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085" yWindow="-60" windowWidth="14700" windowHeight="12615" tabRatio="878"/>
  </bookViews>
  <sheets>
    <sheet name="Opex forecast" sheetId="57" r:id="rId1"/>
    <sheet name="Rate of change" sheetId="6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[1]SECTORS!$BP$16:$BP$33</definedName>
    <definedName name="__123Graph_CWH2" hidden="1">[1]SECTORS!$CD$33:$CD$71</definedName>
    <definedName name="__123Graph_CWH3" hidden="1">[1]SECTORS!$CH$33:$CH$71</definedName>
    <definedName name="__123Graph_X" hidden="1">[1]SECTORS!$A$16:$A$37</definedName>
    <definedName name="_1__123Graph_ACHART_3" hidden="1">'[2]Degree Days'!$G$14:$G$44</definedName>
    <definedName name="_101__123Graph_ACHART_2" hidden="1">[3]VIC!$AU$9:$AU$26</definedName>
    <definedName name="_109__123Graph_ACHART_3" hidden="1">[3]VIC!$AB$9:$AB$26</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CHART_7" hidden="1">'[2]Degree Days'!#REF!</definedName>
    <definedName name="_200__123Graph_ACHART_8" hidden="1">[3]VIC!$G$5:$G$26</definedName>
    <definedName name="_202__123Graph_ACHART_9" hidden="1">[3]VIC!$BC$5:$BC$26</definedName>
    <definedName name="_210__123Graph_BCHART_1" hidden="1">[5]charts!#REF!</definedName>
    <definedName name="_215__123Graph_ACHART_9" hidden="1">[3]VIC!$BC$5:$BC$26</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hidden="1">[3]VIC!#REF!</definedName>
    <definedName name="_258__123Graph_BCHART_15" hidden="1">[3]VIC!$AG$6:$AG$26</definedName>
    <definedName name="_259__123Graph_BCHART_16" hidden="1">[3]VIC!$BE$5:$BE$26</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CHART_8" hidden="1">'[2]Degree Days'!$K$14:$K$44</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hidden="1">[5]charts!#REF!</definedName>
    <definedName name="_397__123Graph_BCHART_8" hidden="1">[3]VIC!#REF!</definedName>
    <definedName name="_4__123Graph_BCHART_3" hidden="1">'[2]Degree Days'!$I$14:$I$44</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hidden="1">[5]charts!#REF!</definedName>
    <definedName name="_461__123Graph_CCHART_5" hidden="1">[5]charts!#REF!</definedName>
    <definedName name="_463__123Graph_CCHART_2" hidden="1">[3]VIC!$AW$9:$AW$26</definedName>
    <definedName name="_469__123Graph_CCHART_6" hidden="1">[5]charts!#REF!</definedName>
    <definedName name="_470__123Graph_CCHART_62" hidden="1">[3]ACT!$BD$7:$BD$26</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hidden="1">[5]charts!#REF!</definedName>
    <definedName name="_481__123Graph_CCHART_7" hidden="1">[5]charts!#REF!</definedName>
    <definedName name="_482__123Graph_CCHART_70" hidden="1">[3]ACT!$P$5:$P$26</definedName>
    <definedName name="_487__123Graph_CCHART_5" hidden="1">[5]charts!#REF!</definedName>
    <definedName name="_490__123Graph_CCHART_8"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hidden="1">[5]charts!#REF!</definedName>
    <definedName name="_499__123Graph_CCHART_69" hidden="1">[4]NSW!$AX$5:$AX$26</definedName>
    <definedName name="_499__123Graph_DCHART_1" hidden="1">[3]VIC!$W$9:$W$26</definedName>
    <definedName name="_5__123Graph_BCHART_7" hidden="1">'[2]Degree Days'!#REF!</definedName>
    <definedName name="_507__123Graph_CCHART_7"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hidden="1">[5]charts!#REF!</definedName>
    <definedName name="_522__123Graph_ECHART_10" hidden="1">[5]charts!#REF!</definedName>
    <definedName name="_523__123Graph_ECHART_11" hidden="1">[3]VIC!$BO$5:$BO$26</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hidden="1">[5]charts!#REF!</definedName>
    <definedName name="_534__123Graph_DCHART_11" hidden="1">[3]VIC!$BI$5:$BI$26</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CHART_8" hidden="1">'[2]Degree Days'!$L$14:$L$44</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CHART_7" hidden="1">'[2]Degree Days'!$P$22:$P$33</definedName>
    <definedName name="_702__123Graph_XCHART_8" hidden="1">[3]VIC!$A$5:$A$26</definedName>
    <definedName name="_717__123Graph_XCHART_9" hidden="1">[3]VIC!$A$5:$A$26</definedName>
    <definedName name="_78__123Graph_ACHART_13" hidden="1">[3]VIC!#REF!</definedName>
    <definedName name="_79__123Graph_ACHART_14" hidden="1">[3]VIC!$X$6:$X$26</definedName>
    <definedName name="_8__123Graph_DCHART_7" hidden="1">'[2]Degree Days'!$Q$22:$Q$33</definedName>
    <definedName name="_80__123Graph_ACHART_15" hidden="1">[3]VIC!$N$6:$N$26</definedName>
    <definedName name="_81__123Graph_ACHART_16" hidden="1">[3]VIC!$AZ$5:$AZ$26</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XCHART_8" hidden="1">'[2]Degree Days'!$B$14:$B$44</definedName>
    <definedName name="_95__123Graph_ACHART_2" hidden="1">[3]VIC!$AU$9:$AU$26</definedName>
    <definedName name="_Fill" hidden="1">#REF!</definedName>
    <definedName name="a">'[6]Lookup|Tables'!$G$12</definedName>
    <definedName name="abc">#REF!</definedName>
    <definedName name="Actuals">'[7]Lookup|Tables'!$G$26</definedName>
    <definedName name="Asset1">'[8]4. RAB'!#REF!</definedName>
    <definedName name="Asset10">'[8]4. RAB'!#REF!</definedName>
    <definedName name="Asset11">'[8]4. RAB'!#REF!</definedName>
    <definedName name="asset11a">#REF!</definedName>
    <definedName name="Asset12">'[8]4. RAB'!#REF!</definedName>
    <definedName name="Asset13">'[8]4. RAB'!#REF!</definedName>
    <definedName name="Asset14">'[8]4. RAB'!#REF!</definedName>
    <definedName name="Asset15">'[8]4. RAB'!#REF!</definedName>
    <definedName name="Asset16">'[8]4. RAB'!#REF!</definedName>
    <definedName name="Asset17">'[8]4. RAB'!#REF!</definedName>
    <definedName name="Asset18">'[8]4. RAB'!#REF!</definedName>
    <definedName name="Asset19">'[8]4. RAB'!#REF!</definedName>
    <definedName name="Asset2">'[8]4. RAB'!#REF!</definedName>
    <definedName name="Asset20">'[8]4. RAB'!#REF!</definedName>
    <definedName name="Asset3">'[8]4. RAB'!#REF!</definedName>
    <definedName name="Asset4">'[8]4. RAB'!#REF!</definedName>
    <definedName name="Asset5">'[8]4. RAB'!#REF!</definedName>
    <definedName name="Asset6">'[8]4. RAB'!#REF!</definedName>
    <definedName name="Asset7">'[8]4. RAB'!#REF!</definedName>
    <definedName name="Asset8">'[8]4. RAB'!#REF!</definedName>
    <definedName name="Asset9">'[8]4. RAB'!#REF!</definedName>
    <definedName name="assset1">#REF!</definedName>
    <definedName name="assset10">#REF!</definedName>
    <definedName name="DNSP">[9]Outcomes!$B$2</definedName>
    <definedName name="dollars">'[7]Lookup|Tables'!$G$10</definedName>
    <definedName name="factor">'[7]Lookup|Tables'!$G$17</definedName>
    <definedName name="InputRange">'[10]Scale escalation (2.8)'!$AA$26:$AA$32</definedName>
    <definedName name="kms">'[7]Lookup|Tables'!$G$23</definedName>
    <definedName name="millions">'[7]Lookup|Tables'!$G$12</definedName>
    <definedName name="Nominal">'Rate of change'!$C$26</definedName>
    <definedName name="Nominal_to_Real">'Rate of change'!$C$30:$C$37</definedName>
    <definedName name="number">'[7]Lookup|Tables'!$G$16</definedName>
    <definedName name="percent">'[7]Lookup|Tables'!$G$14</definedName>
    <definedName name="Real_to_Nominal">'Rate of change'!$C$19:$C$26</definedName>
    <definedName name="Select">#REF!</definedName>
    <definedName name="sencount" hidden="1">1</definedName>
    <definedName name="TJ">'[7]Lookup|Tables'!$G$20</definedName>
    <definedName name="wan.bpr" localSheetId="1" hidden="1">{#N/A,#N/A,FALSE,"Group P&amp;L";#N/A,#N/A,FALSE,"Group Balance Sheet"}</definedName>
    <definedName name="wan.bpr" hidden="1">{#N/A,#N/A,FALSE,"Group P&amp;L";#N/A,#N/A,FALSE,"Group Balance Sheet"}</definedName>
    <definedName name="wrn.BPR." localSheetId="1" hidden="1">{#N/A,#N/A,FALSE,"Group P&amp;L";#N/A,#N/A,FALSE,"Group Balance Sheet"}</definedName>
    <definedName name="wrn.BPR." hidden="1">{#N/A,#N/A,FALSE,"Group P&amp;L";#N/A,#N/A,FALSE,"Group Balance Sheet"}</definedName>
  </definedNames>
  <calcPr calcId="145621" concurrentCalc="0"/>
</workbook>
</file>

<file path=xl/calcChain.xml><?xml version="1.0" encoding="utf-8"?>
<calcChain xmlns="http://schemas.openxmlformats.org/spreadsheetml/2006/main">
  <c r="O54" i="57" l="1"/>
  <c r="O55" i="57"/>
  <c r="M16" i="57"/>
  <c r="M17" i="57"/>
  <c r="M18" i="57"/>
  <c r="M19" i="57"/>
  <c r="M20" i="57"/>
  <c r="M21" i="57"/>
  <c r="M34" i="57"/>
  <c r="N28" i="57"/>
  <c r="N141" i="69"/>
  <c r="O142" i="69"/>
  <c r="O145" i="69"/>
  <c r="N29" i="57"/>
  <c r="N30" i="57"/>
  <c r="N31" i="57"/>
  <c r="N34" i="57"/>
  <c r="O28" i="57"/>
  <c r="P142" i="69"/>
  <c r="P145" i="69"/>
  <c r="O29" i="57"/>
  <c r="O30" i="57"/>
  <c r="O31" i="57"/>
  <c r="O34" i="57"/>
  <c r="O35" i="57"/>
  <c r="O120" i="57"/>
  <c r="O121" i="57"/>
  <c r="M122" i="57"/>
  <c r="O123" i="57"/>
  <c r="M118" i="57"/>
  <c r="M117" i="57"/>
  <c r="N118" i="57"/>
  <c r="N117" i="57"/>
  <c r="O118" i="57"/>
  <c r="O117" i="57"/>
  <c r="O125" i="57"/>
  <c r="P120" i="57"/>
  <c r="P121" i="57"/>
  <c r="P123" i="57"/>
  <c r="P118" i="57"/>
  <c r="P117" i="57"/>
  <c r="P125" i="57"/>
  <c r="O126" i="57"/>
  <c r="O61" i="57"/>
  <c r="O133" i="57"/>
  <c r="O137" i="57"/>
  <c r="O62" i="57"/>
  <c r="O144" i="57"/>
  <c r="O146" i="57"/>
  <c r="O148" i="57"/>
  <c r="O63" i="57"/>
  <c r="O209" i="57"/>
  <c r="O64" i="57"/>
  <c r="O65" i="57"/>
  <c r="O156" i="57"/>
  <c r="O157" i="57"/>
  <c r="O161" i="57"/>
  <c r="O162" i="57"/>
  <c r="O166" i="57"/>
  <c r="O167" i="57"/>
  <c r="O171" i="57"/>
  <c r="O172" i="57"/>
  <c r="O177" i="57"/>
  <c r="O178" i="57"/>
  <c r="O182" i="57"/>
  <c r="O183" i="57"/>
  <c r="O187" i="57"/>
  <c r="O188" i="57"/>
  <c r="O192" i="57"/>
  <c r="O193" i="57"/>
  <c r="O197" i="57"/>
  <c r="O198" i="57"/>
  <c r="O200" i="57"/>
  <c r="O66" i="57"/>
  <c r="O69" i="57"/>
  <c r="O70" i="57"/>
  <c r="O72" i="57"/>
  <c r="P54" i="57"/>
  <c r="P55" i="57"/>
  <c r="P28" i="57"/>
  <c r="Q142" i="69"/>
  <c r="Q145" i="69"/>
  <c r="P29" i="57"/>
  <c r="P30" i="57"/>
  <c r="P31" i="57"/>
  <c r="P34" i="57"/>
  <c r="P35" i="57"/>
  <c r="Q120" i="57"/>
  <c r="Q121" i="57"/>
  <c r="Q123" i="57"/>
  <c r="Q118" i="57"/>
  <c r="Q117" i="57"/>
  <c r="Q125" i="57"/>
  <c r="P126" i="57"/>
  <c r="P61" i="57"/>
  <c r="P133" i="57"/>
  <c r="P137" i="57"/>
  <c r="P62" i="57"/>
  <c r="P144" i="57"/>
  <c r="P146" i="57"/>
  <c r="P148" i="57"/>
  <c r="P63" i="57"/>
  <c r="P209" i="57"/>
  <c r="P64" i="57"/>
  <c r="P65" i="57"/>
  <c r="P156" i="57"/>
  <c r="P157" i="57"/>
  <c r="P161" i="57"/>
  <c r="P162" i="57"/>
  <c r="P166" i="57"/>
  <c r="P167" i="57"/>
  <c r="P171" i="57"/>
  <c r="P172" i="57"/>
  <c r="P177" i="57"/>
  <c r="P178" i="57"/>
  <c r="P182" i="57"/>
  <c r="P183" i="57"/>
  <c r="P187" i="57"/>
  <c r="P188" i="57"/>
  <c r="P192" i="57"/>
  <c r="P193" i="57"/>
  <c r="P197" i="57"/>
  <c r="P198" i="57"/>
  <c r="P200" i="57"/>
  <c r="P66" i="57"/>
  <c r="P69" i="57"/>
  <c r="P70" i="57"/>
  <c r="P72" i="57"/>
  <c r="Q54" i="57"/>
  <c r="Q55" i="57"/>
  <c r="Q28" i="57"/>
  <c r="R142" i="69"/>
  <c r="R145" i="69"/>
  <c r="Q29" i="57"/>
  <c r="Q30" i="57"/>
  <c r="Q31" i="57"/>
  <c r="Q34" i="57"/>
  <c r="Q35" i="57"/>
  <c r="R120" i="57"/>
  <c r="R121" i="57"/>
  <c r="R123" i="57"/>
  <c r="R118" i="57"/>
  <c r="R117" i="57"/>
  <c r="R125" i="57"/>
  <c r="Q126" i="57"/>
  <c r="Q61" i="57"/>
  <c r="Q133" i="57"/>
  <c r="Q137" i="57"/>
  <c r="Q62" i="57"/>
  <c r="Q144" i="57"/>
  <c r="Q146" i="57"/>
  <c r="Q148" i="57"/>
  <c r="Q63" i="57"/>
  <c r="Q209" i="57"/>
  <c r="Q64" i="57"/>
  <c r="Q65" i="57"/>
  <c r="Q156" i="57"/>
  <c r="Q157" i="57"/>
  <c r="Q161" i="57"/>
  <c r="Q162" i="57"/>
  <c r="Q166" i="57"/>
  <c r="Q167" i="57"/>
  <c r="Q171" i="57"/>
  <c r="Q172" i="57"/>
  <c r="Q177" i="57"/>
  <c r="Q178" i="57"/>
  <c r="Q182" i="57"/>
  <c r="Q183" i="57"/>
  <c r="Q187" i="57"/>
  <c r="Q188" i="57"/>
  <c r="Q192" i="57"/>
  <c r="Q193" i="57"/>
  <c r="Q197" i="57"/>
  <c r="Q198" i="57"/>
  <c r="Q200" i="57"/>
  <c r="Q66" i="57"/>
  <c r="Q69" i="57"/>
  <c r="Q70" i="57"/>
  <c r="Q72" i="57"/>
  <c r="R54" i="57"/>
  <c r="R55" i="57"/>
  <c r="R28" i="57"/>
  <c r="S142" i="69"/>
  <c r="S145" i="69"/>
  <c r="R29" i="57"/>
  <c r="R30" i="57"/>
  <c r="R31" i="57"/>
  <c r="R34" i="57"/>
  <c r="R35" i="57"/>
  <c r="S120" i="57"/>
  <c r="S121" i="57"/>
  <c r="S123" i="57"/>
  <c r="S118" i="57"/>
  <c r="S117" i="57"/>
  <c r="S125" i="57"/>
  <c r="R126" i="57"/>
  <c r="R61" i="57"/>
  <c r="R133" i="57"/>
  <c r="R137" i="57"/>
  <c r="R62" i="57"/>
  <c r="R144" i="57"/>
  <c r="R146" i="57"/>
  <c r="R148" i="57"/>
  <c r="R63" i="57"/>
  <c r="R209" i="57"/>
  <c r="R64" i="57"/>
  <c r="R65" i="57"/>
  <c r="R156" i="57"/>
  <c r="R157" i="57"/>
  <c r="R161" i="57"/>
  <c r="R162" i="57"/>
  <c r="R166" i="57"/>
  <c r="R167" i="57"/>
  <c r="R171" i="57"/>
  <c r="R172" i="57"/>
  <c r="R177" i="57"/>
  <c r="R178" i="57"/>
  <c r="R182" i="57"/>
  <c r="R183" i="57"/>
  <c r="R187" i="57"/>
  <c r="R188" i="57"/>
  <c r="R192" i="57"/>
  <c r="R193" i="57"/>
  <c r="R197" i="57"/>
  <c r="R198" i="57"/>
  <c r="R200" i="57"/>
  <c r="R66" i="57"/>
  <c r="R69" i="57"/>
  <c r="R70" i="57"/>
  <c r="R72" i="57"/>
  <c r="S54" i="57"/>
  <c r="S55" i="57"/>
  <c r="S28" i="57"/>
  <c r="T142" i="69"/>
  <c r="T145" i="69"/>
  <c r="S29" i="57"/>
  <c r="S30" i="57"/>
  <c r="S31" i="57"/>
  <c r="S34" i="57"/>
  <c r="S35" i="57"/>
  <c r="T120" i="57"/>
  <c r="T121" i="57"/>
  <c r="T123" i="57"/>
  <c r="T118" i="57"/>
  <c r="T117" i="57"/>
  <c r="T125" i="57"/>
  <c r="S126" i="57"/>
  <c r="S61" i="57"/>
  <c r="S133" i="57"/>
  <c r="S137" i="57"/>
  <c r="S62" i="57"/>
  <c r="S144" i="57"/>
  <c r="S146" i="57"/>
  <c r="S148" i="57"/>
  <c r="S63" i="57"/>
  <c r="S209" i="57"/>
  <c r="S64" i="57"/>
  <c r="S65" i="57"/>
  <c r="S156" i="57"/>
  <c r="S157" i="57"/>
  <c r="S161" i="57"/>
  <c r="S162" i="57"/>
  <c r="S166" i="57"/>
  <c r="S167" i="57"/>
  <c r="S171" i="57"/>
  <c r="S172" i="57"/>
  <c r="S177" i="57"/>
  <c r="S178" i="57"/>
  <c r="S182" i="57"/>
  <c r="S183" i="57"/>
  <c r="S187" i="57"/>
  <c r="S188" i="57"/>
  <c r="S192" i="57"/>
  <c r="S193" i="57"/>
  <c r="S197" i="57"/>
  <c r="S198" i="57"/>
  <c r="S200" i="57"/>
  <c r="S66" i="57"/>
  <c r="S69" i="57"/>
  <c r="S70" i="57"/>
  <c r="S72" i="57"/>
  <c r="U72" i="57"/>
  <c r="O75" i="57"/>
  <c r="T112" i="57"/>
  <c r="O101" i="57"/>
  <c r="O104" i="57"/>
  <c r="O105" i="57"/>
  <c r="O106" i="57"/>
  <c r="O107" i="57"/>
  <c r="O108" i="57"/>
  <c r="O109" i="57"/>
  <c r="O110" i="57"/>
  <c r="O111" i="57"/>
  <c r="P101" i="57"/>
  <c r="P104" i="57"/>
  <c r="P105" i="57"/>
  <c r="P106" i="57"/>
  <c r="P107" i="57"/>
  <c r="P108" i="57"/>
  <c r="P109" i="57"/>
  <c r="P110" i="57"/>
  <c r="P111" i="57"/>
  <c r="Q101" i="57"/>
  <c r="Q104" i="57"/>
  <c r="Q105" i="57"/>
  <c r="Q106" i="57"/>
  <c r="Q107" i="57"/>
  <c r="Q108" i="57"/>
  <c r="Q109" i="57"/>
  <c r="Q110" i="57"/>
  <c r="Q111" i="57"/>
  <c r="R101" i="57"/>
  <c r="R104" i="57"/>
  <c r="R105" i="57"/>
  <c r="R106" i="57"/>
  <c r="R107" i="57"/>
  <c r="R108" i="57"/>
  <c r="R109" i="57"/>
  <c r="R110" i="57"/>
  <c r="R111" i="57"/>
  <c r="S101" i="57"/>
  <c r="S104" i="57"/>
  <c r="S105" i="57"/>
  <c r="S106" i="57"/>
  <c r="S107" i="57"/>
  <c r="S108" i="57"/>
  <c r="S109" i="57"/>
  <c r="S110" i="57"/>
  <c r="S111" i="57"/>
  <c r="U111" i="57"/>
  <c r="U112" i="57"/>
  <c r="P112" i="57"/>
  <c r="Q112" i="57"/>
  <c r="R112" i="57"/>
  <c r="S112" i="57"/>
  <c r="O112" i="57"/>
  <c r="U109" i="57"/>
  <c r="U108" i="57"/>
  <c r="U107" i="57"/>
  <c r="U106" i="57"/>
  <c r="U105" i="57"/>
  <c r="U104" i="57"/>
  <c r="U98" i="57"/>
  <c r="U99" i="57"/>
  <c r="U100" i="57"/>
  <c r="U97" i="57"/>
  <c r="U96" i="57"/>
  <c r="U95" i="57"/>
  <c r="U94" i="57"/>
  <c r="U93" i="57"/>
  <c r="U92" i="57"/>
  <c r="N155" i="69"/>
  <c r="O155" i="69"/>
  <c r="P155" i="69"/>
  <c r="P160" i="69"/>
  <c r="N154" i="69"/>
  <c r="N156" i="69"/>
  <c r="O156" i="69"/>
  <c r="P156" i="69"/>
  <c r="P161" i="69"/>
  <c r="N157" i="69"/>
  <c r="O225" i="57"/>
  <c r="Q155" i="69"/>
  <c r="Q160" i="69"/>
  <c r="Q156" i="69"/>
  <c r="Q161" i="69"/>
  <c r="P225" i="57"/>
  <c r="R155" i="69"/>
  <c r="R160" i="69"/>
  <c r="R156" i="69"/>
  <c r="R161" i="69"/>
  <c r="Q225" i="57"/>
  <c r="S155" i="69"/>
  <c r="S160" i="69"/>
  <c r="S156" i="69"/>
  <c r="S161" i="69"/>
  <c r="R225" i="57"/>
  <c r="T155" i="69"/>
  <c r="T160" i="69"/>
  <c r="T156" i="69"/>
  <c r="T161" i="69"/>
  <c r="S225" i="57"/>
  <c r="U110" i="57"/>
  <c r="M61" i="57"/>
  <c r="N120" i="57"/>
  <c r="N121" i="57"/>
  <c r="N123" i="57"/>
  <c r="N125" i="57"/>
  <c r="N126" i="57"/>
  <c r="N61" i="57"/>
  <c r="U61" i="57"/>
  <c r="V61" i="57"/>
  <c r="U101" i="57"/>
  <c r="N138" i="69"/>
  <c r="O138" i="69"/>
  <c r="O98" i="69"/>
  <c r="O141" i="69"/>
  <c r="O160" i="69"/>
  <c r="M24" i="69"/>
  <c r="M35" i="69"/>
  <c r="N35" i="69"/>
  <c r="O24" i="69"/>
  <c r="O35" i="69"/>
  <c r="N209" i="57"/>
  <c r="N105" i="69"/>
  <c r="O105" i="69"/>
  <c r="P105" i="69"/>
  <c r="Q105" i="69"/>
  <c r="R105" i="69"/>
  <c r="S105" i="69"/>
  <c r="T105" i="69"/>
  <c r="N99" i="69"/>
  <c r="O99" i="69"/>
  <c r="P99" i="69"/>
  <c r="Q99" i="69"/>
  <c r="R99" i="69"/>
  <c r="S99" i="69"/>
  <c r="T99" i="69"/>
  <c r="P24" i="69"/>
  <c r="N133" i="57"/>
  <c r="N144" i="57"/>
  <c r="N146" i="57"/>
  <c r="N148" i="57"/>
  <c r="N63" i="57"/>
  <c r="N137" i="57"/>
  <c r="N62" i="57"/>
  <c r="N157" i="57"/>
  <c r="N162" i="57"/>
  <c r="N165" i="57"/>
  <c r="N167" i="57"/>
  <c r="N172" i="57"/>
  <c r="N178" i="57"/>
  <c r="N183" i="57"/>
  <c r="N186" i="57"/>
  <c r="N188" i="57"/>
  <c r="N193" i="57"/>
  <c r="N198" i="57"/>
  <c r="N200" i="57"/>
  <c r="N66" i="57"/>
  <c r="P138" i="69"/>
  <c r="P98" i="69"/>
  <c r="P141" i="69"/>
  <c r="Q138" i="69"/>
  <c r="Q98" i="69"/>
  <c r="Q141" i="69"/>
  <c r="R138" i="69"/>
  <c r="R98" i="69"/>
  <c r="R141" i="69"/>
  <c r="S138" i="69"/>
  <c r="S98" i="69"/>
  <c r="S141" i="69"/>
  <c r="T138" i="69"/>
  <c r="T98" i="69"/>
  <c r="T141" i="69"/>
  <c r="U42" i="57"/>
  <c r="V42" i="57"/>
  <c r="U47" i="57"/>
  <c r="V47" i="57"/>
  <c r="U41" i="57"/>
  <c r="V41" i="57"/>
  <c r="U43" i="57"/>
  <c r="V43" i="57"/>
  <c r="U44" i="57"/>
  <c r="V44" i="57"/>
  <c r="U45" i="57"/>
  <c r="V45" i="57"/>
  <c r="U46" i="57"/>
  <c r="V46" i="57"/>
  <c r="U48" i="57"/>
  <c r="V48" i="57"/>
  <c r="U49" i="57"/>
  <c r="V49" i="57"/>
  <c r="U50" i="57"/>
  <c r="V50" i="57"/>
  <c r="U51" i="57"/>
  <c r="V51" i="57"/>
  <c r="U52" i="57"/>
  <c r="V52" i="57"/>
  <c r="V55" i="57"/>
  <c r="N225" i="57"/>
  <c r="M35" i="57"/>
  <c r="N79" i="57"/>
  <c r="N65" i="57"/>
  <c r="N64" i="57"/>
  <c r="N69" i="57"/>
  <c r="N70" i="57"/>
  <c r="N84" i="57"/>
  <c r="N54" i="57"/>
  <c r="N55" i="57"/>
  <c r="N83" i="57"/>
  <c r="O146" i="69"/>
  <c r="O161" i="69"/>
  <c r="U200" i="57"/>
  <c r="V200" i="57"/>
  <c r="M225" i="57"/>
  <c r="P232" i="57"/>
  <c r="Q232" i="57"/>
  <c r="R232" i="57"/>
  <c r="S232" i="57"/>
  <c r="O232" i="57"/>
  <c r="P79" i="57"/>
  <c r="Q79" i="57"/>
  <c r="R79" i="57"/>
  <c r="S79" i="57"/>
  <c r="U231" i="57"/>
  <c r="U232" i="57"/>
  <c r="S230" i="57"/>
  <c r="R230" i="57"/>
  <c r="Q230" i="57"/>
  <c r="P230" i="57"/>
  <c r="O230" i="57"/>
  <c r="N230" i="57"/>
  <c r="M66" i="57"/>
  <c r="M65" i="57"/>
  <c r="M64" i="57"/>
  <c r="M63" i="57"/>
  <c r="M62" i="57"/>
  <c r="N25" i="69"/>
  <c r="N36" i="69"/>
  <c r="M120" i="57"/>
  <c r="M121" i="57"/>
  <c r="M123" i="57"/>
  <c r="M124" i="57"/>
  <c r="M125" i="57"/>
  <c r="S124" i="57"/>
  <c r="R124" i="57"/>
  <c r="P124" i="57"/>
  <c r="O124" i="57"/>
  <c r="P146" i="69"/>
  <c r="Q146" i="69"/>
  <c r="R146" i="69"/>
  <c r="S146" i="69"/>
  <c r="T146" i="69"/>
  <c r="P84" i="57"/>
  <c r="Q84" i="57"/>
  <c r="R84" i="57"/>
  <c r="S84" i="57"/>
  <c r="O79" i="57"/>
  <c r="O84" i="57"/>
  <c r="S127" i="57"/>
  <c r="O134" i="69"/>
  <c r="T134" i="69"/>
  <c r="P134" i="69"/>
  <c r="Q134" i="69"/>
  <c r="R134" i="69"/>
  <c r="S134" i="69"/>
  <c r="U64" i="57"/>
  <c r="V64" i="57"/>
  <c r="U66" i="57"/>
  <c r="V66" i="57"/>
  <c r="U67" i="57"/>
  <c r="V67" i="57"/>
  <c r="S77" i="57"/>
  <c r="R77" i="57"/>
  <c r="Q77" i="57"/>
  <c r="P77" i="57"/>
  <c r="O77" i="57"/>
  <c r="S122" i="57"/>
  <c r="T122" i="57"/>
  <c r="N122" i="57"/>
  <c r="O122" i="57"/>
  <c r="P122" i="57"/>
  <c r="Q122" i="57"/>
  <c r="R122" i="57"/>
  <c r="U225" i="57"/>
  <c r="S215" i="57"/>
  <c r="R215" i="57"/>
  <c r="Q215" i="57"/>
  <c r="P215" i="57"/>
  <c r="O215" i="57"/>
  <c r="N215" i="57"/>
  <c r="N98" i="69"/>
  <c r="M116" i="57"/>
  <c r="S222" i="57"/>
  <c r="R222" i="57"/>
  <c r="Q222" i="57"/>
  <c r="P222" i="57"/>
  <c r="O222" i="57"/>
  <c r="N222" i="57"/>
  <c r="S204" i="57"/>
  <c r="R204" i="57"/>
  <c r="Q204" i="57"/>
  <c r="P204" i="57"/>
  <c r="O204" i="57"/>
  <c r="N204" i="57"/>
  <c r="S152" i="57"/>
  <c r="R152" i="57"/>
  <c r="Q152" i="57"/>
  <c r="P152" i="57"/>
  <c r="O152" i="57"/>
  <c r="N152" i="57"/>
  <c r="S142" i="57"/>
  <c r="R142" i="57"/>
  <c r="Q142" i="57"/>
  <c r="P142" i="57"/>
  <c r="O142" i="57"/>
  <c r="N142" i="57"/>
  <c r="S131" i="57"/>
  <c r="R131" i="57"/>
  <c r="Q131" i="57"/>
  <c r="P131" i="57"/>
  <c r="O131" i="57"/>
  <c r="N131" i="57"/>
  <c r="S116" i="57"/>
  <c r="R116" i="57"/>
  <c r="Q116" i="57"/>
  <c r="P116" i="57"/>
  <c r="O116" i="57"/>
  <c r="N116" i="57"/>
  <c r="S60" i="57"/>
  <c r="R60" i="57"/>
  <c r="Q60" i="57"/>
  <c r="P60" i="57"/>
  <c r="O60" i="57"/>
  <c r="N60" i="57"/>
  <c r="O40" i="57"/>
  <c r="P40" i="57"/>
  <c r="Q40" i="57"/>
  <c r="R40" i="57"/>
  <c r="S40" i="57"/>
  <c r="N40" i="57"/>
  <c r="U209" i="57"/>
  <c r="N124" i="57"/>
  <c r="Q124" i="57"/>
  <c r="T124" i="57"/>
  <c r="M67" i="57"/>
  <c r="M69" i="57"/>
  <c r="M70" i="57"/>
  <c r="M133" i="57"/>
  <c r="T110" i="69"/>
  <c r="S110" i="69"/>
  <c r="R110" i="69"/>
  <c r="Q110" i="69"/>
  <c r="P110" i="69"/>
  <c r="O110" i="69"/>
  <c r="N110" i="69"/>
  <c r="T109" i="69"/>
  <c r="S109" i="69"/>
  <c r="R109" i="69"/>
  <c r="Q109" i="69"/>
  <c r="P109" i="69"/>
  <c r="O109" i="69"/>
  <c r="N109" i="69"/>
  <c r="T104" i="69"/>
  <c r="S104" i="69"/>
  <c r="R104" i="69"/>
  <c r="Q104" i="69"/>
  <c r="P104" i="69"/>
  <c r="O104" i="69"/>
  <c r="N104" i="69"/>
  <c r="N23" i="69"/>
  <c r="O23" i="69"/>
  <c r="N126" i="69"/>
  <c r="E126" i="69"/>
  <c r="E122" i="69"/>
  <c r="N86" i="69" a="1"/>
  <c r="N86" i="69"/>
  <c r="N85" i="69" a="1"/>
  <c r="N85" i="69"/>
  <c r="N84" i="69" a="1"/>
  <c r="N84" i="69"/>
  <c r="N83" i="69" a="1"/>
  <c r="N83" i="69"/>
  <c r="N82" i="69" a="1"/>
  <c r="N82" i="69"/>
  <c r="N81" i="69" a="1"/>
  <c r="N81" i="69"/>
  <c r="N79" i="69" a="1"/>
  <c r="N79" i="69"/>
  <c r="O72" i="69"/>
  <c r="P72" i="69"/>
  <c r="Q72" i="69"/>
  <c r="R72" i="69"/>
  <c r="S72" i="69"/>
  <c r="T72" i="69"/>
  <c r="C72" i="69"/>
  <c r="O71" i="69"/>
  <c r="P71" i="69"/>
  <c r="Q71" i="69"/>
  <c r="R71" i="69"/>
  <c r="S71" i="69"/>
  <c r="T71" i="69"/>
  <c r="C71" i="69"/>
  <c r="O70" i="69"/>
  <c r="P70" i="69"/>
  <c r="Q70" i="69"/>
  <c r="R70" i="69"/>
  <c r="S70" i="69"/>
  <c r="T70" i="69"/>
  <c r="C70" i="69"/>
  <c r="O69" i="69"/>
  <c r="P69" i="69"/>
  <c r="Q69" i="69"/>
  <c r="R69" i="69"/>
  <c r="S69" i="69"/>
  <c r="T69" i="69"/>
  <c r="C69" i="69"/>
  <c r="O68" i="69"/>
  <c r="P68" i="69"/>
  <c r="Q68" i="69"/>
  <c r="R68" i="69"/>
  <c r="S68" i="69"/>
  <c r="T68" i="69"/>
  <c r="C68" i="69"/>
  <c r="E65" i="69"/>
  <c r="E64" i="69"/>
  <c r="E63" i="69"/>
  <c r="E62" i="69"/>
  <c r="E61" i="69"/>
  <c r="C58" i="69"/>
  <c r="E53" i="69"/>
  <c r="O51" i="69"/>
  <c r="P51" i="69"/>
  <c r="E51" i="69"/>
  <c r="O50" i="69"/>
  <c r="P50" i="69"/>
  <c r="E50" i="69"/>
  <c r="O49" i="69"/>
  <c r="P49" i="69"/>
  <c r="E49" i="69"/>
  <c r="O48" i="69"/>
  <c r="P48" i="69"/>
  <c r="E48" i="69"/>
  <c r="O47" i="69"/>
  <c r="P47" i="69"/>
  <c r="E47" i="69"/>
  <c r="O46" i="69"/>
  <c r="P46" i="69"/>
  <c r="E46" i="69"/>
  <c r="O45" i="69"/>
  <c r="P45" i="69"/>
  <c r="E45" i="69"/>
  <c r="O44" i="69"/>
  <c r="P44" i="69"/>
  <c r="T37" i="69"/>
  <c r="S37" i="69"/>
  <c r="R37" i="69"/>
  <c r="Q37" i="69"/>
  <c r="P37" i="69"/>
  <c r="O37" i="69"/>
  <c r="N37" i="69"/>
  <c r="M37" i="69"/>
  <c r="L37" i="69"/>
  <c r="K37" i="69"/>
  <c r="J37" i="69"/>
  <c r="I37" i="69"/>
  <c r="E37" i="69"/>
  <c r="C37" i="69"/>
  <c r="P25" i="69"/>
  <c r="P36" i="69"/>
  <c r="Q25" i="69"/>
  <c r="R25" i="69"/>
  <c r="R36" i="69"/>
  <c r="S25" i="69"/>
  <c r="T25" i="69"/>
  <c r="T36" i="69"/>
  <c r="S36" i="69"/>
  <c r="Q36" i="69"/>
  <c r="O36" i="69"/>
  <c r="M25" i="69"/>
  <c r="M36" i="69"/>
  <c r="L25" i="69"/>
  <c r="L36" i="69"/>
  <c r="L21" i="69"/>
  <c r="J19" i="69"/>
  <c r="E36" i="69"/>
  <c r="Q24" i="69"/>
  <c r="L24" i="69"/>
  <c r="L35" i="69"/>
  <c r="K24" i="69"/>
  <c r="K35" i="69"/>
  <c r="J24" i="69"/>
  <c r="J35" i="69"/>
  <c r="I24" i="69"/>
  <c r="I35" i="69"/>
  <c r="E35" i="69"/>
  <c r="P23" i="69"/>
  <c r="Q23" i="69"/>
  <c r="R23" i="69"/>
  <c r="P34" i="69"/>
  <c r="O34" i="69"/>
  <c r="N34" i="69"/>
  <c r="M34" i="69"/>
  <c r="L23" i="69"/>
  <c r="L34" i="69"/>
  <c r="K23" i="69"/>
  <c r="K34" i="69"/>
  <c r="E34" i="69"/>
  <c r="M22" i="69"/>
  <c r="N22" i="69"/>
  <c r="M33" i="69"/>
  <c r="L33" i="69"/>
  <c r="K22" i="69"/>
  <c r="K33" i="69"/>
  <c r="E33" i="69"/>
  <c r="M21" i="69"/>
  <c r="L32" i="69"/>
  <c r="K32" i="69"/>
  <c r="J21" i="69"/>
  <c r="J32" i="69"/>
  <c r="E32" i="69"/>
  <c r="K20" i="69"/>
  <c r="L20" i="69"/>
  <c r="K31" i="69"/>
  <c r="J31" i="69"/>
  <c r="I20" i="69"/>
  <c r="I31" i="69"/>
  <c r="E31" i="69"/>
  <c r="K19" i="69"/>
  <c r="J30" i="69"/>
  <c r="I30" i="69"/>
  <c r="E30" i="69"/>
  <c r="E26" i="69"/>
  <c r="E25" i="69"/>
  <c r="E24" i="69"/>
  <c r="E23" i="69"/>
  <c r="E22" i="69"/>
  <c r="E21" i="69"/>
  <c r="E20" i="69"/>
  <c r="E19" i="69"/>
  <c r="E12" i="69"/>
  <c r="M146" i="57"/>
  <c r="M144" i="57"/>
  <c r="P79" i="69" a="1"/>
  <c r="P79" i="69"/>
  <c r="Q79" i="69" a="1"/>
  <c r="Q79" i="69"/>
  <c r="R79" i="69" a="1"/>
  <c r="R79" i="69"/>
  <c r="S79" i="69" a="1"/>
  <c r="S79" i="69"/>
  <c r="T79" i="69" a="1"/>
  <c r="T79" i="69"/>
  <c r="O81" i="69" a="1"/>
  <c r="O81" i="69"/>
  <c r="P81" i="69" a="1"/>
  <c r="P81" i="69"/>
  <c r="Q81" i="69" a="1"/>
  <c r="Q81" i="69"/>
  <c r="R81" i="69" a="1"/>
  <c r="R81" i="69"/>
  <c r="S81" i="69" a="1"/>
  <c r="S81" i="69"/>
  <c r="T81" i="69" a="1"/>
  <c r="T81" i="69"/>
  <c r="P82" i="69" a="1"/>
  <c r="P82" i="69"/>
  <c r="Q82" i="69" a="1"/>
  <c r="Q82" i="69"/>
  <c r="R82" i="69" a="1"/>
  <c r="R82" i="69"/>
  <c r="S82" i="69" a="1"/>
  <c r="S82" i="69"/>
  <c r="T82" i="69" a="1"/>
  <c r="T82" i="69"/>
  <c r="O83" i="69" a="1"/>
  <c r="O83" i="69"/>
  <c r="P83" i="69" a="1"/>
  <c r="P83" i="69"/>
  <c r="Q83" i="69" a="1"/>
  <c r="Q83" i="69"/>
  <c r="R83" i="69" a="1"/>
  <c r="R83" i="69"/>
  <c r="S83" i="69" a="1"/>
  <c r="S83" i="69"/>
  <c r="T83" i="69" a="1"/>
  <c r="T83" i="69"/>
  <c r="O84" i="69" a="1"/>
  <c r="O84" i="69"/>
  <c r="P84" i="69" a="1"/>
  <c r="P84" i="69"/>
  <c r="Q84" i="69" a="1"/>
  <c r="Q84" i="69"/>
  <c r="R84" i="69" a="1"/>
  <c r="R84" i="69"/>
  <c r="S84" i="69" a="1"/>
  <c r="S84" i="69"/>
  <c r="T84" i="69" a="1"/>
  <c r="T84" i="69"/>
  <c r="O85" i="69" a="1"/>
  <c r="O85" i="69"/>
  <c r="P85" i="69" a="1"/>
  <c r="P85" i="69"/>
  <c r="Q85" i="69" a="1"/>
  <c r="Q85" i="69"/>
  <c r="R85" i="69" a="1"/>
  <c r="R85" i="69"/>
  <c r="S85" i="69" a="1"/>
  <c r="S85" i="69"/>
  <c r="T85" i="69" a="1"/>
  <c r="T85" i="69"/>
  <c r="O86" i="69" a="1"/>
  <c r="O86" i="69"/>
  <c r="P86" i="69" a="1"/>
  <c r="P86" i="69"/>
  <c r="Q86" i="69" a="1"/>
  <c r="Q86" i="69"/>
  <c r="R86" i="69" a="1"/>
  <c r="R86" i="69"/>
  <c r="S86" i="69" a="1"/>
  <c r="S86" i="69"/>
  <c r="T86" i="69" a="1"/>
  <c r="T86" i="69"/>
  <c r="P80" i="69" a="1"/>
  <c r="P80" i="69"/>
  <c r="Q80" i="69" a="1"/>
  <c r="Q80" i="69"/>
  <c r="R80" i="69" a="1"/>
  <c r="R80" i="69"/>
  <c r="S80" i="69" a="1"/>
  <c r="S80" i="69"/>
  <c r="T80" i="69" a="1"/>
  <c r="T80" i="69"/>
  <c r="O82" i="69" a="1"/>
  <c r="O82" i="69"/>
  <c r="N80" i="69" a="1"/>
  <c r="N80" i="69"/>
  <c r="O80" i="69" a="1"/>
  <c r="O80" i="69"/>
  <c r="M20" i="69"/>
  <c r="L31" i="69"/>
  <c r="N21" i="69"/>
  <c r="M32" i="69"/>
  <c r="S23" i="69"/>
  <c r="R34" i="69"/>
  <c r="L19" i="69"/>
  <c r="K30" i="69"/>
  <c r="I21" i="69"/>
  <c r="I32" i="69"/>
  <c r="J22" i="69"/>
  <c r="O22" i="69"/>
  <c r="N33" i="69"/>
  <c r="J23" i="69"/>
  <c r="R24" i="69"/>
  <c r="Q35" i="69"/>
  <c r="Q34" i="69"/>
  <c r="P35" i="69"/>
  <c r="K25" i="69"/>
  <c r="U148" i="57"/>
  <c r="K36" i="69"/>
  <c r="J25" i="69"/>
  <c r="S24" i="69"/>
  <c r="R35" i="69"/>
  <c r="J33" i="69"/>
  <c r="I22" i="69"/>
  <c r="I33" i="69"/>
  <c r="U137" i="57"/>
  <c r="J34" i="69"/>
  <c r="I23" i="69"/>
  <c r="I34" i="69"/>
  <c r="O33" i="69"/>
  <c r="P22" i="69"/>
  <c r="M19" i="69"/>
  <c r="L30" i="69"/>
  <c r="T23" i="69"/>
  <c r="T34" i="69"/>
  <c r="S34" i="69"/>
  <c r="O21" i="69"/>
  <c r="N32" i="69"/>
  <c r="N20" i="69"/>
  <c r="M31" i="69"/>
  <c r="P21" i="69"/>
  <c r="O32" i="69"/>
  <c r="N19" i="69"/>
  <c r="M30" i="69"/>
  <c r="J36" i="69"/>
  <c r="I25" i="69"/>
  <c r="I36" i="69"/>
  <c r="O20" i="69"/>
  <c r="N31" i="69"/>
  <c r="Q22" i="69"/>
  <c r="P33" i="69"/>
  <c r="U62" i="57"/>
  <c r="V62" i="57"/>
  <c r="T24" i="69"/>
  <c r="T35" i="69"/>
  <c r="S35" i="69"/>
  <c r="U63" i="57"/>
  <c r="V63" i="57"/>
  <c r="O31" i="69"/>
  <c r="P20" i="69"/>
  <c r="R22" i="69"/>
  <c r="Q33" i="69"/>
  <c r="O19" i="69"/>
  <c r="N30" i="69"/>
  <c r="Q21" i="69"/>
  <c r="P32" i="69"/>
  <c r="R21" i="69"/>
  <c r="Q32" i="69"/>
  <c r="P19" i="69"/>
  <c r="O30" i="69"/>
  <c r="S22" i="69"/>
  <c r="R33" i="69"/>
  <c r="Q20" i="69"/>
  <c r="P31" i="69"/>
  <c r="S33" i="69"/>
  <c r="T22" i="69"/>
  <c r="T33" i="69"/>
  <c r="R20" i="69"/>
  <c r="Q31" i="69"/>
  <c r="Q19" i="69"/>
  <c r="P30" i="69"/>
  <c r="S21" i="69"/>
  <c r="R32" i="69"/>
  <c r="O53" i="69"/>
  <c r="P53" i="69"/>
  <c r="N88" i="69" a="1"/>
  <c r="N88" i="69"/>
  <c r="T21" i="69"/>
  <c r="T32" i="69"/>
  <c r="S32" i="69"/>
  <c r="R19" i="69"/>
  <c r="Q30" i="69"/>
  <c r="S20" i="69"/>
  <c r="R31" i="69"/>
  <c r="R83" i="57"/>
  <c r="Q83" i="57"/>
  <c r="P83" i="57"/>
  <c r="S31" i="69"/>
  <c r="T20" i="69"/>
  <c r="T31" i="69"/>
  <c r="S19" i="69"/>
  <c r="R30" i="69"/>
  <c r="T19" i="69"/>
  <c r="T30" i="69"/>
  <c r="S30" i="69"/>
  <c r="S83" i="57"/>
  <c r="U54" i="57"/>
  <c r="O83" i="57"/>
  <c r="U83" i="57"/>
  <c r="U55" i="57"/>
  <c r="U216" i="57"/>
  <c r="U65" i="57"/>
  <c r="V65" i="57"/>
  <c r="M72" i="57"/>
  <c r="U79" i="57"/>
  <c r="S128" i="57"/>
  <c r="T126" i="57"/>
  <c r="U156" i="69"/>
  <c r="U161" i="69"/>
  <c r="U126" i="57"/>
  <c r="U155" i="69"/>
  <c r="V70" i="57"/>
  <c r="U160" i="69"/>
  <c r="U69" i="57"/>
  <c r="U84" i="57"/>
  <c r="U70" i="57"/>
  <c r="O79" i="69" a="1"/>
  <c r="O79" i="69"/>
  <c r="O88" i="69" a="1"/>
  <c r="O88" i="69"/>
  <c r="O144" i="69"/>
  <c r="O154" i="69"/>
  <c r="O159" i="69"/>
  <c r="O162" i="69"/>
  <c r="O147" i="69"/>
  <c r="O157" i="69"/>
  <c r="O164" i="69"/>
  <c r="O169" i="69"/>
  <c r="O168" i="69"/>
  <c r="O170" i="69"/>
  <c r="O171" i="69"/>
  <c r="O172" i="69"/>
  <c r="P88" i="69" a="1"/>
  <c r="P88" i="69"/>
  <c r="P144" i="69"/>
  <c r="P154" i="69"/>
  <c r="P159" i="69"/>
  <c r="P162" i="69"/>
  <c r="P147" i="69"/>
  <c r="P157" i="69"/>
  <c r="P164" i="69"/>
  <c r="P169" i="69"/>
  <c r="Q88" i="69" a="1"/>
  <c r="Q88" i="69"/>
  <c r="Q144" i="69"/>
  <c r="Q154" i="69"/>
  <c r="Q159" i="69"/>
  <c r="Q162" i="69"/>
  <c r="Q147" i="69"/>
  <c r="Q157" i="69"/>
  <c r="Q164" i="69"/>
  <c r="Q169" i="69"/>
  <c r="R88" i="69" a="1"/>
  <c r="R88" i="69"/>
  <c r="R144" i="69"/>
  <c r="R154" i="69"/>
  <c r="R159" i="69"/>
  <c r="R162" i="69"/>
  <c r="R147" i="69"/>
  <c r="R157" i="69"/>
  <c r="R164" i="69"/>
  <c r="R169" i="69"/>
  <c r="S88" i="69" a="1"/>
  <c r="S88" i="69"/>
  <c r="S144" i="69"/>
  <c r="S154" i="69"/>
  <c r="S159" i="69"/>
  <c r="S162" i="69"/>
  <c r="S147" i="69"/>
  <c r="S157" i="69"/>
  <c r="S164" i="69"/>
  <c r="S169" i="69"/>
  <c r="T88" i="69" a="1"/>
  <c r="T88" i="69"/>
  <c r="T144" i="69"/>
  <c r="T154" i="69"/>
  <c r="T159" i="69"/>
  <c r="T162" i="69"/>
  <c r="T147" i="69"/>
  <c r="T157" i="69"/>
  <c r="T164" i="69"/>
  <c r="T169" i="69"/>
  <c r="O87" i="57"/>
  <c r="P87" i="57"/>
  <c r="Q87" i="57"/>
  <c r="R87" i="57"/>
  <c r="S87" i="57"/>
  <c r="U87" i="57"/>
  <c r="P168" i="69"/>
  <c r="Q168" i="69"/>
  <c r="R168" i="69"/>
  <c r="S168" i="69"/>
  <c r="T168" i="69"/>
  <c r="U168" i="69"/>
  <c r="U169" i="69"/>
  <c r="P170" i="69"/>
  <c r="Q170" i="69"/>
  <c r="R170" i="69"/>
  <c r="S170" i="69"/>
  <c r="T170" i="69"/>
  <c r="U170" i="69"/>
  <c r="U164" i="69"/>
  <c r="U157" i="69"/>
  <c r="U159" i="69"/>
  <c r="U162" i="69"/>
  <c r="U154" i="69"/>
  <c r="N35" i="57"/>
  <c r="N72" i="57"/>
  <c r="O73" i="57"/>
  <c r="N73" i="57"/>
  <c r="N75" i="57"/>
  <c r="N57" i="57"/>
  <c r="P73" i="57"/>
  <c r="U34" i="57"/>
  <c r="V34" i="57"/>
  <c r="O82" i="57"/>
  <c r="P82" i="57"/>
  <c r="Q82" i="57"/>
  <c r="R82" i="57"/>
  <c r="S82" i="57"/>
  <c r="U82" i="57"/>
  <c r="O81" i="57"/>
  <c r="P81" i="57"/>
  <c r="Q81" i="57"/>
  <c r="R81" i="57"/>
  <c r="S81" i="57"/>
  <c r="U81" i="57"/>
  <c r="Q73" i="57"/>
  <c r="U35" i="57"/>
  <c r="R73" i="57"/>
  <c r="O80" i="57"/>
  <c r="P80" i="57"/>
  <c r="Q80" i="57"/>
  <c r="R80" i="57"/>
  <c r="S80" i="57"/>
  <c r="U80" i="57"/>
  <c r="O57" i="57"/>
  <c r="P57" i="57"/>
  <c r="Q57" i="57"/>
  <c r="R57" i="57"/>
  <c r="S57" i="57"/>
  <c r="U57" i="57"/>
  <c r="P75" i="57"/>
  <c r="Q75" i="57"/>
  <c r="R75" i="57"/>
  <c r="S75" i="57"/>
  <c r="U75" i="57"/>
  <c r="S73" i="57"/>
  <c r="O85" i="57"/>
  <c r="P85" i="57"/>
  <c r="Q85" i="57"/>
  <c r="R85" i="57"/>
  <c r="S85" i="57"/>
  <c r="U85" i="57"/>
  <c r="N80" i="57"/>
  <c r="N81" i="57"/>
  <c r="N82" i="57"/>
  <c r="N85" i="57"/>
  <c r="P171" i="69"/>
  <c r="Q171" i="69"/>
  <c r="R171" i="69"/>
  <c r="S171" i="69"/>
  <c r="T171" i="69"/>
  <c r="U171" i="69"/>
  <c r="U172" i="69"/>
  <c r="T172" i="69"/>
  <c r="S172" i="69"/>
  <c r="R172" i="69"/>
  <c r="Q172" i="69"/>
  <c r="P172" i="69"/>
</calcChain>
</file>

<file path=xl/comments1.xml><?xml version="1.0" encoding="utf-8"?>
<comments xmlns="http://schemas.openxmlformats.org/spreadsheetml/2006/main">
  <authors>
    <author>Gillian Eckersley</author>
  </authors>
  <commentList>
    <comment ref="M3" authorId="0">
      <text>
        <r>
          <rPr>
            <sz val="9"/>
            <color indexed="81"/>
            <rFont val="Tahoma"/>
            <family val="2"/>
          </rPr>
          <t xml:space="preserve">Based on 2014/15 forecast </t>
        </r>
      </text>
    </comment>
    <comment ref="C121" authorId="0">
      <text>
        <r>
          <rPr>
            <sz val="9"/>
            <color indexed="81"/>
            <rFont val="Tahoma"/>
            <family val="2"/>
          </rPr>
          <t xml:space="preserve">ACT customers only </t>
        </r>
      </text>
    </comment>
    <comment ref="M126" authorId="0">
      <text>
        <r>
          <rPr>
            <sz val="9"/>
            <color indexed="81"/>
            <rFont val="Tahoma"/>
            <family val="2"/>
          </rPr>
          <t xml:space="preserve">Based on 2014/15 forecast </t>
        </r>
      </text>
    </comment>
    <comment ref="M137" authorId="0">
      <text>
        <r>
          <rPr>
            <sz val="9"/>
            <color indexed="81"/>
            <rFont val="Tahoma"/>
            <family val="2"/>
          </rPr>
          <t xml:space="preserve">Based on 2014/15 forecast </t>
        </r>
      </text>
    </comment>
    <comment ref="M148" authorId="0">
      <text>
        <r>
          <rPr>
            <sz val="9"/>
            <color indexed="81"/>
            <rFont val="Tahoma"/>
            <family val="2"/>
          </rPr>
          <t xml:space="preserve">Based on 2014/15 forecast </t>
        </r>
      </text>
    </comment>
    <comment ref="M200" authorId="0">
      <text>
        <r>
          <rPr>
            <sz val="9"/>
            <color indexed="81"/>
            <rFont val="Tahoma"/>
            <family val="2"/>
          </rPr>
          <t xml:space="preserve">Based on 2014/15 forecast </t>
        </r>
      </text>
    </comment>
    <comment ref="M209" authorId="0">
      <text>
        <r>
          <rPr>
            <sz val="9"/>
            <color indexed="81"/>
            <rFont val="Tahoma"/>
            <family val="2"/>
          </rPr>
          <t xml:space="preserve">Based on 2014/15 forecast </t>
        </r>
      </text>
    </comment>
    <comment ref="M216" authorId="0">
      <text>
        <r>
          <rPr>
            <sz val="9"/>
            <color indexed="81"/>
            <rFont val="Tahoma"/>
            <family val="2"/>
          </rPr>
          <t xml:space="preserve">Based on 2014/15 forecast </t>
        </r>
      </text>
    </comment>
  </commentList>
</comments>
</file>

<file path=xl/comments2.xml><?xml version="1.0" encoding="utf-8"?>
<comments xmlns="http://schemas.openxmlformats.org/spreadsheetml/2006/main">
  <authors>
    <author>Gillian Eckersley</author>
    <author>Gillian Symmans</author>
  </authors>
  <commentList>
    <comment ref="N3" authorId="0">
      <text>
        <r>
          <rPr>
            <sz val="9"/>
            <color indexed="81"/>
            <rFont val="Tahoma"/>
            <family val="2"/>
          </rPr>
          <t>Estimates based on Feb 2015 forecast to end FY</t>
        </r>
      </text>
    </comment>
    <comment ref="O10" authorId="1">
      <text>
        <r>
          <rPr>
            <b/>
            <sz val="9"/>
            <color indexed="81"/>
            <rFont val="Tahoma"/>
            <charset val="1"/>
          </rPr>
          <t>Gillian Symmans:</t>
        </r>
        <r>
          <rPr>
            <sz val="9"/>
            <color indexed="81"/>
            <rFont val="Tahoma"/>
            <charset val="1"/>
          </rPr>
          <t xml:space="preserve">
Forecasts based on geometric average of the inflation forecasts for two years sourced from the latest available Reserve Bank of Australia’s (RBA’s) Statement of monetary policy and the mid-point of the RBA’s target inflation band for eight years.</t>
        </r>
      </text>
    </comment>
  </commentList>
</comments>
</file>

<file path=xl/sharedStrings.xml><?xml version="1.0" encoding="utf-8"?>
<sst xmlns="http://schemas.openxmlformats.org/spreadsheetml/2006/main" count="712" uniqueCount="228">
  <si>
    <t>UNFT</t>
  </si>
  <si>
    <t>Forecast</t>
  </si>
  <si>
    <t>Controllable costs</t>
  </si>
  <si>
    <t>Marketing</t>
  </si>
  <si>
    <t>Total</t>
  </si>
  <si>
    <t>Corporate overheads</t>
  </si>
  <si>
    <t>Source</t>
  </si>
  <si>
    <t>Energy Industry Levy</t>
  </si>
  <si>
    <t>Regulatory Operations</t>
  </si>
  <si>
    <t>Asset Services Fee</t>
  </si>
  <si>
    <t>Corporate Service Charges</t>
  </si>
  <si>
    <t>Information Technology Support</t>
  </si>
  <si>
    <t>Base year</t>
  </si>
  <si>
    <t>Other</t>
  </si>
  <si>
    <t>Compliance to ACT technical Codes for metering</t>
  </si>
  <si>
    <t>NSW EBA</t>
  </si>
  <si>
    <t>NSW non-EBA</t>
  </si>
  <si>
    <t>ACT EBA</t>
  </si>
  <si>
    <t>ACT non-EBA</t>
  </si>
  <si>
    <t>Forecasts</t>
  </si>
  <si>
    <t>Inflation</t>
  </si>
  <si>
    <t>Australian Burean of Statistics (ABS) Data</t>
  </si>
  <si>
    <t>FY10</t>
  </si>
  <si>
    <t>FY11</t>
  </si>
  <si>
    <t>FY12</t>
  </si>
  <si>
    <t>FY13</t>
  </si>
  <si>
    <t>FY14</t>
  </si>
  <si>
    <t>FY15</t>
  </si>
  <si>
    <t>FY16</t>
  </si>
  <si>
    <t>FY17</t>
  </si>
  <si>
    <t>FY18</t>
  </si>
  <si>
    <t>FY19</t>
  </si>
  <si>
    <t>FY20</t>
  </si>
  <si>
    <t>FY21</t>
  </si>
  <si>
    <t>CPI indexes (real to nominal)</t>
  </si>
  <si>
    <t>Real 2010</t>
  </si>
  <si>
    <t>Real 2011</t>
  </si>
  <si>
    <t>Real 2012</t>
  </si>
  <si>
    <t>Real 2013</t>
  </si>
  <si>
    <t>Real 2014</t>
  </si>
  <si>
    <t>Real 2015</t>
  </si>
  <si>
    <t>Real 2016</t>
  </si>
  <si>
    <t>Nominal</t>
  </si>
  <si>
    <t>CPI indexes (nominal to real)</t>
  </si>
  <si>
    <t>n/a</t>
  </si>
  <si>
    <t>Unit</t>
  </si>
  <si>
    <t>Basis</t>
  </si>
  <si>
    <t>Calc | Operating expenditure</t>
  </si>
  <si>
    <t>Estimated</t>
  </si>
  <si>
    <t>Opex</t>
  </si>
  <si>
    <t>Base opex</t>
  </si>
  <si>
    <t>Rate of change</t>
  </si>
  <si>
    <t>Real input cost escalation</t>
  </si>
  <si>
    <t>Opex partial factor productivity</t>
  </si>
  <si>
    <t>Network growth</t>
  </si>
  <si>
    <t>Below</t>
  </si>
  <si>
    <t>Calculated</t>
  </si>
  <si>
    <t>Step changes</t>
  </si>
  <si>
    <t>Total step changes (B)</t>
  </si>
  <si>
    <t>Specific forecasts</t>
  </si>
  <si>
    <t>Above</t>
  </si>
  <si>
    <t>UAG costs</t>
  </si>
  <si>
    <t>One-off costs</t>
  </si>
  <si>
    <t xml:space="preserve">Total specific forecasts (C) </t>
  </si>
  <si>
    <t>Customer numbers</t>
  </si>
  <si>
    <t>Weights</t>
  </si>
  <si>
    <t>Calc | UAG costs</t>
  </si>
  <si>
    <t>Demand</t>
  </si>
  <si>
    <t>UAG Rate</t>
  </si>
  <si>
    <t>Total UAG</t>
  </si>
  <si>
    <t>Assumptions</t>
  </si>
  <si>
    <t>Calc | Capitalised overheads</t>
  </si>
  <si>
    <t>Capitalised overheads</t>
  </si>
  <si>
    <t>Total capitalised overheads</t>
  </si>
  <si>
    <t xml:space="preserve">UAG cost forecast </t>
  </si>
  <si>
    <t>Calc | Energy Industry Levy</t>
  </si>
  <si>
    <t>National B2B harmonisation</t>
  </si>
  <si>
    <t>Input | Inflation</t>
  </si>
  <si>
    <t>Inflation Rate</t>
  </si>
  <si>
    <t>Input | Weights | Opex</t>
  </si>
  <si>
    <t>Check</t>
  </si>
  <si>
    <t>Consumer engagement</t>
  </si>
  <si>
    <t>Other direct costs</t>
  </si>
  <si>
    <t>Total controllable costs</t>
  </si>
  <si>
    <t>External</t>
  </si>
  <si>
    <t>Cumulative factor</t>
  </si>
  <si>
    <t>Factor</t>
  </si>
  <si>
    <t>Calc | Cost escalators | Opex</t>
  </si>
  <si>
    <t>Partial factor productivity</t>
  </si>
  <si>
    <t>Network growth factor weights</t>
  </si>
  <si>
    <t>Average</t>
  </si>
  <si>
    <t>Random effects</t>
  </si>
  <si>
    <t>FGLS model</t>
  </si>
  <si>
    <t>SFA model</t>
  </si>
  <si>
    <t>FGLS model = feasible generalised least squares</t>
  </si>
  <si>
    <t>SFA model = Stochastic frontier analysis</t>
  </si>
  <si>
    <t>Number</t>
  </si>
  <si>
    <t>Incremental customer numbers</t>
  </si>
  <si>
    <t>Per cent</t>
  </si>
  <si>
    <t>Output growth ($)</t>
  </si>
  <si>
    <t>Dollars</t>
  </si>
  <si>
    <t>Access arrangement project</t>
  </si>
  <si>
    <t>Access arrangement project consumer engagement</t>
  </si>
  <si>
    <t>Base opex(A)</t>
  </si>
  <si>
    <t>RIN reporting</t>
  </si>
  <si>
    <t>Total opex</t>
  </si>
  <si>
    <t>Total Energy Industry Levy</t>
  </si>
  <si>
    <t xml:space="preserve">Water Bath Heater Operations cost forecast </t>
  </si>
  <si>
    <t>Forecast wholesale gas price ($/GJ)</t>
  </si>
  <si>
    <t>Water Bath Heater Volumes</t>
  </si>
  <si>
    <t xml:space="preserve">ActewAGL Distribution Gas network Access Arrangement 2016-21 </t>
  </si>
  <si>
    <t>UAG</t>
  </si>
  <si>
    <t>Ancillary services</t>
  </si>
  <si>
    <t>Water bath heater operations</t>
  </si>
  <si>
    <t>Less category specific forecast costs:</t>
  </si>
  <si>
    <t>Less one-off costs:</t>
  </si>
  <si>
    <t>JAM one off costs</t>
  </si>
  <si>
    <t>millions</t>
  </si>
  <si>
    <t>per cent</t>
  </si>
  <si>
    <t>Calc |Utilities Network Facilities Tax (UNFT)</t>
  </si>
  <si>
    <t>RY22</t>
  </si>
  <si>
    <t>Customer growth</t>
  </si>
  <si>
    <t>Rate/Km 2013/14</t>
  </si>
  <si>
    <t xml:space="preserve">Utilities Network Facilities Tax - annual </t>
  </si>
  <si>
    <t>Calc | Ancillary services</t>
  </si>
  <si>
    <t>Total ancillary services</t>
  </si>
  <si>
    <t>Extension year</t>
  </si>
  <si>
    <t>2016-21 AA period</t>
  </si>
  <si>
    <t>Capitalisation of corporate overheads</t>
  </si>
  <si>
    <t>Opex cost function estimate approach</t>
  </si>
  <si>
    <t>Select output growth approach:</t>
  </si>
  <si>
    <t>Incremental cost approach</t>
  </si>
  <si>
    <t xml:space="preserve">incremental cost per customer </t>
  </si>
  <si>
    <t>Management Services Fee</t>
  </si>
  <si>
    <t>Annual price growth forecast</t>
  </si>
  <si>
    <t>Mains growth</t>
  </si>
  <si>
    <t>kilometres</t>
  </si>
  <si>
    <t>Demand model</t>
  </si>
  <si>
    <t>Throughput growth</t>
  </si>
  <si>
    <t>Total volume</t>
  </si>
  <si>
    <t>Terajoules</t>
  </si>
  <si>
    <t>Incremental mains</t>
  </si>
  <si>
    <t>Incremental throughput</t>
  </si>
  <si>
    <t>Customer numbers growth rate</t>
  </si>
  <si>
    <t>Mains growth rate</t>
  </si>
  <si>
    <t>Throughput growth rate</t>
  </si>
  <si>
    <t>Opex productivity and output growth</t>
  </si>
  <si>
    <t>Input | Cost escalators</t>
  </si>
  <si>
    <t>Gigajoules</t>
  </si>
  <si>
    <t>Utilities Network Facilities Tax - adjusted for tax year</t>
  </si>
  <si>
    <t>Total line length</t>
  </si>
  <si>
    <t>Kilometres</t>
  </si>
  <si>
    <t>no.</t>
  </si>
  <si>
    <t>Total services length</t>
  </si>
  <si>
    <t xml:space="preserve">Mains route Length </t>
  </si>
  <si>
    <t>$millions</t>
  </si>
  <si>
    <t>$</t>
  </si>
  <si>
    <t>Special meter read</t>
  </si>
  <si>
    <t>Request for service</t>
  </si>
  <si>
    <t>Quantity</t>
  </si>
  <si>
    <t>Cost per service</t>
  </si>
  <si>
    <t>Total service cost</t>
  </si>
  <si>
    <t>Calc | Water bath heater operations</t>
  </si>
  <si>
    <t>Opex model</t>
  </si>
  <si>
    <t xml:space="preserve">Rate of change </t>
  </si>
  <si>
    <t>Historical period</t>
  </si>
  <si>
    <t>Forecast period</t>
  </si>
  <si>
    <t>ABS / RBA / AAD</t>
  </si>
  <si>
    <t xml:space="preserve">Source (actuals): ABS, all groups CPI inflation, weighted average for the eight capital cities - average of four quarters to December on the average of the four quarters to the previous December </t>
  </si>
  <si>
    <t>Source (forecast): Based on the AER's approach of calculating the geometric average based on the inflation forecasts for two years sourced from the latest available Reserve Bank of Australia’s (RBA’s) Statement of monetary policy and the mid-point of the RBA’s target inflation band for eight years.</t>
  </si>
  <si>
    <t>Average service length</t>
  </si>
  <si>
    <t>Insurance</t>
  </si>
  <si>
    <t>Calc | Insurance</t>
  </si>
  <si>
    <t>Total insurance</t>
  </si>
  <si>
    <t>Capitalised corporate overheads</t>
  </si>
  <si>
    <t>gigajoules</t>
  </si>
  <si>
    <t>Periodic inspections</t>
  </si>
  <si>
    <t>Capex driven</t>
  </si>
  <si>
    <t>Total ($2015/16)</t>
  </si>
  <si>
    <t xml:space="preserve">Base opex </t>
  </si>
  <si>
    <t>Real price growth</t>
  </si>
  <si>
    <t>Output growth</t>
  </si>
  <si>
    <t>Productivity growth</t>
  </si>
  <si>
    <t>Total excluding category specific forecasts</t>
  </si>
  <si>
    <t>Select productivity growth approach:</t>
  </si>
  <si>
    <t>Zero productivity growth</t>
  </si>
  <si>
    <t>Decommission and meter removal</t>
  </si>
  <si>
    <t>Permanent disconnection</t>
  </si>
  <si>
    <t>Reconnection</t>
  </si>
  <si>
    <t>Residential ( &lt;6m3)</t>
  </si>
  <si>
    <t>Non-residential (&gt;6m3)</t>
  </si>
  <si>
    <t>Ancillary services forecast</t>
  </si>
  <si>
    <t>$ millions</t>
  </si>
  <si>
    <t xml:space="preserve">no. </t>
  </si>
  <si>
    <t>Jemena costs input</t>
  </si>
  <si>
    <t>ADD step changes</t>
  </si>
  <si>
    <t xml:space="preserve">Base opex(A) </t>
  </si>
  <si>
    <t>Rate of change component</t>
  </si>
  <si>
    <t>Rate of change - additive</t>
  </si>
  <si>
    <t>Rate of change - multiplicative</t>
  </si>
  <si>
    <t>Rate of change workings</t>
  </si>
  <si>
    <t>Real input price growth</t>
  </si>
  <si>
    <t>Annual increase based on 2014-15 ACT Budget revenue and forward estimates of 5% (nominal)</t>
  </si>
  <si>
    <t>Total mains (ACT 90%)</t>
  </si>
  <si>
    <t>Debt raising costs</t>
  </si>
  <si>
    <t>Total debt raising</t>
  </si>
  <si>
    <t>Total opex excluding DRC (A + B + C)</t>
  </si>
  <si>
    <t xml:space="preserve">Total opex excluding DRC (A + B + C) </t>
  </si>
  <si>
    <t>Recontracting MDL installation and maintenance</t>
  </si>
  <si>
    <t xml:space="preserve">NECF </t>
  </si>
  <si>
    <t>2021 access arrangement revision project</t>
  </si>
  <si>
    <t>IT asset utilisation fee</t>
  </si>
  <si>
    <t>Network risk and security management</t>
  </si>
  <si>
    <t>Hoskinstown metering station O&amp;M contract</t>
  </si>
  <si>
    <t>Non-controllable costs</t>
  </si>
  <si>
    <t>Non-controllable (category specific forecast) costs</t>
  </si>
  <si>
    <t>Fixed charge</t>
  </si>
  <si>
    <t>Wholesale gas price</t>
  </si>
  <si>
    <t>EIL rate</t>
  </si>
  <si>
    <t>Opex forecast by category</t>
  </si>
  <si>
    <t xml:space="preserve">Base step trend opex forecast </t>
  </si>
  <si>
    <t>Management services fee</t>
  </si>
  <si>
    <t>Asset services fee</t>
  </si>
  <si>
    <t>Information technology support</t>
  </si>
  <si>
    <t>Regulatory operations</t>
  </si>
  <si>
    <t>Total non-controllable costs</t>
  </si>
  <si>
    <t>Total opex excluding DRC</t>
  </si>
  <si>
    <t>Total opex including DRC</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</si>
</sst>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_);_(* \(#,##0\);_(* &quot;-&quot;_);_(@_)"/>
    <numFmt numFmtId="167" formatCode="0.00%_);\(0.00%\);\-_%_)"/>
    <numFmt numFmtId="168" formatCode="#,##0_);\(#,##0\);\-_)"/>
    <numFmt numFmtId="169" formatCode="#,##0.000_);\(#,##0.000\);\-_)"/>
    <numFmt numFmtId="170" formatCode=";;;"/>
    <numFmt numFmtId="171" formatCode="0.0%"/>
    <numFmt numFmtId="172" formatCode="_(* #,##0_);_(* \(#,##0\);_(* &quot;-&quot;?_);_(@_)"/>
    <numFmt numFmtId="173" formatCode="_(* #,##0.0_);_(* \(#,##0.0\);_(* &quot;-&quot;?_);_(@_)"/>
    <numFmt numFmtId="174" formatCode="0.0%_);\(0.0%\);\-_%_)"/>
    <numFmt numFmtId="175" formatCode="_-* #,##0.00_-;[Red]\(#,##0.00\)_-;_-* &quot;-&quot;??_-;_-@_-"/>
    <numFmt numFmtId="176" formatCode="_-* #,##0_-;\-* #,##0_-;_-* &quot;-&quot;??_-;_-@_-"/>
    <numFmt numFmtId="177" formatCode="#,##0.0,,;\(#,##0.0,,\)"/>
    <numFmt numFmtId="178" formatCode="#,##0.00,,;\(#,##0.00,,\)"/>
    <numFmt numFmtId="179" formatCode="#,##0.00,,;\(#,##0.0,,\)"/>
    <numFmt numFmtId="180" formatCode="0%_);\(0%\);\-_%_)"/>
    <numFmt numFmtId="181" formatCode="0.0"/>
    <numFmt numFmtId="182" formatCode="[$-C09]dd\-mmm\-yy;@"/>
    <numFmt numFmtId="183" formatCode="_(&quot;$&quot;#,##0.0_);\(&quot;$&quot;#,##0.0\);_(&quot;-&quot;_)"/>
    <numFmt numFmtId="184" formatCode="_)d\-mmm\-yy_);_)d\-mmm\-yy_);_)&quot;-&quot;_)"/>
    <numFmt numFmtId="185" formatCode="_(#,##0.0\x_);\(#,##0.0\x\);_(&quot;-&quot;_)"/>
    <numFmt numFmtId="186" formatCode="_(#,##0.0_);\(#,##0.0\);_(&quot;-&quot;_)"/>
    <numFmt numFmtId="187" formatCode="_(#,##0.0%_);\(#,##0.0%\);_(&quot;-&quot;_)"/>
    <numFmt numFmtId="188" formatCode="_(###0_);\(###0\);_(&quot;-&quot;_)"/>
    <numFmt numFmtId="189" formatCode="_(&quot;$&quot;* #,##0_);_(&quot;$&quot;* \(#,##0\);_(&quot;$&quot;* &quot;-&quot;_);_(@_)"/>
    <numFmt numFmtId="190" formatCode="_([$€-2]* #,##0.00_);_([$€-2]* \(#,##0.00\);_([$€-2]* &quot;-&quot;??_)"/>
    <numFmt numFmtId="191" formatCode="0_);[Red]\(0\)"/>
    <numFmt numFmtId="192" formatCode="0;\-0;0;* @"/>
    <numFmt numFmtId="193" formatCode="_(#,##0_);\(#,##0\);_(#,##0_)"/>
    <numFmt numFmtId="194" formatCode="#,##0.0_);\(#,##0.0\)"/>
    <numFmt numFmtId="195" formatCode="0.00_)"/>
    <numFmt numFmtId="196" formatCode="#,##0_ ;[Red]\(#,##0\)\ "/>
    <numFmt numFmtId="197" formatCode="#,##0.00;\(#,##0.00\)"/>
    <numFmt numFmtId="198" formatCode="_)d\-mmm\-yy_)"/>
    <numFmt numFmtId="199" formatCode="_(###0_);\(###0\);_(###0_)"/>
    <numFmt numFmtId="200" formatCode="#,##0.0000_);[Red]\(#,##0.0000\)"/>
    <numFmt numFmtId="201" formatCode="_(#,##0_);\(#,##0\);_(&quot;-&quot;_)"/>
    <numFmt numFmtId="202" formatCode="_(#,##0.0000_);\(#,##0.0000\);_(&quot;-&quot;_)"/>
    <numFmt numFmtId="203" formatCode="_(#,##0.000_);\(#,##0.000\);_(&quot;-&quot;_)"/>
    <numFmt numFmtId="204" formatCode="_(#,##0.00_);\(#,##0.00\);_(&quot;-&quot;_)"/>
    <numFmt numFmtId="205" formatCode="_(#,##0.00%_);\(#,##0.00%\);_(&quot;-&quot;_)"/>
    <numFmt numFmtId="206" formatCode="mm/dd/yy"/>
    <numFmt numFmtId="207" formatCode="dd/mmm"/>
    <numFmt numFmtId="208" formatCode="#,##0;[Red]\(#,##0.0\)"/>
    <numFmt numFmtId="209" formatCode="_-* #,##0.0000_-;\-* #,##0.0000_-;_-* &quot;-&quot;??_-;_-@_-"/>
    <numFmt numFmtId="210" formatCode="_-* #,##0.00000_-;\-* #,##0.00000_-;_-* &quot;-&quot;??_-;_-@_-"/>
    <numFmt numFmtId="211" formatCode="#,##0.000"/>
    <numFmt numFmtId="212" formatCode="#,##0_ ;\-#,##0\ "/>
    <numFmt numFmtId="213" formatCode="_-&quot;$&quot;* #,##0.000_-;\-&quot;$&quot;* #,##0.000_-;_-&quot;$&quot;* &quot;-&quot;??_-;_-@_-"/>
    <numFmt numFmtId="214" formatCode="#,##0.000,,;\(#,##0.000,,\)"/>
    <numFmt numFmtId="215" formatCode="_-* #,##0.000_-;\-* #,##0.000_-;_-* &quot;-&quot;??_-;_-@_-"/>
    <numFmt numFmtId="216" formatCode="_(* #,##0.0000_);_(* \(#,##0.0000\);_(* &quot;-&quot;_);_(@_)"/>
    <numFmt numFmtId="217" formatCode="_(#,##0.000%_);\(#,##0.000%\);_(&quot;-&quot;_)"/>
    <numFmt numFmtId="219" formatCode="0.000"/>
    <numFmt numFmtId="220" formatCode="#,##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9"/>
      <name val="Arial"/>
      <family val="2"/>
    </font>
    <font>
      <sz val="9"/>
      <name val="Arial"/>
      <family val="2"/>
    </font>
    <font>
      <b/>
      <sz val="9"/>
      <color indexed="9"/>
      <name val="Arial"/>
      <family val="2"/>
    </font>
    <font>
      <b/>
      <sz val="9"/>
      <name val="Arial"/>
      <family val="2"/>
    </font>
    <font>
      <sz val="10"/>
      <color indexed="12"/>
      <name val="Arial"/>
      <family val="2"/>
    </font>
    <font>
      <sz val="8"/>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i/>
      <sz val="10"/>
      <name val="Arial"/>
      <family val="2"/>
    </font>
    <font>
      <b/>
      <sz val="18"/>
      <color indexed="9"/>
      <name val="Arial"/>
      <family val="2"/>
    </font>
    <font>
      <b/>
      <sz val="12"/>
      <color indexed="9"/>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11"/>
      <color indexed="8"/>
      <name val="Calibri"/>
      <family val="2"/>
    </font>
    <font>
      <sz val="11"/>
      <color indexed="9"/>
      <name val="Calibri"/>
      <family val="2"/>
    </font>
    <font>
      <sz val="11"/>
      <color theme="1" tint="0.24994659260841701"/>
      <name val="Calibri"/>
      <family val="2"/>
    </font>
    <font>
      <sz val="9"/>
      <name val="AGaramond"/>
    </font>
    <font>
      <sz val="8"/>
      <name val="Calibri"/>
      <family val="2"/>
      <scheme val="minor"/>
    </font>
    <font>
      <sz val="11"/>
      <color indexed="20"/>
      <name val="Calibri"/>
      <family val="2"/>
    </font>
    <font>
      <sz val="10"/>
      <name val="Helvetica"/>
      <family val="2"/>
    </font>
    <font>
      <b/>
      <sz val="11"/>
      <color indexed="9"/>
      <name val="Calibri"/>
      <family val="2"/>
    </font>
    <font>
      <sz val="10"/>
      <color indexed="12"/>
      <name val="Helvetica"/>
      <family val="2"/>
    </font>
    <font>
      <b/>
      <sz val="11"/>
      <color indexed="52"/>
      <name val="Calibri"/>
      <family val="2"/>
      <scheme val="minor"/>
    </font>
    <font>
      <b/>
      <sz val="11"/>
      <color indexed="52"/>
      <name val="Calibri"/>
      <family val="2"/>
    </font>
    <font>
      <sz val="8"/>
      <name val="Tahoma"/>
      <family val="2"/>
    </font>
    <font>
      <sz val="10"/>
      <name val="MS Sans Serif"/>
      <family val="2"/>
    </font>
    <font>
      <sz val="10"/>
      <color indexed="24"/>
      <name val="Arial"/>
      <family val="2"/>
    </font>
    <font>
      <sz val="10"/>
      <name val="Verdana"/>
      <family val="2"/>
    </font>
    <font>
      <sz val="9"/>
      <name val="Tms Rmn"/>
    </font>
    <font>
      <b/>
      <sz val="11"/>
      <color indexed="8"/>
      <name val="Calibri"/>
      <family val="2"/>
    </font>
    <font>
      <sz val="9"/>
      <name val="GillSans"/>
      <family val="2"/>
    </font>
    <font>
      <sz val="9"/>
      <name val="GillSans Light"/>
      <family val="2"/>
    </font>
    <font>
      <sz val="11"/>
      <color indexed="17"/>
      <name val="Calibri"/>
      <family val="2"/>
    </font>
    <font>
      <b/>
      <sz val="15"/>
      <color theme="3"/>
      <name val="Arial"/>
      <family val="2"/>
    </font>
    <font>
      <b/>
      <sz val="15"/>
      <color indexed="56"/>
      <name val="Calibri"/>
      <family val="2"/>
      <scheme val="minor"/>
    </font>
    <font>
      <b/>
      <sz val="15"/>
      <color indexed="56"/>
      <name val="Arial"/>
      <family val="2"/>
    </font>
    <font>
      <b/>
      <sz val="10"/>
      <name val="Cambria"/>
      <family val="2"/>
      <scheme val="major"/>
    </font>
    <font>
      <b/>
      <sz val="13"/>
      <color theme="3"/>
      <name val="Arial"/>
      <family val="2"/>
    </font>
    <font>
      <b/>
      <sz val="13"/>
      <color indexed="56"/>
      <name val="Calibri"/>
      <family val="2"/>
      <scheme val="minor"/>
    </font>
    <font>
      <b/>
      <sz val="13"/>
      <color indexed="56"/>
      <name val="Arial"/>
      <family val="2"/>
    </font>
    <font>
      <b/>
      <sz val="9"/>
      <name val="Cambria"/>
      <family val="2"/>
      <scheme val="major"/>
    </font>
    <font>
      <b/>
      <sz val="11"/>
      <color indexed="56"/>
      <name val="Calibri"/>
      <family val="2"/>
      <scheme val="minor"/>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0"/>
      <color indexed="12"/>
      <name val="Arial"/>
      <family val="2"/>
    </font>
    <font>
      <u/>
      <sz val="10"/>
      <color indexed="12"/>
      <name val="MS Sans Serif"/>
      <family val="2"/>
    </font>
    <font>
      <b/>
      <sz val="10"/>
      <color indexed="56"/>
      <name val="Wingdings"/>
      <charset val="2"/>
    </font>
    <font>
      <b/>
      <sz val="10"/>
      <color indexed="21"/>
      <name val="Wingdings"/>
      <charset val="2"/>
    </font>
    <font>
      <b/>
      <u/>
      <sz val="8"/>
      <color indexed="56"/>
      <name val="Arial"/>
      <family val="2"/>
    </font>
    <font>
      <b/>
      <u/>
      <sz val="8"/>
      <color indexed="21"/>
      <name val="Calibri"/>
      <family val="2"/>
      <scheme val="minor"/>
    </font>
    <font>
      <b/>
      <u/>
      <sz val="10"/>
      <color indexed="21"/>
      <name val="Calibri"/>
      <family val="2"/>
      <scheme val="minor"/>
    </font>
    <font>
      <b/>
      <u/>
      <sz val="9"/>
      <color indexed="21"/>
      <name val="Calibri"/>
      <family val="2"/>
      <scheme val="minor"/>
    </font>
    <font>
      <sz val="8"/>
      <color indexed="21"/>
      <name val="Calibri"/>
      <family val="2"/>
      <scheme val="minor"/>
    </font>
    <font>
      <sz val="8"/>
      <color indexed="12"/>
      <name val="Arial"/>
      <family val="2"/>
    </font>
    <font>
      <sz val="11"/>
      <name val="Arial"/>
      <family val="2"/>
    </font>
    <font>
      <sz val="11"/>
      <color rgb="FF3F3F76"/>
      <name val="Calibri"/>
      <family val="2"/>
      <scheme val="minor"/>
    </font>
    <font>
      <sz val="11"/>
      <color indexed="62"/>
      <name val="Calibri"/>
      <family val="2"/>
    </font>
    <font>
      <sz val="11"/>
      <color indexed="52"/>
      <name val="Calibri"/>
      <family val="2"/>
      <scheme val="minor"/>
    </font>
    <font>
      <sz val="11"/>
      <color indexed="52"/>
      <name val="Calibri"/>
      <family val="2"/>
    </font>
    <font>
      <b/>
      <sz val="8"/>
      <name val="Calibri"/>
      <family val="2"/>
      <scheme val="minor"/>
    </font>
    <font>
      <sz val="12"/>
      <color indexed="14"/>
      <name val="Arial"/>
      <family val="2"/>
    </font>
    <font>
      <b/>
      <sz val="12"/>
      <name val="Arial"/>
      <family val="2"/>
    </font>
    <font>
      <b/>
      <sz val="12"/>
      <name val="Cambria"/>
      <family val="2"/>
      <scheme val="major"/>
    </font>
    <font>
      <sz val="11"/>
      <color indexed="60"/>
      <name val="Calibri"/>
      <family val="2"/>
      <scheme val="minor"/>
    </font>
    <font>
      <sz val="11"/>
      <color indexed="60"/>
      <name val="Calibri"/>
      <family val="2"/>
    </font>
    <font>
      <b/>
      <i/>
      <sz val="16"/>
      <name val="Helv"/>
    </font>
    <font>
      <sz val="8"/>
      <color theme="1"/>
      <name val="Tahoma"/>
      <family val="2"/>
    </font>
    <font>
      <sz val="8"/>
      <color indexed="8"/>
      <name val="Tahoma"/>
      <family val="2"/>
    </font>
    <font>
      <sz val="11"/>
      <color theme="1"/>
      <name val="Calibri"/>
      <family val="2"/>
    </font>
    <font>
      <b/>
      <sz val="11"/>
      <color rgb="FF3F3F3F"/>
      <name val="Arial"/>
      <family val="2"/>
    </font>
    <font>
      <b/>
      <sz val="11"/>
      <color indexed="63"/>
      <name val="Calibri"/>
      <family val="2"/>
    </font>
    <font>
      <b/>
      <sz val="11"/>
      <color indexed="63"/>
      <name val="Arial"/>
      <family val="2"/>
    </font>
    <font>
      <sz val="8.5"/>
      <name val="Univers 55"/>
      <family val="2"/>
    </font>
    <font>
      <b/>
      <sz val="8"/>
      <name val="Arial"/>
      <family val="2"/>
    </font>
    <font>
      <b/>
      <sz val="13"/>
      <name val="Cambria"/>
      <family val="2"/>
      <scheme val="major"/>
    </font>
    <font>
      <b/>
      <sz val="14"/>
      <name val="Cambria"/>
      <family val="2"/>
      <scheme val="major"/>
    </font>
    <font>
      <sz val="10"/>
      <color indexed="18"/>
      <name val="Times New Roman"/>
      <family val="1"/>
    </font>
    <font>
      <b/>
      <sz val="10"/>
      <name val="MS Sans Serif"/>
      <family val="2"/>
    </font>
    <font>
      <b/>
      <sz val="18"/>
      <color indexed="62"/>
      <name val="Cambria"/>
      <family val="2"/>
    </font>
    <font>
      <sz val="12"/>
      <color indexed="8"/>
      <name val="Arial"/>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name val="돋움"/>
      <family val="3"/>
      <charset val="129"/>
    </font>
    <font>
      <sz val="10"/>
      <name val="Arial"/>
      <family val="2"/>
    </font>
    <font>
      <i/>
      <sz val="11"/>
      <color indexed="23"/>
      <name val="Calibri"/>
      <family val="2"/>
    </font>
    <font>
      <b/>
      <sz val="18"/>
      <color indexed="56"/>
      <name val="Cambria"/>
      <family val="2"/>
    </font>
    <font>
      <sz val="11"/>
      <color indexed="10"/>
      <name val="Calibri"/>
      <family val="2"/>
    </font>
    <font>
      <b/>
      <sz val="11"/>
      <color indexed="10"/>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1"/>
      <color indexed="19"/>
      <name val="Calibri"/>
      <family val="2"/>
    </font>
    <font>
      <sz val="12"/>
      <name val="Arial"/>
      <family val="2"/>
    </font>
    <font>
      <sz val="12"/>
      <name val="Arial MT"/>
    </font>
    <font>
      <sz val="10"/>
      <name val="Courier"/>
      <family val="3"/>
    </font>
    <font>
      <b/>
      <sz val="10"/>
      <color indexed="8"/>
      <name val="Calibri"/>
      <family val="2"/>
      <scheme val="minor"/>
    </font>
    <font>
      <i/>
      <sz val="10"/>
      <color indexed="8"/>
      <name val="Calibri"/>
      <family val="2"/>
      <scheme val="minor"/>
    </font>
    <font>
      <sz val="10"/>
      <name val="Calibri"/>
      <family val="2"/>
      <scheme val="minor"/>
    </font>
    <font>
      <sz val="10"/>
      <name val="Arial"/>
      <family val="2"/>
    </font>
    <font>
      <sz val="8"/>
      <color theme="1"/>
      <name val="Arial"/>
      <family val="2"/>
    </font>
    <font>
      <sz val="8"/>
      <color indexed="8"/>
      <name val="Arial"/>
      <family val="2"/>
    </font>
    <font>
      <u/>
      <sz val="8"/>
      <color theme="10"/>
      <name val="Arial"/>
      <family val="2"/>
    </font>
    <font>
      <sz val="9"/>
      <color indexed="81"/>
      <name val="Tahoma"/>
      <family val="2"/>
    </font>
    <font>
      <sz val="12"/>
      <color theme="1"/>
      <name val="Calibri"/>
      <family val="2"/>
      <scheme val="minor"/>
    </font>
    <font>
      <sz val="8"/>
      <color indexed="9"/>
      <name val="Calibri"/>
      <family val="2"/>
      <scheme val="minor"/>
    </font>
    <font>
      <b/>
      <sz val="12"/>
      <color indexed="9"/>
      <name val="Calibri"/>
      <family val="2"/>
      <scheme val="minor"/>
    </font>
    <font>
      <sz val="8"/>
      <color indexed="8"/>
      <name val="Calibri"/>
      <family val="2"/>
      <scheme val="minor"/>
    </font>
    <font>
      <i/>
      <sz val="10"/>
      <color indexed="9"/>
      <name val="Calibri"/>
      <family val="2"/>
      <scheme val="minor"/>
    </font>
    <font>
      <b/>
      <sz val="8"/>
      <color indexed="9"/>
      <name val="Calibri"/>
      <family val="2"/>
      <scheme val="minor"/>
    </font>
    <font>
      <b/>
      <i/>
      <sz val="8"/>
      <color indexed="9"/>
      <name val="Calibri"/>
      <family val="2"/>
      <scheme val="minor"/>
    </font>
    <font>
      <b/>
      <i/>
      <sz val="8"/>
      <name val="Calibri"/>
      <family val="2"/>
      <scheme val="minor"/>
    </font>
    <font>
      <i/>
      <sz val="8"/>
      <color indexed="9"/>
      <name val="Calibri"/>
      <family val="2"/>
      <scheme val="minor"/>
    </font>
    <font>
      <i/>
      <sz val="8"/>
      <color indexed="8"/>
      <name val="Calibri"/>
      <family val="2"/>
      <scheme val="minor"/>
    </font>
    <font>
      <b/>
      <sz val="9"/>
      <color indexed="9"/>
      <name val="Calibri"/>
      <family val="2"/>
      <scheme val="minor"/>
    </font>
    <font>
      <sz val="9"/>
      <color indexed="9"/>
      <name val="Calibri"/>
      <family val="2"/>
      <scheme val="minor"/>
    </font>
    <font>
      <i/>
      <sz val="9"/>
      <color indexed="9"/>
      <name val="Calibri"/>
      <family val="2"/>
      <scheme val="minor"/>
    </font>
    <font>
      <b/>
      <sz val="8"/>
      <color indexed="8"/>
      <name val="Calibri"/>
      <family val="2"/>
      <scheme val="minor"/>
    </font>
    <font>
      <b/>
      <i/>
      <sz val="8"/>
      <color indexed="8"/>
      <name val="Calibri"/>
      <family val="2"/>
      <scheme val="minor"/>
    </font>
    <font>
      <sz val="8"/>
      <color indexed="10"/>
      <name val="Calibri"/>
      <family val="2"/>
      <scheme val="minor"/>
    </font>
    <font>
      <sz val="9"/>
      <color indexed="8"/>
      <name val="Calibri"/>
      <family val="2"/>
      <scheme val="minor"/>
    </font>
    <font>
      <b/>
      <sz val="10"/>
      <color theme="0"/>
      <name val="Calibri"/>
      <family val="2"/>
      <scheme val="minor"/>
    </font>
    <font>
      <b/>
      <sz val="9"/>
      <color indexed="8"/>
      <name val="Calibri"/>
      <family val="2"/>
      <scheme val="minor"/>
    </font>
    <font>
      <b/>
      <i/>
      <sz val="9"/>
      <color indexed="8"/>
      <name val="Calibri"/>
      <family val="2"/>
      <scheme val="minor"/>
    </font>
    <font>
      <i/>
      <sz val="9"/>
      <color indexed="8"/>
      <name val="Calibri"/>
      <family val="2"/>
      <scheme val="minor"/>
    </font>
    <font>
      <b/>
      <sz val="9"/>
      <color theme="1"/>
      <name val="Calibri"/>
      <family val="2"/>
      <scheme val="minor"/>
    </font>
    <font>
      <sz val="9"/>
      <name val="Calibri"/>
      <family val="2"/>
      <scheme val="minor"/>
    </font>
    <font>
      <b/>
      <sz val="9"/>
      <name val="Calibri"/>
      <family val="2"/>
      <scheme val="minor"/>
    </font>
    <font>
      <i/>
      <sz val="9"/>
      <name val="Calibri"/>
      <family val="2"/>
      <scheme val="minor"/>
    </font>
    <font>
      <i/>
      <u/>
      <sz val="8"/>
      <color theme="10"/>
      <name val="Calibri"/>
      <family val="2"/>
      <scheme val="minor"/>
    </font>
    <font>
      <b/>
      <sz val="8"/>
      <color theme="0" tint="-0.14999847407452621"/>
      <name val="Calibri"/>
      <family val="2"/>
      <scheme val="minor"/>
    </font>
    <font>
      <sz val="8"/>
      <color theme="0" tint="-0.14999847407452621"/>
      <name val="Calibri"/>
      <family val="2"/>
      <scheme val="minor"/>
    </font>
    <font>
      <i/>
      <sz val="8"/>
      <name val="Calibri"/>
      <family val="2"/>
      <scheme val="minor"/>
    </font>
    <font>
      <b/>
      <sz val="9"/>
      <color rgb="FF0070C0"/>
      <name val="Calibri"/>
      <family val="2"/>
      <scheme val="minor"/>
    </font>
    <font>
      <sz val="8"/>
      <color indexed="9"/>
      <name val="Arial"/>
      <family val="2"/>
    </font>
    <font>
      <b/>
      <sz val="8"/>
      <color indexed="9"/>
      <name val="Arial"/>
      <family val="2"/>
    </font>
    <font>
      <i/>
      <sz val="8"/>
      <color indexed="9"/>
      <name val="Arial"/>
      <family val="2"/>
    </font>
    <font>
      <i/>
      <sz val="8"/>
      <color indexed="8"/>
      <name val="Arial"/>
      <family val="2"/>
    </font>
    <font>
      <sz val="9"/>
      <color indexed="81"/>
      <name val="Tahoma"/>
      <charset val="1"/>
    </font>
    <font>
      <b/>
      <sz val="9"/>
      <color indexed="81"/>
      <name val="Tahoma"/>
      <charset val="1"/>
    </font>
    <font>
      <i/>
      <sz val="8"/>
      <color theme="0" tint="-0.249977111117893"/>
      <name val="Calibri"/>
      <family val="2"/>
      <scheme val="minor"/>
    </font>
  </fonts>
  <fills count="10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patternFill>
    </fill>
    <fill>
      <patternFill patternType="solid">
        <fgColor indexed="13"/>
      </patternFill>
    </fill>
    <fill>
      <patternFill patternType="solid">
        <fgColor indexed="17"/>
      </patternFill>
    </fill>
    <fill>
      <patternFill patternType="solid">
        <fgColor indexed="8"/>
        <bgColor indexed="64"/>
      </patternFill>
    </fill>
    <fill>
      <patternFill patternType="solid">
        <fgColor indexed="50"/>
        <bgColor indexed="64"/>
      </patternFill>
    </fill>
    <fill>
      <patternFill patternType="solid">
        <fgColor indexed="46"/>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7DDF5"/>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rgb="FF4F81BD"/>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7" tint="0.59996337778862885"/>
        <bgColor indexed="64"/>
      </patternFill>
    </fill>
    <fill>
      <patternFill patternType="solid">
        <fgColor rgb="FFFFCC99"/>
      </patternFill>
    </fill>
    <fill>
      <patternFill patternType="solid">
        <fgColor indexed="43"/>
      </patternFill>
    </fill>
    <fill>
      <patternFill patternType="solid">
        <fgColor indexed="26"/>
      </patternFill>
    </fill>
    <fill>
      <patternFill patternType="mediumGray">
        <fgColor indexed="22"/>
      </patternFill>
    </fill>
    <fill>
      <patternFill patternType="solid">
        <fgColor theme="9" tint="0.39997558519241921"/>
        <bgColor indexed="64"/>
      </patternFill>
    </fill>
    <fill>
      <patternFill patternType="solid">
        <fgColor rgb="FFCCFFCC"/>
        <bgColor indexed="64"/>
      </patternFill>
    </fill>
    <fill>
      <patternFill patternType="solid">
        <fgColor indexed="56"/>
      </patternFill>
    </fill>
    <fill>
      <patternFill patternType="solid">
        <fgColor indexed="54"/>
      </patternFill>
    </fill>
    <fill>
      <patternFill patternType="solid">
        <fgColor indexed="48"/>
        <bgColor indexed="64"/>
      </patternFill>
    </fill>
    <fill>
      <patternFill patternType="solid">
        <fgColor theme="0" tint="-0.14996795556505021"/>
        <bgColor indexed="64"/>
      </patternFill>
    </fill>
    <fill>
      <patternFill patternType="solid">
        <fgColor rgb="FF6DBE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theme="6" tint="0.59996337778862885"/>
        <bgColor indexed="64"/>
      </patternFill>
    </fill>
    <fill>
      <patternFill patternType="solid">
        <fgColor rgb="FF233A8A"/>
        <bgColor indexed="64"/>
      </patternFill>
    </fill>
    <fill>
      <patternFill patternType="solid">
        <fgColor rgb="FF00B0F0"/>
        <bgColor indexed="64"/>
      </patternFill>
    </fill>
    <fill>
      <patternFill patternType="solid">
        <fgColor theme="7" tint="0.59999389629810485"/>
        <bgColor indexed="64"/>
      </patternFill>
    </fill>
  </fills>
  <borders count="94">
    <border>
      <left/>
      <right/>
      <top/>
      <bottom/>
      <diagonal/>
    </border>
    <border>
      <left/>
      <right/>
      <top/>
      <bottom style="hair">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bottom/>
      <diagonal/>
    </border>
    <border>
      <left style="dashed">
        <color auto="1"/>
      </left>
      <right style="dashed">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auto="1"/>
      </left>
      <right/>
      <top style="hair">
        <color auto="1"/>
      </top>
      <bottom style="hair">
        <color auto="1"/>
      </bottom>
      <diagonal/>
    </border>
    <border>
      <left/>
      <right/>
      <top style="hair">
        <color auto="1"/>
      </top>
      <bottom/>
      <diagonal/>
    </border>
    <border>
      <left style="hair">
        <color auto="1"/>
      </left>
      <right/>
      <top/>
      <bottom style="hair">
        <color auto="1"/>
      </bottom>
      <diagonal/>
    </border>
    <border>
      <left style="medium">
        <color indexed="64"/>
      </left>
      <right style="medium">
        <color indexed="64"/>
      </right>
      <top/>
      <bottom style="medium">
        <color indexed="64"/>
      </bottom>
      <diagonal/>
    </border>
    <border>
      <left style="hair">
        <color auto="1"/>
      </left>
      <right style="hair">
        <color auto="1"/>
      </right>
      <top/>
      <bottom/>
      <diagonal/>
    </border>
    <border>
      <left/>
      <right/>
      <top/>
      <bottom style="medium">
        <color indexed="9"/>
      </bottom>
      <diagonal/>
    </border>
    <border>
      <left/>
      <right/>
      <top style="medium">
        <color indexed="9"/>
      </top>
      <bottom/>
      <diagonal/>
    </border>
    <border>
      <left/>
      <right style="dashed">
        <color indexed="64"/>
      </right>
      <top style="thin">
        <color indexed="64"/>
      </top>
      <bottom style="thin">
        <color indexed="64"/>
      </bottom>
      <diagonal/>
    </border>
    <border>
      <left/>
      <right/>
      <top/>
      <bottom style="medium">
        <color indexed="64"/>
      </bottom>
      <diagonal/>
    </border>
    <border>
      <left/>
      <right/>
      <top style="thin">
        <color auto="1"/>
      </top>
      <bottom/>
      <diagonal/>
    </border>
    <border>
      <left style="hair">
        <color auto="1"/>
      </left>
      <right style="hair">
        <color auto="1"/>
      </right>
      <top style="thin">
        <color indexed="64"/>
      </top>
      <bottom style="hair">
        <color auto="1"/>
      </bottom>
      <diagonal/>
    </border>
    <border>
      <left/>
      <right/>
      <top style="medium">
        <color indexed="9"/>
      </top>
      <bottom style="medium">
        <color indexed="9"/>
      </bottom>
      <diagonal/>
    </border>
    <border>
      <left style="dashed">
        <color indexed="64"/>
      </left>
      <right/>
      <top/>
      <bottom/>
      <diagonal/>
    </border>
    <border>
      <left/>
      <right style="dotted">
        <color auto="1"/>
      </right>
      <top style="thin">
        <color auto="1"/>
      </top>
      <bottom/>
      <diagonal/>
    </border>
    <border>
      <left/>
      <right style="dotted">
        <color auto="1"/>
      </right>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bottom style="medium">
        <color indexed="30"/>
      </bottom>
      <diagonal/>
    </border>
    <border>
      <left/>
      <right/>
      <top/>
      <bottom style="medium">
        <color indexed="49"/>
      </bottom>
      <diagonal/>
    </border>
    <border>
      <left/>
      <right/>
      <top/>
      <bottom style="medium">
        <color indexed="27"/>
      </bottom>
      <diagonal/>
    </border>
    <border>
      <left style="thin">
        <color auto="1"/>
      </left>
      <right style="thin">
        <color auto="1"/>
      </right>
      <top style="thin">
        <color auto="1"/>
      </top>
      <bottom style="thin">
        <color auto="1"/>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27"/>
      </bottom>
      <diagonal/>
    </border>
    <border>
      <left/>
      <right/>
      <top style="thin">
        <color indexed="56"/>
      </top>
      <bottom style="double">
        <color indexed="56"/>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style="dashed">
        <color indexed="64"/>
      </right>
      <top/>
      <bottom style="thin">
        <color auto="1"/>
      </bottom>
      <diagonal/>
    </border>
    <border>
      <left/>
      <right/>
      <top style="thin">
        <color indexed="64"/>
      </top>
      <bottom style="thin">
        <color indexed="64"/>
      </bottom>
      <diagonal/>
    </border>
  </borders>
  <cellStyleXfs count="7006">
    <xf numFmtId="168" fontId="0" fillId="0" borderId="0"/>
    <xf numFmtId="175" fontId="18" fillId="0" borderId="0"/>
    <xf numFmtId="166" fontId="11" fillId="2" borderId="0" applyNumberFormat="0" applyFont="0" applyBorder="0" applyAlignment="0">
      <alignment horizontal="right"/>
    </xf>
    <xf numFmtId="15" fontId="12" fillId="0" borderId="0" applyFill="0" applyBorder="0" applyProtection="0">
      <alignment horizontal="centerContinuous"/>
    </xf>
    <xf numFmtId="166"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66" fontId="13" fillId="2" borderId="0" applyFont="0" applyBorder="0" applyAlignment="0"/>
    <xf numFmtId="171" fontId="13" fillId="2" borderId="0" applyFont="0" applyBorder="0" applyAlignment="0"/>
    <xf numFmtId="169" fontId="10" fillId="0" borderId="0" applyFont="0" applyFill="0" applyBorder="0" applyAlignment="0" applyProtection="0"/>
    <xf numFmtId="167" fontId="11" fillId="4" borderId="1" applyNumberFormat="0" applyFont="0" applyAlignment="0">
      <protection locked="0"/>
    </xf>
    <xf numFmtId="166" fontId="10" fillId="5" borderId="0" applyFont="0" applyBorder="0" applyAlignment="0">
      <alignment horizontal="right"/>
      <protection locked="0"/>
    </xf>
    <xf numFmtId="10" fontId="10" fillId="5" borderId="0" applyFont="0" applyBorder="0">
      <alignment horizontal="right"/>
      <protection locked="0"/>
    </xf>
    <xf numFmtId="3" fontId="10" fillId="7" borderId="0" applyFont="0" applyBorder="0">
      <protection locked="0"/>
    </xf>
    <xf numFmtId="10" fontId="14" fillId="7" borderId="0" applyBorder="0" applyAlignment="0">
      <protection locked="0"/>
    </xf>
    <xf numFmtId="172" fontId="10" fillId="8" borderId="0" applyFont="0" applyBorder="0">
      <alignment horizontal="right"/>
      <protection locked="0"/>
    </xf>
    <xf numFmtId="10" fontId="12" fillId="8" borderId="0" applyFont="0" applyBorder="0" applyAlignment="0">
      <alignment horizontal="left"/>
      <protection locked="0"/>
    </xf>
    <xf numFmtId="166" fontId="10" fillId="3" borderId="0" applyFont="0" applyBorder="0">
      <alignment horizontal="right"/>
      <protection locked="0"/>
    </xf>
    <xf numFmtId="9" fontId="12" fillId="3" borderId="0" applyFont="0" applyBorder="0">
      <alignment horizontal="right"/>
      <protection locked="0"/>
    </xf>
    <xf numFmtId="171" fontId="15" fillId="9" borderId="0" applyBorder="0" applyAlignment="0"/>
    <xf numFmtId="173" fontId="14" fillId="2" borderId="2" applyFont="0" applyBorder="0" applyAlignment="0"/>
    <xf numFmtId="171" fontId="16" fillId="2" borderId="0" applyFont="0" applyBorder="0" applyAlignment="0"/>
    <xf numFmtId="167" fontId="17" fillId="0" borderId="0" applyNumberFormat="0" applyFill="0" applyBorder="0" applyAlignment="0">
      <protection locked="0"/>
    </xf>
    <xf numFmtId="0" fontId="10" fillId="0" borderId="0" applyFill="0"/>
    <xf numFmtId="0" fontId="18" fillId="0" borderId="0" applyNumberFormat="0" applyFill="0" applyBorder="0" applyAlignment="0">
      <protection locked="0"/>
    </xf>
    <xf numFmtId="40" fontId="19" fillId="10" borderId="0">
      <alignment horizontal="right"/>
    </xf>
    <xf numFmtId="0" fontId="20" fillId="11" borderId="0">
      <alignment horizontal="center"/>
    </xf>
    <xf numFmtId="0" fontId="21" fillId="12" borderId="0"/>
    <xf numFmtId="0" fontId="22" fillId="10" borderId="0" applyBorder="0">
      <alignment horizontal="centerContinuous"/>
    </xf>
    <xf numFmtId="0" fontId="23" fillId="12" borderId="0" applyBorder="0">
      <alignment horizontal="centerContinuous"/>
    </xf>
    <xf numFmtId="167" fontId="10" fillId="0" borderId="0" applyFont="0" applyFill="0" applyBorder="0" applyAlignment="0" applyProtection="0"/>
    <xf numFmtId="168" fontId="12" fillId="0" borderId="0" applyNumberFormat="0" applyFill="0" applyBorder="0" applyAlignment="0" applyProtection="0"/>
    <xf numFmtId="168" fontId="21" fillId="13" borderId="0" applyNumberFormat="0" applyBorder="0" applyProtection="0">
      <alignment horizontal="centerContinuous"/>
    </xf>
    <xf numFmtId="168" fontId="24" fillId="0" borderId="0" applyNumberFormat="0" applyFill="0" applyBorder="0" applyAlignment="0" applyProtection="0"/>
    <xf numFmtId="0" fontId="10" fillId="14" borderId="0" applyNumberFormat="0" applyFont="0" applyBorder="0" applyAlignment="0">
      <alignment vertical="center"/>
    </xf>
    <xf numFmtId="15" fontId="25" fillId="13" borderId="0" applyBorder="0" applyProtection="0">
      <alignment horizontal="centerContinuous"/>
    </xf>
    <xf numFmtId="15" fontId="26" fillId="13" borderId="0" applyBorder="0" applyProtection="0">
      <alignment horizontal="centerContinuous"/>
    </xf>
    <xf numFmtId="168" fontId="21" fillId="13" borderId="0" applyNumberFormat="0" applyBorder="0" applyProtection="0">
      <alignment horizontal="centerContinuous"/>
    </xf>
    <xf numFmtId="0" fontId="9"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75" fontId="18" fillId="0" borderId="0"/>
    <xf numFmtId="175" fontId="18" fillId="0" borderId="0"/>
    <xf numFmtId="9" fontId="43" fillId="0"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44" fillId="50"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44" fillId="50"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4" fillId="5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4" fillId="5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44" fillId="5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44" fillId="5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44" fillId="53"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44" fillId="53"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44" fillId="5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44" fillId="5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44" fillId="54"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44" fillId="5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44" fillId="55"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44" fillId="5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44" fillId="5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4" fillId="57"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4" fillId="57"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44" fillId="57"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44" fillId="5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44" fillId="58"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44" fillId="5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44" fillId="5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4" fillId="5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4" fillId="5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44" fillId="59"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44" fillId="59"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42" fillId="29" borderId="0" applyNumberFormat="0" applyBorder="0" applyAlignment="0" applyProtection="0"/>
    <xf numFmtId="0" fontId="42" fillId="60" borderId="0" applyNumberFormat="0" applyBorder="0" applyAlignment="0" applyProtection="0"/>
    <xf numFmtId="0" fontId="42" fillId="2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57" borderId="0" applyNumberFormat="0" applyBorder="0" applyAlignment="0" applyProtection="0"/>
    <xf numFmtId="0" fontId="42" fillId="33"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7" borderId="0" applyNumberFormat="0" applyBorder="0" applyAlignment="0" applyProtection="0"/>
    <xf numFmtId="0" fontId="42" fillId="58" borderId="0" applyNumberFormat="0" applyBorder="0" applyAlignment="0" applyProtection="0"/>
    <xf numFmtId="0" fontId="42" fillId="3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42" fillId="61" borderId="0" applyNumberFormat="0" applyBorder="0" applyAlignment="0" applyProtection="0"/>
    <xf numFmtId="0" fontId="42" fillId="4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5" borderId="0" applyNumberFormat="0" applyBorder="0" applyAlignment="0" applyProtection="0"/>
    <xf numFmtId="0" fontId="42" fillId="62" borderId="0" applyNumberFormat="0" applyBorder="0" applyAlignment="0" applyProtection="0"/>
    <xf numFmtId="0" fontId="42" fillId="45"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63" borderId="0" applyNumberFormat="0" applyBorder="0" applyAlignment="0" applyProtection="0"/>
    <xf numFmtId="0" fontId="42" fillId="4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182" fontId="46" fillId="64" borderId="22" applyNumberFormat="0" applyFont="0" applyAlignment="0" applyProtection="0"/>
    <xf numFmtId="0" fontId="44" fillId="65" borderId="0" applyNumberFormat="0" applyBorder="0" applyAlignment="0" applyProtection="0"/>
    <xf numFmtId="0" fontId="44" fillId="65" borderId="0" applyNumberFormat="0" applyBorder="0" applyAlignment="0" applyProtection="0"/>
    <xf numFmtId="0" fontId="45" fillId="66" borderId="0" applyNumberFormat="0" applyBorder="0" applyAlignment="0" applyProtection="0"/>
    <xf numFmtId="0" fontId="42" fillId="26" borderId="0" applyNumberFormat="0" applyBorder="0" applyAlignment="0" applyProtection="0"/>
    <xf numFmtId="0" fontId="42" fillId="67" borderId="0" applyNumberFormat="0" applyBorder="0" applyAlignment="0" applyProtection="0"/>
    <xf numFmtId="0" fontId="42" fillId="2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68" borderId="0" applyNumberFormat="0" applyBorder="0" applyAlignment="0" applyProtection="0"/>
    <xf numFmtId="0" fontId="44" fillId="69" borderId="0" applyNumberFormat="0" applyBorder="0" applyAlignment="0" applyProtection="0"/>
    <xf numFmtId="0" fontId="45" fillId="70" borderId="0" applyNumberFormat="0" applyBorder="0" applyAlignment="0" applyProtection="0"/>
    <xf numFmtId="0" fontId="42" fillId="30" borderId="0" applyNumberFormat="0" applyBorder="0" applyAlignment="0" applyProtection="0"/>
    <xf numFmtId="0" fontId="42" fillId="71" borderId="0" applyNumberFormat="0" applyBorder="0" applyAlignment="0" applyProtection="0"/>
    <xf numFmtId="0" fontId="42" fillId="30"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4" fillId="68" borderId="0" applyNumberFormat="0" applyBorder="0" applyAlignment="0" applyProtection="0"/>
    <xf numFmtId="0" fontId="44" fillId="72" borderId="0" applyNumberFormat="0" applyBorder="0" applyAlignment="0" applyProtection="0"/>
    <xf numFmtId="0" fontId="45" fillId="69" borderId="0" applyNumberFormat="0" applyBorder="0" applyAlignment="0" applyProtection="0"/>
    <xf numFmtId="0" fontId="42" fillId="34" borderId="0" applyNumberFormat="0" applyBorder="0" applyAlignment="0" applyProtection="0"/>
    <xf numFmtId="0" fontId="42" fillId="73" borderId="0" applyNumberFormat="0" applyBorder="0" applyAlignment="0" applyProtection="0"/>
    <xf numFmtId="0" fontId="42" fillId="34" borderId="0" applyNumberFormat="0" applyBorder="0" applyAlignment="0" applyProtection="0"/>
    <xf numFmtId="0" fontId="45" fillId="73" borderId="0" applyNumberFormat="0" applyBorder="0" applyAlignment="0" applyProtection="0"/>
    <xf numFmtId="0" fontId="45" fillId="7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4" fillId="65"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42" fillId="38" borderId="0" applyNumberFormat="0" applyBorder="0" applyAlignment="0" applyProtection="0"/>
    <xf numFmtId="0" fontId="42" fillId="61" borderId="0" applyNumberFormat="0" applyBorder="0" applyAlignment="0" applyProtection="0"/>
    <xf numFmtId="0" fontId="42" fillId="38"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4" fillId="74" borderId="0" applyNumberFormat="0" applyBorder="0" applyAlignment="0" applyProtection="0"/>
    <xf numFmtId="0" fontId="44" fillId="65" borderId="0" applyNumberFormat="0" applyBorder="0" applyAlignment="0" applyProtection="0"/>
    <xf numFmtId="0" fontId="45" fillId="66" borderId="0" applyNumberFormat="0" applyBorder="0" applyAlignment="0" applyProtection="0"/>
    <xf numFmtId="0" fontId="42" fillId="42" borderId="0" applyNumberFormat="0" applyBorder="0" applyAlignment="0" applyProtection="0"/>
    <xf numFmtId="0" fontId="44" fillId="68" borderId="0" applyNumberFormat="0" applyBorder="0" applyAlignment="0" applyProtection="0"/>
    <xf numFmtId="0" fontId="44" fillId="75" borderId="0" applyNumberFormat="0" applyBorder="0" applyAlignment="0" applyProtection="0"/>
    <xf numFmtId="0" fontId="45" fillId="75" borderId="0" applyNumberFormat="0" applyBorder="0" applyAlignment="0" applyProtection="0"/>
    <xf numFmtId="0" fontId="42" fillId="46" borderId="0" applyNumberFormat="0" applyBorder="0" applyAlignment="0" applyProtection="0"/>
    <xf numFmtId="0" fontId="42" fillId="76" borderId="0" applyNumberFormat="0" applyBorder="0" applyAlignment="0" applyProtection="0"/>
    <xf numFmtId="0" fontId="42" fillId="46" borderId="0" applyNumberFormat="0" applyBorder="0" applyAlignment="0" applyProtection="0"/>
    <xf numFmtId="0" fontId="45" fillId="76" borderId="0" applyNumberFormat="0" applyBorder="0" applyAlignment="0" applyProtection="0"/>
    <xf numFmtId="0" fontId="45" fillId="7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7" fillId="0" borderId="0"/>
    <xf numFmtId="183" fontId="48" fillId="0" borderId="23">
      <alignment vertical="center"/>
      <protection locked="0"/>
    </xf>
    <xf numFmtId="184" fontId="48" fillId="0" borderId="23">
      <alignment vertical="center"/>
      <protection locked="0"/>
    </xf>
    <xf numFmtId="0" fontId="48" fillId="0" borderId="23">
      <alignment vertical="center"/>
      <protection locked="0"/>
    </xf>
    <xf numFmtId="185" fontId="48" fillId="0" borderId="23">
      <alignment vertical="center"/>
      <protection locked="0"/>
    </xf>
    <xf numFmtId="186" fontId="48" fillId="0" borderId="23">
      <alignment vertical="center"/>
      <protection locked="0"/>
    </xf>
    <xf numFmtId="187" fontId="48" fillId="0" borderId="23">
      <alignment vertical="center"/>
      <protection locked="0"/>
    </xf>
    <xf numFmtId="188" fontId="48" fillId="0" borderId="23">
      <alignment vertical="center"/>
      <protection locked="0"/>
    </xf>
    <xf numFmtId="189" fontId="27" fillId="0" borderId="0" applyFont="0" applyFill="0" applyBorder="0" applyAlignment="0" applyProtection="0"/>
    <xf numFmtId="0" fontId="33" fillId="21" borderId="0" applyNumberFormat="0" applyBorder="0" applyAlignment="0" applyProtection="0"/>
    <xf numFmtId="0" fontId="33" fillId="51" borderId="0" applyNumberFormat="0" applyBorder="0" applyAlignment="0" applyProtection="0"/>
    <xf numFmtId="0" fontId="33" fillId="2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50" fillId="0" borderId="0" applyNumberFormat="0" applyFill="0" applyBorder="0" applyAlignment="0"/>
    <xf numFmtId="166" fontId="10" fillId="2" borderId="0" applyNumberFormat="0" applyFont="0" applyBorder="0" applyAlignment="0">
      <alignment horizontal="right"/>
    </xf>
    <xf numFmtId="0" fontId="51" fillId="77" borderId="0"/>
    <xf numFmtId="0" fontId="52" fillId="0" borderId="0" applyNumberFormat="0" applyFill="0" applyBorder="0" applyAlignment="0">
      <protection locked="0"/>
    </xf>
    <xf numFmtId="0" fontId="36" fillId="23" borderId="13" applyNumberFormat="0" applyAlignment="0" applyProtection="0"/>
    <xf numFmtId="0" fontId="53" fillId="78" borderId="13" applyNumberFormat="0" applyAlignment="0" applyProtection="0"/>
    <xf numFmtId="0" fontId="36" fillId="23" borderId="13"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78"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10" borderId="24" applyNumberFormat="0" applyAlignment="0" applyProtection="0"/>
    <xf numFmtId="0" fontId="54" fillId="78" borderId="24" applyNumberFormat="0" applyAlignment="0" applyProtection="0"/>
    <xf numFmtId="0" fontId="36" fillId="23" borderId="13" applyNumberFormat="0" applyAlignment="0" applyProtection="0"/>
    <xf numFmtId="0" fontId="36" fillId="23" borderId="13" applyNumberFormat="0" applyAlignment="0" applyProtection="0"/>
    <xf numFmtId="0" fontId="36" fillId="23" borderId="13" applyNumberFormat="0" applyAlignment="0" applyProtection="0"/>
    <xf numFmtId="0" fontId="36" fillId="23" borderId="13" applyNumberFormat="0" applyAlignment="0" applyProtection="0"/>
    <xf numFmtId="0" fontId="36" fillId="23" borderId="13" applyNumberFormat="0" applyAlignment="0" applyProtection="0"/>
    <xf numFmtId="0" fontId="55" fillId="0" borderId="0" applyNumberFormat="0" applyFont="0" applyFill="0" applyBorder="0">
      <alignment horizontal="center" vertical="center"/>
      <protection locked="0"/>
    </xf>
    <xf numFmtId="0" fontId="38" fillId="24" borderId="15" applyNumberFormat="0" applyAlignment="0" applyProtection="0"/>
    <xf numFmtId="0" fontId="51" fillId="79" borderId="25" applyNumberFormat="0" applyAlignment="0" applyProtection="0"/>
    <xf numFmtId="0" fontId="51" fillId="79" borderId="25" applyNumberFormat="0" applyAlignment="0" applyProtection="0"/>
    <xf numFmtId="0" fontId="51" fillId="79" borderId="25" applyNumberFormat="0" applyAlignment="0" applyProtection="0"/>
    <xf numFmtId="166" fontId="48" fillId="0" borderId="0" applyFont="0" applyFill="0" applyBorder="0" applyAlignment="0" applyProtection="0"/>
    <xf numFmtId="166" fontId="10" fillId="0" borderId="0" applyFont="0" applyFill="0" applyBorder="0" applyAlignment="0" applyProtection="0"/>
    <xf numFmtId="0" fontId="56" fillId="0" borderId="0" applyFont="0" applyFill="0" applyBorder="0" applyAlignment="0" applyProtection="0"/>
    <xf numFmtId="0" fontId="10"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0" fillId="0" borderId="0" applyFont="0" applyFill="0" applyBorder="0" applyAlignment="0" applyProtection="0"/>
    <xf numFmtId="164" fontId="9" fillId="0" borderId="0" applyFont="0" applyFill="0" applyBorder="0" applyAlignment="0" applyProtection="0"/>
    <xf numFmtId="166" fontId="10"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0" fillId="0" borderId="0" applyFont="0" applyFill="0" applyBorder="0" applyAlignment="0" applyProtection="0"/>
    <xf numFmtId="164" fontId="44" fillId="0" borderId="0" applyFont="0" applyFill="0" applyBorder="0" applyAlignment="0" applyProtection="0"/>
    <xf numFmtId="164" fontId="10"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44" fillId="0" borderId="0" applyFont="0" applyFill="0" applyBorder="0" applyAlignment="0" applyProtection="0"/>
    <xf numFmtId="164" fontId="10" fillId="0" borderId="0" applyFont="0" applyFill="0" applyBorder="0" applyAlignment="0" applyProtection="0"/>
    <xf numFmtId="164" fontId="44" fillId="0" borderId="0" applyFont="0" applyFill="0" applyBorder="0" applyAlignment="0" applyProtection="0"/>
    <xf numFmtId="164" fontId="9" fillId="0" borderId="0" applyFont="0" applyFill="0" applyBorder="0" applyAlignment="0" applyProtection="0"/>
    <xf numFmtId="164" fontId="44" fillId="0" borderId="0" applyFont="0" applyFill="0" applyBorder="0" applyAlignment="0" applyProtection="0"/>
    <xf numFmtId="3" fontId="57" fillId="0" borderId="0" applyFont="0" applyFill="0" applyBorder="0" applyAlignment="0" applyProtection="0"/>
    <xf numFmtId="189" fontId="4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4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83" fontId="48" fillId="0" borderId="0" applyFill="0" applyBorder="0">
      <alignment vertical="center"/>
    </xf>
    <xf numFmtId="189" fontId="10" fillId="0" borderId="0" applyFont="0" applyFill="0" applyBorder="0" applyAlignment="0" applyProtection="0"/>
    <xf numFmtId="15" fontId="56" fillId="0" borderId="0"/>
    <xf numFmtId="184" fontId="48" fillId="0" borderId="0" applyFill="0" applyBorder="0">
      <alignment vertical="center"/>
    </xf>
    <xf numFmtId="181" fontId="59" fillId="0" borderId="0"/>
    <xf numFmtId="0" fontId="60" fillId="80" borderId="0" applyNumberFormat="0" applyBorder="0" applyAlignment="0" applyProtection="0"/>
    <xf numFmtId="0" fontId="60" fillId="81" borderId="0" applyNumberFormat="0" applyBorder="0" applyAlignment="0" applyProtection="0"/>
    <xf numFmtId="0" fontId="60" fillId="82" borderId="0" applyNumberFormat="0" applyBorder="0" applyAlignment="0" applyProtection="0"/>
    <xf numFmtId="190" fontId="44" fillId="0" borderId="0" applyFont="0" applyFill="0" applyBorder="0" applyAlignment="0" applyProtection="0"/>
    <xf numFmtId="0" fontId="40" fillId="0" borderId="0" applyNumberFormat="0" applyFill="0" applyBorder="0" applyAlignment="0" applyProtection="0"/>
    <xf numFmtId="191" fontId="10" fillId="0" borderId="0" applyFont="0" applyFill="0" applyBorder="0" applyAlignment="0" applyProtection="0"/>
    <xf numFmtId="0" fontId="61" fillId="0" borderId="0"/>
    <xf numFmtId="0" fontId="62" fillId="0" borderId="0"/>
    <xf numFmtId="0" fontId="32" fillId="20" borderId="0" applyNumberFormat="0" applyBorder="0" applyAlignment="0" applyProtection="0"/>
    <xf numFmtId="0" fontId="32" fillId="52" borderId="0" applyNumberFormat="0" applyBorder="0" applyAlignment="0" applyProtection="0"/>
    <xf numFmtId="0" fontId="32" fillId="20"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38" fontId="18" fillId="2" borderId="0" applyNumberFormat="0" applyBorder="0" applyAlignment="0" applyProtection="0"/>
    <xf numFmtId="0" fontId="64" fillId="0" borderId="9" applyNumberFormat="0" applyFill="0" applyAlignment="0" applyProtection="0"/>
    <xf numFmtId="0" fontId="65" fillId="0" borderId="26" applyNumberFormat="0" applyFill="0" applyAlignment="0" applyProtection="0"/>
    <xf numFmtId="0" fontId="66" fillId="0" borderId="26"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67" fillId="0" borderId="0" applyFill="0" applyBorder="0">
      <alignment vertical="center"/>
    </xf>
    <xf numFmtId="0" fontId="68" fillId="0" borderId="10" applyNumberFormat="0" applyFill="0" applyAlignment="0" applyProtection="0"/>
    <xf numFmtId="0" fontId="69" fillId="0" borderId="27" applyNumberFormat="0" applyFill="0" applyAlignment="0" applyProtection="0"/>
    <xf numFmtId="0" fontId="70" fillId="0" borderId="27"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71" fillId="0" borderId="0" applyFill="0" applyBorder="0">
      <alignment vertical="center"/>
    </xf>
    <xf numFmtId="0" fontId="31" fillId="0" borderId="11" applyNumberFormat="0" applyFill="0" applyAlignment="0" applyProtection="0"/>
    <xf numFmtId="0" fontId="72" fillId="0" borderId="28"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3" fillId="0" borderId="29" applyNumberFormat="0" applyFill="0" applyAlignment="0" applyProtection="0"/>
    <xf numFmtId="0" fontId="74" fillId="0" borderId="28"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75" fillId="0" borderId="0" applyFill="0" applyBorder="0">
      <alignment vertical="center"/>
    </xf>
    <xf numFmtId="0" fontId="31"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6" fillId="0" borderId="0" applyFill="0" applyBorder="0">
      <alignment vertical="center"/>
    </xf>
    <xf numFmtId="171" fontId="77" fillId="0" borderId="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80" fillId="0" borderId="0" applyFill="0" applyBorder="0">
      <alignment horizontal="center" vertical="center"/>
      <protection locked="0"/>
    </xf>
    <xf numFmtId="0" fontId="81" fillId="0" borderId="0" applyFill="0" applyBorder="0">
      <alignment horizontal="center" vertical="center"/>
    </xf>
    <xf numFmtId="0" fontId="81" fillId="0" borderId="0" applyFill="0" applyBorder="0">
      <alignment horizontal="center" vertical="center"/>
    </xf>
    <xf numFmtId="0" fontId="82" fillId="0" borderId="0" applyFill="0" applyBorder="0">
      <alignment horizontal="lef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6" fillId="0" borderId="0" applyFill="0" applyBorder="0">
      <alignment vertical="center"/>
    </xf>
    <xf numFmtId="192" fontId="87" fillId="0" borderId="0" applyFill="0" applyBorder="0">
      <alignment vertical="top"/>
      <protection locked="0"/>
    </xf>
    <xf numFmtId="166" fontId="13" fillId="2" borderId="0" applyFont="0" applyBorder="0" applyAlignment="0"/>
    <xf numFmtId="10" fontId="18" fillId="3" borderId="4" applyNumberFormat="0" applyBorder="0" applyAlignment="0" applyProtection="0"/>
    <xf numFmtId="0" fontId="88" fillId="83" borderId="13" applyNumberFormat="0" applyAlignment="0" applyProtection="0"/>
    <xf numFmtId="167" fontId="10" fillId="4" borderId="1" applyNumberFormat="0" applyFont="0" applyAlignment="0">
      <protection locked="0"/>
    </xf>
    <xf numFmtId="0" fontId="89" fillId="84" borderId="13"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167" fontId="10" fillId="4" borderId="1" applyNumberFormat="0" applyFont="0" applyAlignment="0">
      <protection locked="0"/>
    </xf>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167" fontId="10" fillId="4" borderId="1" applyNumberFormat="0" applyFont="0" applyAlignment="0">
      <protection locked="0"/>
    </xf>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167" fontId="10" fillId="4" borderId="1" applyNumberFormat="0" applyFont="0" applyAlignment="0">
      <protection locked="0"/>
    </xf>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90" fillId="55" borderId="24" applyNumberFormat="0" applyAlignment="0" applyProtection="0"/>
    <xf numFmtId="0" fontId="88" fillId="15" borderId="24" applyNumberFormat="0" applyAlignment="0" applyProtection="0"/>
    <xf numFmtId="167" fontId="10" fillId="4" borderId="1" applyNumberFormat="0" applyFont="0" applyAlignment="0">
      <protection locked="0"/>
    </xf>
    <xf numFmtId="167" fontId="10" fillId="4" borderId="1" applyNumberFormat="0" applyFont="0" applyAlignment="0">
      <protection locked="0"/>
    </xf>
    <xf numFmtId="0" fontId="89" fillId="84" borderId="13" applyNumberFormat="0" applyAlignment="0" applyProtection="0"/>
    <xf numFmtId="0" fontId="89" fillId="84" borderId="13" applyNumberFormat="0" applyAlignment="0" applyProtection="0"/>
    <xf numFmtId="0" fontId="89" fillId="84" borderId="13" applyNumberFormat="0" applyAlignment="0" applyProtection="0"/>
    <xf numFmtId="166" fontId="10" fillId="5" borderId="0" applyFont="0" applyBorder="0" applyAlignment="0">
      <alignment horizontal="right"/>
      <protection locked="0"/>
    </xf>
    <xf numFmtId="166" fontId="10" fillId="6" borderId="0" applyFont="0" applyBorder="0" applyAlignment="0">
      <alignment horizontal="right"/>
      <protection locked="0"/>
    </xf>
    <xf numFmtId="166" fontId="10" fillId="6" borderId="0" applyFont="0" applyBorder="0" applyAlignment="0">
      <alignment horizontal="right"/>
      <protection locked="0"/>
    </xf>
    <xf numFmtId="166" fontId="10" fillId="5" borderId="0" applyFont="0" applyBorder="0" applyAlignment="0">
      <alignment horizontal="right"/>
      <protection locked="0"/>
    </xf>
    <xf numFmtId="166" fontId="10" fillId="3" borderId="0" applyFont="0" applyBorder="0">
      <alignment horizontal="right"/>
      <protection locked="0"/>
    </xf>
    <xf numFmtId="166" fontId="10" fillId="3" borderId="0" applyFont="0" applyBorder="0">
      <alignment horizontal="right"/>
      <protection locked="0"/>
    </xf>
    <xf numFmtId="166" fontId="10" fillId="3" borderId="0" applyFont="0" applyBorder="0">
      <alignment horizontal="right"/>
      <protection locked="0"/>
    </xf>
    <xf numFmtId="166" fontId="10" fillId="3" borderId="0" applyFont="0" applyBorder="0">
      <alignment horizontal="right"/>
      <protection locked="0"/>
    </xf>
    <xf numFmtId="0" fontId="18" fillId="2" borderId="0"/>
    <xf numFmtId="0" fontId="37" fillId="0" borderId="14" applyNumberFormat="0" applyFill="0" applyAlignment="0" applyProtection="0"/>
    <xf numFmtId="0" fontId="91" fillId="0" borderId="30" applyNumberFormat="0" applyFill="0" applyAlignment="0" applyProtection="0"/>
    <xf numFmtId="0" fontId="92" fillId="0" borderId="30"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93" fillId="0" borderId="4" applyFill="0">
      <alignment horizontal="center" vertical="center"/>
    </xf>
    <xf numFmtId="0" fontId="48" fillId="0" borderId="4" applyFill="0">
      <alignment horizontal="center" vertical="center"/>
    </xf>
    <xf numFmtId="193" fontId="48" fillId="0" borderId="4" applyFill="0">
      <alignment horizontal="center" vertical="center"/>
    </xf>
    <xf numFmtId="194" fontId="94" fillId="0" borderId="0"/>
    <xf numFmtId="0" fontId="95" fillId="0" borderId="0" applyFill="0" applyBorder="0">
      <alignment horizontal="left" vertical="center"/>
    </xf>
    <xf numFmtId="0" fontId="96" fillId="0" borderId="0" applyFill="0" applyBorder="0">
      <alignment vertical="center"/>
    </xf>
    <xf numFmtId="185" fontId="48" fillId="0" borderId="0" applyFill="0" applyBorder="0">
      <alignment vertical="center"/>
    </xf>
    <xf numFmtId="0" fontId="34" fillId="22" borderId="0" applyNumberFormat="0" applyBorder="0" applyAlignment="0" applyProtection="0"/>
    <xf numFmtId="0" fontId="97" fillId="22" borderId="0" applyNumberFormat="0" applyBorder="0" applyAlignment="0" applyProtection="0"/>
    <xf numFmtId="0" fontId="34" fillId="22" borderId="0" applyNumberFormat="0" applyBorder="0" applyAlignment="0" applyProtection="0"/>
    <xf numFmtId="0" fontId="98" fillId="85" borderId="0" applyNumberFormat="0" applyBorder="0" applyAlignment="0" applyProtection="0"/>
    <xf numFmtId="0" fontId="98" fillId="8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7" fillId="0" borderId="0"/>
    <xf numFmtId="195" fontId="9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10"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44" fillId="0" borderId="0"/>
    <xf numFmtId="0" fontId="10" fillId="0" borderId="0" applyFill="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44" fillId="0" borderId="0"/>
    <xf numFmtId="0" fontId="10" fillId="0" borderId="0" applyFill="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10" fillId="0" borderId="0"/>
    <xf numFmtId="0" fontId="9" fillId="0" borderId="0"/>
    <xf numFmtId="0" fontId="9" fillId="0" borderId="0"/>
    <xf numFmtId="0" fontId="9" fillId="0" borderId="0"/>
    <xf numFmtId="0" fontId="44" fillId="0" borderId="0"/>
    <xf numFmtId="0" fontId="100" fillId="0" borderId="0"/>
    <xf numFmtId="0" fontId="9" fillId="0" borderId="0"/>
    <xf numFmtId="0" fontId="101"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0" fillId="0" borderId="0"/>
    <xf numFmtId="0" fontId="10" fillId="0" borderId="0"/>
    <xf numFmtId="0" fontId="100" fillId="0" borderId="0"/>
    <xf numFmtId="0" fontId="10" fillId="0" borderId="0"/>
    <xf numFmtId="0" fontId="100" fillId="0" borderId="0"/>
    <xf numFmtId="0" fontId="9" fillId="0" borderId="0"/>
    <xf numFmtId="0" fontId="9" fillId="0" borderId="0"/>
    <xf numFmtId="0" fontId="100"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0" fillId="0" borderId="0"/>
    <xf numFmtId="0" fontId="10" fillId="0" borderId="0"/>
    <xf numFmtId="0" fontId="9" fillId="0" borderId="0"/>
    <xf numFmtId="0" fontId="10" fillId="0" borderId="0">
      <alignment wrapText="1"/>
    </xf>
    <xf numFmtId="0" fontId="44" fillId="0" borderId="0"/>
    <xf numFmtId="0" fontId="44" fillId="0" borderId="0"/>
    <xf numFmtId="0" fontId="10" fillId="0" borderId="0"/>
    <xf numFmtId="0" fontId="44" fillId="0" borderId="0"/>
    <xf numFmtId="0" fontId="44" fillId="0" borderId="0"/>
    <xf numFmtId="0" fontId="44" fillId="0" borderId="0"/>
    <xf numFmtId="0" fontId="10" fillId="0" borderId="0"/>
    <xf numFmtId="0" fontId="10" fillId="0" borderId="0"/>
    <xf numFmtId="0" fontId="44" fillId="0" borderId="0"/>
    <xf numFmtId="0" fontId="9" fillId="0" borderId="0"/>
    <xf numFmtId="0" fontId="18" fillId="0" borderId="0"/>
    <xf numFmtId="0" fontId="10" fillId="0" borderId="0"/>
    <xf numFmtId="0" fontId="9" fillId="0" borderId="0"/>
    <xf numFmtId="0" fontId="10" fillId="0" borderId="0">
      <alignment wrapText="1"/>
    </xf>
    <xf numFmtId="0" fontId="9" fillId="0" borderId="0"/>
    <xf numFmtId="0" fontId="9" fillId="0" borderId="0"/>
    <xf numFmtId="0" fontId="9" fillId="0" borderId="0"/>
    <xf numFmtId="0" fontId="18" fillId="0" borderId="0"/>
    <xf numFmtId="0" fontId="44" fillId="0" borderId="0"/>
    <xf numFmtId="0" fontId="10" fillId="0" borderId="0"/>
    <xf numFmtId="0" fontId="9" fillId="0" borderId="0"/>
    <xf numFmtId="0" fontId="18" fillId="0" borderId="0"/>
    <xf numFmtId="0" fontId="10" fillId="0" borderId="0"/>
    <xf numFmtId="0" fontId="10" fillId="0" borderId="0"/>
    <xf numFmtId="0" fontId="10" fillId="0" borderId="0"/>
    <xf numFmtId="0" fontId="100"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100" fillId="0" borderId="0"/>
    <xf numFmtId="0" fontId="44" fillId="0" borderId="0"/>
    <xf numFmtId="0" fontId="100" fillId="0" borderId="0"/>
    <xf numFmtId="0" fontId="102" fillId="0" borderId="0"/>
    <xf numFmtId="0" fontId="100" fillId="0" borderId="0"/>
    <xf numFmtId="0" fontId="44" fillId="0" borderId="0"/>
    <xf numFmtId="0" fontId="100" fillId="0" borderId="0"/>
    <xf numFmtId="0" fontId="100" fillId="0" borderId="0"/>
    <xf numFmtId="0" fontId="100" fillId="0" borderId="0"/>
    <xf numFmtId="0" fontId="9" fillId="0" borderId="0"/>
    <xf numFmtId="0" fontId="100" fillId="0" borderId="0"/>
    <xf numFmtId="0" fontId="9" fillId="0" borderId="0"/>
    <xf numFmtId="0" fontId="10" fillId="0" borderId="0"/>
    <xf numFmtId="168" fontId="10"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9" fillId="0" borderId="0"/>
    <xf numFmtId="0" fontId="9" fillId="0" borderId="0"/>
    <xf numFmtId="0" fontId="9" fillId="0" borderId="0"/>
    <xf numFmtId="0" fontId="100" fillId="0" borderId="0"/>
    <xf numFmtId="168" fontId="10" fillId="0" borderId="0"/>
    <xf numFmtId="0" fontId="9" fillId="0" borderId="0"/>
    <xf numFmtId="0" fontId="9" fillId="0" borderId="0"/>
    <xf numFmtId="0" fontId="19" fillId="0" borderId="0">
      <alignment vertical="top"/>
    </xf>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10" fillId="0" borderId="0" applyFill="0"/>
    <xf numFmtId="0" fontId="100" fillId="0" borderId="0"/>
    <xf numFmtId="0" fontId="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9" fillId="0" borderId="0"/>
    <xf numFmtId="0" fontId="9" fillId="0" borderId="0"/>
    <xf numFmtId="0" fontId="10"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10" fillId="0" borderId="0"/>
    <xf numFmtId="0" fontId="9" fillId="0" borderId="0"/>
    <xf numFmtId="0" fontId="10"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9" fillId="0" borderId="0"/>
    <xf numFmtId="0" fontId="9" fillId="0" borderId="0"/>
    <xf numFmtId="0" fontId="10"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9" fillId="0" borderId="0"/>
    <xf numFmtId="0" fontId="9" fillId="0" borderId="0"/>
    <xf numFmtId="0" fontId="10"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8" fillId="0" borderId="0"/>
    <xf numFmtId="0" fontId="4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8" fillId="0" borderId="0"/>
    <xf numFmtId="0" fontId="4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 fillId="0" borderId="0"/>
    <xf numFmtId="0" fontId="48" fillId="0" borderId="0" applyFill="0" applyBorder="0">
      <alignment vertical="center"/>
    </xf>
    <xf numFmtId="0" fontId="10"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25" borderId="16" applyNumberFormat="0" applyFont="0" applyAlignment="0" applyProtection="0"/>
    <xf numFmtId="0" fontId="9" fillId="25" borderId="16" applyNumberFormat="0" applyFont="0" applyAlignment="0" applyProtection="0"/>
    <xf numFmtId="0" fontId="9" fillId="25" borderId="16" applyNumberFormat="0" applyFont="0" applyAlignment="0" applyProtection="0"/>
    <xf numFmtId="0" fontId="9" fillId="25" borderId="16" applyNumberFormat="0" applyFont="0" applyAlignment="0" applyProtection="0"/>
    <xf numFmtId="0" fontId="10" fillId="86" borderId="31" applyNumberFormat="0" applyFont="0" applyAlignment="0" applyProtection="0"/>
    <xf numFmtId="0" fontId="44" fillId="25" borderId="16"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10" fillId="86" borderId="31" applyNumberFormat="0" applyFont="0" applyAlignment="0" applyProtection="0"/>
    <xf numFmtId="0" fontId="44" fillId="86" borderId="31" applyNumberFormat="0" applyFont="0" applyAlignment="0" applyProtection="0"/>
    <xf numFmtId="0" fontId="44" fillId="25" borderId="16" applyNumberFormat="0" applyFont="0" applyAlignment="0" applyProtection="0"/>
    <xf numFmtId="0" fontId="44" fillId="25" borderId="16" applyNumberFormat="0" applyFont="0" applyAlignment="0" applyProtection="0"/>
    <xf numFmtId="0" fontId="44" fillId="86" borderId="31" applyNumberFormat="0" applyFont="0" applyAlignment="0" applyProtection="0"/>
    <xf numFmtId="0" fontId="44" fillId="25" borderId="16" applyNumberFormat="0" applyFont="0" applyAlignment="0" applyProtection="0"/>
    <xf numFmtId="0" fontId="44" fillId="25" borderId="16" applyNumberFormat="0" applyFont="0" applyAlignment="0" applyProtection="0"/>
    <xf numFmtId="0" fontId="44" fillId="86" borderId="31" applyNumberFormat="0" applyFont="0" applyAlignment="0" applyProtection="0"/>
    <xf numFmtId="0" fontId="44" fillId="25" borderId="16" applyNumberFormat="0" applyFont="0" applyAlignment="0" applyProtection="0"/>
    <xf numFmtId="0" fontId="44" fillId="25" borderId="16" applyNumberFormat="0" applyFont="0" applyAlignment="0" applyProtection="0"/>
    <xf numFmtId="0" fontId="44" fillId="86" borderId="31" applyNumberFormat="0" applyFont="0" applyAlignment="0" applyProtection="0"/>
    <xf numFmtId="0" fontId="9" fillId="25" borderId="16" applyNumberFormat="0" applyFont="0" applyAlignment="0" applyProtection="0"/>
    <xf numFmtId="0" fontId="9" fillId="25" borderId="16" applyNumberFormat="0" applyFont="0" applyAlignment="0" applyProtection="0"/>
    <xf numFmtId="0" fontId="9" fillId="25" borderId="16" applyNumberFormat="0" applyFont="0" applyAlignment="0" applyProtection="0"/>
    <xf numFmtId="0" fontId="48" fillId="25" borderId="16" applyNumberFormat="0" applyFont="0" applyAlignment="0" applyProtection="0"/>
    <xf numFmtId="186" fontId="48" fillId="0" borderId="0" applyFill="0" applyBorder="0">
      <alignment vertical="center"/>
    </xf>
    <xf numFmtId="0" fontId="103" fillId="23" borderId="1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35" fillId="78" borderId="12" applyNumberFormat="0" applyAlignment="0" applyProtection="0"/>
    <xf numFmtId="0" fontId="35" fillId="23" borderId="1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78"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4" fillId="10" borderId="32" applyNumberFormat="0" applyAlignment="0" applyProtection="0"/>
    <xf numFmtId="0" fontId="105" fillId="78" borderId="32" applyNumberFormat="0" applyAlignment="0" applyProtection="0"/>
    <xf numFmtId="0" fontId="35" fillId="23" borderId="12" applyNumberFormat="0" applyAlignment="0" applyProtection="0"/>
    <xf numFmtId="0" fontId="35" fillId="23" borderId="12" applyNumberFormat="0" applyAlignment="0" applyProtection="0"/>
    <xf numFmtId="0" fontId="35" fillId="23" borderId="12" applyNumberFormat="0" applyAlignment="0" applyProtection="0"/>
    <xf numFmtId="0" fontId="35" fillId="23" borderId="12" applyNumberFormat="0" applyAlignment="0" applyProtection="0"/>
    <xf numFmtId="0" fontId="35" fillId="23" borderId="12" applyNumberFormat="0" applyAlignment="0" applyProtection="0"/>
    <xf numFmtId="0" fontId="21" fillId="12" borderId="0"/>
    <xf numFmtId="0" fontId="21" fillId="12" borderId="0"/>
    <xf numFmtId="0" fontId="21" fillId="12" borderId="0"/>
    <xf numFmtId="10"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71" fontId="106" fillId="0" borderId="0"/>
    <xf numFmtId="187" fontId="48" fillId="0" borderId="0" applyFill="0" applyBorder="0">
      <alignment vertical="center"/>
    </xf>
    <xf numFmtId="0" fontId="107" fillId="0" borderId="0" applyFill="0" applyBorder="0">
      <alignment vertical="center"/>
    </xf>
    <xf numFmtId="0" fontId="93" fillId="0" borderId="0" applyFill="0" applyBorder="0">
      <alignment vertical="center"/>
    </xf>
    <xf numFmtId="183" fontId="48" fillId="0" borderId="0" applyFill="0" applyBorder="0">
      <alignment vertical="center"/>
    </xf>
    <xf numFmtId="184" fontId="48" fillId="0" borderId="0" applyFill="0" applyBorder="0">
      <alignment vertical="center"/>
    </xf>
    <xf numFmtId="0" fontId="67" fillId="0" borderId="0" applyFill="0" applyBorder="0">
      <alignment vertical="center"/>
    </xf>
    <xf numFmtId="0" fontId="71" fillId="0" borderId="0" applyFill="0" applyBorder="0">
      <alignment vertical="center"/>
    </xf>
    <xf numFmtId="0" fontId="75" fillId="0" borderId="0" applyFill="0" applyBorder="0">
      <alignment vertical="center"/>
    </xf>
    <xf numFmtId="0" fontId="76" fillId="0" borderId="0" applyFill="0" applyBorder="0">
      <alignment vertical="center"/>
    </xf>
    <xf numFmtId="0" fontId="81" fillId="0" borderId="0" applyFill="0" applyBorder="0">
      <alignment horizontal="center" vertical="center"/>
    </xf>
    <xf numFmtId="0" fontId="81" fillId="0" borderId="0" applyFill="0" applyBorder="0">
      <alignment horizontal="center" vertical="center"/>
    </xf>
    <xf numFmtId="0" fontId="83" fillId="0" borderId="0" applyFill="0" applyBorder="0">
      <alignment vertical="center"/>
    </xf>
    <xf numFmtId="0" fontId="96" fillId="0" borderId="0" applyFill="0" applyBorder="0">
      <alignment vertical="center"/>
    </xf>
    <xf numFmtId="185" fontId="48" fillId="0" borderId="0" applyFill="0" applyBorder="0">
      <alignment vertical="center"/>
    </xf>
    <xf numFmtId="0" fontId="48" fillId="0" borderId="0" applyFill="0" applyBorder="0">
      <alignment vertical="center"/>
    </xf>
    <xf numFmtId="186" fontId="48" fillId="0" borderId="0" applyFill="0" applyBorder="0">
      <alignment vertical="center"/>
    </xf>
    <xf numFmtId="187" fontId="48" fillId="0" borderId="0" applyFill="0" applyBorder="0">
      <alignment vertical="center"/>
    </xf>
    <xf numFmtId="0" fontId="93" fillId="0" borderId="0" applyFill="0" applyBorder="0">
      <alignment vertical="center"/>
    </xf>
    <xf numFmtId="0" fontId="108" fillId="0" borderId="0" applyFill="0" applyBorder="0">
      <alignment vertical="center"/>
    </xf>
    <xf numFmtId="0" fontId="109" fillId="0" borderId="0" applyFill="0" applyBorder="0">
      <alignment vertical="center"/>
    </xf>
    <xf numFmtId="0" fontId="76" fillId="0" borderId="0" applyFill="0" applyBorder="0">
      <alignment vertical="center"/>
      <protection locked="0"/>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6" fillId="0" borderId="0" applyFill="0" applyBorder="0">
      <alignment vertical="center"/>
    </xf>
    <xf numFmtId="188" fontId="48" fillId="0" borderId="0" applyFill="0" applyBorder="0">
      <alignment vertical="center"/>
    </xf>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196" fontId="110" fillId="0" borderId="5"/>
    <xf numFmtId="196" fontId="110" fillId="0" borderId="5"/>
    <xf numFmtId="0" fontId="111" fillId="0" borderId="3">
      <alignment horizontal="center"/>
    </xf>
    <xf numFmtId="0" fontId="111" fillId="0" borderId="3">
      <alignment horizontal="center"/>
    </xf>
    <xf numFmtId="0" fontId="111" fillId="0" borderId="3">
      <alignment horizontal="center"/>
    </xf>
    <xf numFmtId="0" fontId="111" fillId="0" borderId="3">
      <alignment horizontal="center"/>
    </xf>
    <xf numFmtId="3" fontId="56" fillId="0" borderId="0" applyFont="0" applyFill="0" applyBorder="0" applyAlignment="0" applyProtection="0"/>
    <xf numFmtId="0" fontId="56" fillId="87" borderId="0" applyNumberFormat="0" applyFont="0" applyBorder="0" applyAlignment="0" applyProtection="0"/>
    <xf numFmtId="197" fontId="10" fillId="0" borderId="0"/>
    <xf numFmtId="198" fontId="18" fillId="0" borderId="0" applyFill="0" applyBorder="0">
      <alignment horizontal="right" vertical="center"/>
    </xf>
    <xf numFmtId="186" fontId="18" fillId="0" borderId="0" applyFill="0" applyBorder="0">
      <alignment horizontal="right" vertical="center"/>
    </xf>
    <xf numFmtId="199" fontId="18" fillId="0" borderId="0" applyFill="0" applyBorder="0">
      <alignment horizontal="right" vertical="center"/>
    </xf>
    <xf numFmtId="0" fontId="10" fillId="86" borderId="0" applyNumberFormat="0" applyFont="0" applyBorder="0" applyAlignment="0" applyProtection="0"/>
    <xf numFmtId="0" fontId="10" fillId="10" borderId="0" applyNumberFormat="0" applyFont="0" applyBorder="0" applyAlignment="0" applyProtection="0"/>
    <xf numFmtId="0" fontId="10" fillId="78" borderId="0" applyNumberFormat="0" applyFont="0" applyBorder="0" applyAlignment="0" applyProtection="0"/>
    <xf numFmtId="0" fontId="10" fillId="0" borderId="0" applyNumberFormat="0" applyFont="0" applyFill="0" applyBorder="0" applyAlignment="0" applyProtection="0"/>
    <xf numFmtId="0" fontId="10" fillId="78" borderId="0" applyNumberFormat="0" applyFont="0" applyBorder="0" applyAlignment="0" applyProtection="0"/>
    <xf numFmtId="0" fontId="10" fillId="0" borderId="0" applyNumberFormat="0" applyFont="0" applyFill="0" applyBorder="0" applyAlignment="0" applyProtection="0"/>
    <xf numFmtId="0" fontId="10" fillId="0" borderId="0" applyNumberFormat="0" applyFont="0" applyBorder="0" applyAlignment="0" applyProtection="0"/>
    <xf numFmtId="0" fontId="108" fillId="0" borderId="0" applyFill="0" applyBorder="0">
      <alignment vertical="center"/>
    </xf>
    <xf numFmtId="0" fontId="112" fillId="0" borderId="0" applyNumberFormat="0" applyFill="0" applyBorder="0" applyAlignment="0" applyProtection="0"/>
    <xf numFmtId="0" fontId="109" fillId="0" borderId="0" applyFill="0" applyBorder="0">
      <alignment vertical="center"/>
    </xf>
    <xf numFmtId="0" fontId="10" fillId="0" borderId="0"/>
    <xf numFmtId="0" fontId="113" fillId="0" borderId="0" applyNumberFormat="0" applyBorder="0" applyAlignment="0"/>
    <xf numFmtId="0" fontId="95" fillId="0" borderId="0"/>
    <xf numFmtId="0" fontId="114" fillId="0" borderId="0"/>
    <xf numFmtId="15" fontId="10" fillId="0" borderId="0"/>
    <xf numFmtId="10" fontId="10" fillId="0" borderId="0"/>
    <xf numFmtId="0" fontId="76" fillId="0" borderId="0" applyFill="0" applyBorder="0">
      <alignment vertical="center"/>
      <protection locked="0"/>
    </xf>
    <xf numFmtId="0" fontId="115" fillId="13" borderId="6" applyBorder="0" applyProtection="0">
      <alignment horizontal="centerContinuous" vertical="center"/>
    </xf>
    <xf numFmtId="0" fontId="115" fillId="13" borderId="6" applyBorder="0" applyProtection="0">
      <alignment horizontal="centerContinuous" vertical="center"/>
    </xf>
    <xf numFmtId="0" fontId="115" fillId="13" borderId="6" applyBorder="0" applyProtection="0">
      <alignment horizontal="centerContinuous" vertical="center"/>
    </xf>
    <xf numFmtId="0" fontId="115" fillId="13" borderId="6"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7" applyFill="0" applyBorder="0" applyProtection="0">
      <alignment horizontal="left" vertical="top"/>
    </xf>
    <xf numFmtId="0" fontId="117" fillId="0" borderId="7" applyFill="0" applyBorder="0" applyProtection="0">
      <alignment horizontal="left" vertical="top"/>
    </xf>
    <xf numFmtId="49" fontId="10" fillId="0" borderId="0" applyFont="0" applyFill="0" applyBorder="0" applyAlignment="0" applyProtection="0"/>
    <xf numFmtId="0" fontId="118" fillId="0" borderId="0"/>
    <xf numFmtId="0" fontId="119" fillId="0" borderId="0"/>
    <xf numFmtId="0" fontId="119" fillId="0" borderId="0"/>
    <xf numFmtId="0" fontId="118" fillId="0" borderId="0"/>
    <xf numFmtId="194" fontId="120" fillId="0" borderId="0"/>
    <xf numFmtId="168" fontId="21" fillId="13" borderId="0" applyNumberFormat="0" applyBorder="0" applyProtection="0">
      <alignment horizontal="centerContinuous"/>
    </xf>
    <xf numFmtId="168" fontId="21" fillId="13" borderId="0" applyNumberFormat="0" applyBorder="0" applyProtection="0">
      <alignment horizontal="centerContinuous"/>
    </xf>
    <xf numFmtId="168" fontId="21" fillId="13" borderId="0" applyNumberFormat="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41" fillId="0" borderId="17"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41" fillId="0" borderId="34" applyNumberFormat="0" applyFill="0" applyAlignment="0" applyProtection="0"/>
    <xf numFmtId="0" fontId="41" fillId="0" borderId="17"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4"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4"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39" fillId="0" borderId="0" applyNumberFormat="0" applyFill="0" applyBorder="0" applyAlignment="0" applyProtection="0"/>
    <xf numFmtId="200" fontId="10" fillId="0" borderId="6" applyBorder="0" applyProtection="0">
      <alignment horizontal="right"/>
    </xf>
    <xf numFmtId="200" fontId="10" fillId="0" borderId="6" applyBorder="0" applyProtection="0">
      <alignment horizontal="right"/>
    </xf>
    <xf numFmtId="200" fontId="10" fillId="0" borderId="6" applyBorder="0" applyProtection="0">
      <alignment horizontal="right"/>
    </xf>
    <xf numFmtId="200" fontId="10" fillId="0" borderId="6" applyBorder="0" applyProtection="0">
      <alignment horizontal="right"/>
    </xf>
    <xf numFmtId="188" fontId="48" fillId="0" borderId="0" applyFill="0" applyBorder="0">
      <alignment vertical="center"/>
    </xf>
    <xf numFmtId="0" fontId="123" fillId="0" borderId="0"/>
    <xf numFmtId="0" fontId="124"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42" fillId="26"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51" fillId="79" borderId="25" applyNumberFormat="0" applyAlignment="0" applyProtection="0"/>
    <xf numFmtId="0" fontId="51" fillId="79" borderId="25"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64" fontId="10" fillId="0" borderId="0" applyFont="0" applyFill="0" applyBorder="0" applyAlignment="0" applyProtection="0"/>
    <xf numFmtId="0" fontId="7" fillId="0" borderId="0"/>
    <xf numFmtId="0" fontId="44" fillId="50" borderId="0" applyNumberFormat="0" applyBorder="0" applyAlignment="0" applyProtection="0"/>
    <xf numFmtId="0" fontId="44" fillId="56" borderId="0" applyNumberFormat="0" applyBorder="0" applyAlignment="0" applyProtection="0"/>
    <xf numFmtId="0" fontId="44" fillId="51"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86" borderId="0" applyNumberFormat="0" applyBorder="0" applyAlignment="0" applyProtection="0"/>
    <xf numFmtId="0" fontId="44" fillId="53" borderId="0" applyNumberFormat="0" applyBorder="0" applyAlignment="0" applyProtection="0"/>
    <xf numFmtId="0" fontId="44" fillId="55"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86" borderId="0" applyNumberFormat="0" applyBorder="0" applyAlignment="0" applyProtection="0"/>
    <xf numFmtId="0" fontId="44" fillId="56" borderId="0" applyNumberFormat="0" applyBorder="0" applyAlignment="0" applyProtection="0"/>
    <xf numFmtId="0" fontId="44" fillId="54"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85" borderId="0" applyNumberFormat="0" applyBorder="0" applyAlignment="0" applyProtection="0"/>
    <xf numFmtId="0" fontId="44" fillId="53" borderId="0" applyNumberFormat="0" applyBorder="0" applyAlignment="0" applyProtection="0"/>
    <xf numFmtId="0" fontId="44" fillId="51" borderId="0" applyNumberFormat="0" applyBorder="0" applyAlignment="0" applyProtection="0"/>
    <xf numFmtId="0" fontId="44" fillId="56" borderId="0" applyNumberFormat="0" applyBorder="0" applyAlignment="0" applyProtection="0"/>
    <xf numFmtId="0" fontId="44" fillId="54" borderId="0" applyNumberFormat="0" applyBorder="0" applyAlignment="0" applyProtection="0"/>
    <xf numFmtId="0" fontId="44" fillId="59" borderId="0" applyNumberFormat="0" applyBorder="0" applyAlignment="0" applyProtection="0"/>
    <xf numFmtId="0" fontId="44" fillId="86" borderId="0" applyNumberFormat="0" applyBorder="0" applyAlignment="0" applyProtection="0"/>
    <xf numFmtId="0" fontId="45" fillId="60" borderId="0" applyNumberFormat="0" applyBorder="0" applyAlignment="0" applyProtection="0"/>
    <xf numFmtId="0" fontId="45" fillId="54" borderId="0" applyNumberFormat="0" applyBorder="0" applyAlignment="0" applyProtection="0"/>
    <xf numFmtId="0" fontId="45" fillId="57" borderId="0" applyNumberFormat="0" applyBorder="0" applyAlignment="0" applyProtection="0"/>
    <xf numFmtId="0" fontId="45" fillId="76" borderId="0" applyNumberFormat="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5" fillId="61" borderId="0" applyNumberFormat="0" applyBorder="0" applyAlignment="0" applyProtection="0"/>
    <xf numFmtId="0" fontId="45" fillId="51" borderId="0" applyNumberFormat="0" applyBorder="0" applyAlignment="0" applyProtection="0"/>
    <xf numFmtId="0" fontId="45" fillId="62" borderId="0" applyNumberFormat="0" applyBorder="0" applyAlignment="0" applyProtection="0"/>
    <xf numFmtId="0" fontId="45" fillId="54" borderId="0" applyNumberFormat="0" applyBorder="0" applyAlignment="0" applyProtection="0"/>
    <xf numFmtId="0" fontId="45" fillId="63" borderId="0" applyNumberFormat="0" applyBorder="0" applyAlignment="0" applyProtection="0"/>
    <xf numFmtId="0" fontId="45" fillId="57" borderId="0" applyNumberFormat="0" applyBorder="0" applyAlignment="0" applyProtection="0"/>
    <xf numFmtId="0" fontId="45" fillId="67" borderId="0" applyNumberFormat="0" applyBorder="0" applyAlignment="0" applyProtection="0"/>
    <xf numFmtId="0" fontId="45" fillId="90" borderId="0" applyNumberFormat="0" applyBorder="0" applyAlignment="0" applyProtection="0"/>
    <xf numFmtId="0" fontId="45" fillId="71" borderId="0" applyNumberFormat="0" applyBorder="0" applyAlignment="0" applyProtection="0"/>
    <xf numFmtId="0" fontId="45" fillId="76" borderId="0" applyNumberFormat="0" applyBorder="0" applyAlignment="0" applyProtection="0"/>
    <xf numFmtId="0" fontId="45" fillId="73" borderId="0" applyNumberFormat="0" applyBorder="0" applyAlignment="0" applyProtection="0"/>
    <xf numFmtId="0" fontId="45" fillId="59" borderId="0" applyNumberFormat="0" applyBorder="0" applyAlignment="0" applyProtection="0"/>
    <xf numFmtId="0" fontId="45" fillId="61" borderId="0" applyNumberFormat="0" applyBorder="0" applyAlignment="0" applyProtection="0"/>
    <xf numFmtId="0" fontId="45" fillId="91" borderId="0" applyNumberFormat="0" applyBorder="0" applyAlignment="0" applyProtection="0"/>
    <xf numFmtId="0" fontId="45" fillId="76" borderId="0" applyNumberFormat="0" applyBorder="0" applyAlignment="0" applyProtection="0"/>
    <xf numFmtId="0" fontId="45" fillId="71" borderId="0" applyNumberFormat="0" applyBorder="0" applyAlignment="0" applyProtection="0"/>
    <xf numFmtId="0" fontId="49" fillId="51" borderId="0" applyNumberFormat="0" applyBorder="0" applyAlignment="0" applyProtection="0"/>
    <xf numFmtId="0" fontId="49" fillId="53" borderId="0" applyNumberFormat="0" applyBorder="0" applyAlignment="0" applyProtection="0"/>
    <xf numFmtId="0" fontId="54" fillId="78" borderId="24" applyNumberFormat="0" applyAlignment="0" applyProtection="0"/>
    <xf numFmtId="0" fontId="128" fillId="10" borderId="24" applyNumberFormat="0" applyAlignment="0" applyProtection="0"/>
    <xf numFmtId="0" fontId="63" fillId="52" borderId="0" applyNumberFormat="0" applyBorder="0" applyAlignment="0" applyProtection="0"/>
    <xf numFmtId="0" fontId="63" fillId="54" borderId="0" applyNumberFormat="0" applyBorder="0" applyAlignment="0" applyProtection="0"/>
    <xf numFmtId="0" fontId="129" fillId="0" borderId="26" applyNumberFormat="0" applyFill="0" applyAlignment="0" applyProtection="0"/>
    <xf numFmtId="0" fontId="130" fillId="0" borderId="36" applyNumberFormat="0" applyFill="0" applyAlignment="0" applyProtection="0"/>
    <xf numFmtId="0" fontId="131" fillId="0" borderId="27" applyNumberFormat="0" applyFill="0" applyAlignment="0" applyProtection="0"/>
    <xf numFmtId="0" fontId="132" fillId="0" borderId="37" applyNumberFormat="0" applyFill="0" applyAlignment="0" applyProtection="0"/>
    <xf numFmtId="0" fontId="74" fillId="0" borderId="28" applyNumberFormat="0" applyFill="0" applyAlignment="0" applyProtection="0"/>
    <xf numFmtId="0" fontId="73" fillId="0" borderId="38"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9" fillId="0" borderId="0" applyNumberFormat="0" applyFill="0" applyBorder="0" applyAlignment="0" applyProtection="0"/>
    <xf numFmtId="0" fontId="90" fillId="85" borderId="24" applyNumberFormat="0" applyAlignment="0" applyProtection="0"/>
    <xf numFmtId="0" fontId="92" fillId="0" borderId="30" applyNumberFormat="0" applyFill="0" applyAlignment="0" applyProtection="0"/>
    <xf numFmtId="0" fontId="127" fillId="0" borderId="39" applyNumberFormat="0" applyFill="0" applyAlignment="0" applyProtection="0"/>
    <xf numFmtId="0" fontId="98" fillId="85" borderId="0" applyNumberFormat="0" applyBorder="0" applyAlignment="0" applyProtection="0"/>
    <xf numFmtId="0" fontId="133" fillId="85" borderId="0" applyNumberFormat="0" applyBorder="0" applyAlignment="0" applyProtection="0"/>
    <xf numFmtId="0" fontId="10" fillId="0" borderId="0"/>
    <xf numFmtId="0" fontId="134" fillId="0" borderId="0"/>
    <xf numFmtId="0" fontId="135" fillId="0" borderId="0"/>
    <xf numFmtId="0" fontId="10"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136" fillId="0" borderId="0"/>
    <xf numFmtId="0" fontId="56" fillId="0" borderId="0"/>
    <xf numFmtId="0" fontId="56" fillId="0" borderId="0"/>
    <xf numFmtId="0" fontId="135" fillId="0" borderId="0"/>
    <xf numFmtId="0" fontId="56" fillId="0" borderId="0"/>
    <xf numFmtId="0" fontId="135" fillId="86" borderId="31" applyNumberFormat="0" applyFont="0" applyAlignment="0" applyProtection="0"/>
    <xf numFmtId="0" fontId="104" fillId="78" borderId="32" applyNumberFormat="0" applyAlignment="0" applyProtection="0"/>
    <xf numFmtId="0" fontId="112" fillId="0" borderId="0" applyNumberFormat="0" applyFill="0" applyBorder="0" applyAlignment="0" applyProtection="0"/>
    <xf numFmtId="0" fontId="60" fillId="0" borderId="34" applyNumberFormat="0" applyFill="0" applyAlignment="0" applyProtection="0"/>
    <xf numFmtId="0" fontId="60" fillId="0" borderId="40" applyNumberFormat="0" applyFill="0" applyAlignment="0" applyProtection="0"/>
    <xf numFmtId="164" fontId="10"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201" fontId="18" fillId="0" borderId="48">
      <alignment horizontal="right" vertical="center"/>
      <protection locked="0"/>
    </xf>
    <xf numFmtId="168" fontId="10" fillId="0" borderId="0"/>
    <xf numFmtId="167" fontId="10" fillId="0" borderId="0" applyFont="0" applyFill="0" applyBorder="0" applyAlignment="0" applyProtection="0"/>
    <xf numFmtId="0" fontId="10" fillId="0" borderId="0"/>
    <xf numFmtId="0" fontId="10" fillId="0" borderId="0"/>
    <xf numFmtId="165" fontId="140" fillId="0" borderId="0" applyFont="0" applyFill="0" applyBorder="0" applyAlignment="0" applyProtection="0"/>
    <xf numFmtId="0" fontId="141" fillId="0" borderId="0"/>
    <xf numFmtId="0" fontId="143" fillId="0" borderId="0" applyNumberFormat="0" applyFill="0" applyBorder="0" applyAlignment="0" applyProtection="0"/>
    <xf numFmtId="9" fontId="1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06" fontId="10" fillId="0" borderId="0" applyFont="0" applyFill="0" applyBorder="0" applyAlignment="0" applyProtection="0"/>
    <xf numFmtId="191" fontId="10" fillId="0" borderId="0" applyFont="0" applyFill="0" applyBorder="0" applyAlignment="0" applyProtection="0"/>
    <xf numFmtId="207" fontId="142" fillId="93" borderId="0" applyProtection="0"/>
    <xf numFmtId="172" fontId="10" fillId="8"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8" fontId="10" fillId="0" borderId="0" applyFill="0" applyBorder="0"/>
    <xf numFmtId="208" fontId="10" fillId="0" borderId="0" applyFill="0" applyBorder="0"/>
    <xf numFmtId="197" fontId="10" fillId="0" borderId="0"/>
    <xf numFmtId="197" fontId="10" fillId="0" borderId="0"/>
    <xf numFmtId="0" fontId="10" fillId="86" borderId="0" applyNumberFormat="0" applyFont="0" applyBorder="0" applyAlignment="0" applyProtection="0"/>
    <xf numFmtId="0" fontId="10" fillId="10" borderId="0" applyNumberFormat="0" applyFont="0" applyBorder="0" applyAlignment="0" applyProtection="0"/>
    <xf numFmtId="0" fontId="10" fillId="78" borderId="0" applyNumberFormat="0" applyFont="0" applyBorder="0" applyAlignment="0" applyProtection="0"/>
    <xf numFmtId="0" fontId="10" fillId="0" borderId="0" applyNumberFormat="0" applyFont="0" applyFill="0" applyBorder="0" applyAlignment="0" applyProtection="0"/>
    <xf numFmtId="0" fontId="10" fillId="78" borderId="0" applyNumberFormat="0" applyFont="0" applyBorder="0" applyAlignment="0" applyProtection="0"/>
    <xf numFmtId="0" fontId="10" fillId="0" borderId="0" applyNumberFormat="0" applyFont="0" applyFill="0" applyBorder="0" applyAlignment="0" applyProtection="0"/>
    <xf numFmtId="0" fontId="10" fillId="0" borderId="0" applyNumberFormat="0" applyFont="0" applyBorder="0" applyAlignment="0" applyProtection="0"/>
    <xf numFmtId="0" fontId="10" fillId="0" borderId="0"/>
    <xf numFmtId="15" fontId="10" fillId="0" borderId="0"/>
    <xf numFmtId="15" fontId="10" fillId="0" borderId="0"/>
    <xf numFmtId="10" fontId="10" fillId="0" borderId="0"/>
    <xf numFmtId="10" fontId="10" fillId="0" borderId="0"/>
    <xf numFmtId="49" fontId="10" fillId="0" borderId="0" applyFont="0" applyFill="0" applyBorder="0" applyAlignment="0" applyProtection="0"/>
    <xf numFmtId="200" fontId="10" fillId="0" borderId="20" applyBorder="0" applyProtection="0">
      <alignment horizontal="right"/>
    </xf>
    <xf numFmtId="164" fontId="10" fillId="0" borderId="0" applyFont="0" applyFill="0" applyBorder="0" applyAlignment="0" applyProtection="0"/>
    <xf numFmtId="164" fontId="141"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168" fontId="10" fillId="0" borderId="0"/>
    <xf numFmtId="167" fontId="10" fillId="4" borderId="1" applyNumberFormat="0" applyFont="0" applyAlignment="0">
      <protection locked="0"/>
    </xf>
    <xf numFmtId="10" fontId="13" fillId="7" borderId="0" applyBorder="0" applyAlignment="0">
      <protection locked="0"/>
    </xf>
    <xf numFmtId="173" fontId="13" fillId="2" borderId="2" applyFont="0" applyBorder="0" applyAlignment="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72" fillId="0" borderId="73"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73" fillId="0" borderId="74"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5" borderId="16" applyNumberFormat="0" applyFont="0" applyAlignment="0" applyProtection="0"/>
    <xf numFmtId="0" fontId="4" fillId="25" borderId="16" applyNumberFormat="0" applyFont="0" applyAlignment="0" applyProtection="0"/>
    <xf numFmtId="0" fontId="4" fillId="25" borderId="16" applyNumberFormat="0" applyFont="0" applyAlignment="0" applyProtection="0"/>
    <xf numFmtId="0" fontId="4" fillId="25" borderId="16" applyNumberFormat="0" applyFont="0" applyAlignment="0" applyProtection="0"/>
    <xf numFmtId="0" fontId="4" fillId="25" borderId="16" applyNumberFormat="0" applyFont="0" applyAlignment="0" applyProtection="0"/>
    <xf numFmtId="0" fontId="4" fillId="25" borderId="16" applyNumberFormat="0" applyFont="0" applyAlignment="0" applyProtection="0"/>
    <xf numFmtId="0" fontId="4" fillId="25"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1" fillId="0" borderId="60">
      <alignment horizontal="center"/>
    </xf>
    <xf numFmtId="0" fontId="111" fillId="0" borderId="60">
      <alignment horizontal="center"/>
    </xf>
    <xf numFmtId="0" fontId="111" fillId="0" borderId="60">
      <alignment horizontal="center"/>
    </xf>
    <xf numFmtId="0" fontId="111" fillId="0" borderId="60">
      <alignment horizontal="center"/>
    </xf>
    <xf numFmtId="0" fontId="115" fillId="13" borderId="20" applyBorder="0" applyProtection="0">
      <alignment horizontal="centerContinuous" vertical="center"/>
    </xf>
    <xf numFmtId="0" fontId="115" fillId="13" borderId="20" applyBorder="0" applyProtection="0">
      <alignment horizontal="centerContinuous" vertical="center"/>
    </xf>
    <xf numFmtId="0" fontId="115" fillId="13" borderId="20" applyBorder="0" applyProtection="0">
      <alignment horizontal="centerContinuous" vertical="center"/>
    </xf>
    <xf numFmtId="0" fontId="115" fillId="13" borderId="20" applyBorder="0" applyProtection="0">
      <alignment horizontal="centerContinuous" vertical="center"/>
    </xf>
    <xf numFmtId="200" fontId="10" fillId="0" borderId="20" applyBorder="0" applyProtection="0">
      <alignment horizontal="right"/>
    </xf>
    <xf numFmtId="200" fontId="10" fillId="0" borderId="20" applyBorder="0" applyProtection="0">
      <alignment horizontal="right"/>
    </xf>
    <xf numFmtId="200" fontId="10" fillId="0" borderId="20" applyBorder="0" applyProtection="0">
      <alignment horizontal="right"/>
    </xf>
    <xf numFmtId="200" fontId="10" fillId="0" borderId="20" applyBorder="0" applyProtection="0">
      <alignment horizontal="right"/>
    </xf>
    <xf numFmtId="0" fontId="10"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74" fillId="0" borderId="73" applyNumberFormat="0" applyFill="0" applyAlignment="0" applyProtection="0"/>
    <xf numFmtId="0" fontId="73" fillId="0" borderId="75" applyNumberFormat="0" applyFill="0" applyAlignment="0" applyProtection="0"/>
    <xf numFmtId="0" fontId="74" fillId="0" borderId="7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5" fontId="10"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107" fillId="2" borderId="0" applyNumberFormat="0" applyFont="0" applyBorder="0" applyAlignment="0">
      <protection locked="0"/>
    </xf>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167" fontId="10" fillId="4" borderId="1" applyNumberFormat="0" applyFont="0" applyAlignment="0">
      <protection locked="0"/>
    </xf>
    <xf numFmtId="173" fontId="13" fillId="2" borderId="2" applyFont="0" applyBorder="0" applyAlignment="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183" fontId="48" fillId="0" borderId="77">
      <alignment vertical="center"/>
      <protection locked="0"/>
    </xf>
    <xf numFmtId="184" fontId="48" fillId="0" borderId="77">
      <alignment vertical="center"/>
      <protection locked="0"/>
    </xf>
    <xf numFmtId="0" fontId="48" fillId="0" borderId="77">
      <alignment vertical="center"/>
      <protection locked="0"/>
    </xf>
    <xf numFmtId="185" fontId="48" fillId="0" borderId="77">
      <alignment vertical="center"/>
      <protection locked="0"/>
    </xf>
    <xf numFmtId="186" fontId="48" fillId="0" borderId="77">
      <alignment vertical="center"/>
      <protection locked="0"/>
    </xf>
    <xf numFmtId="187" fontId="48" fillId="0" borderId="77">
      <alignment vertical="center"/>
      <protection locked="0"/>
    </xf>
    <xf numFmtId="188" fontId="48" fillId="0" borderId="77">
      <alignment vertical="center"/>
      <protection locked="0"/>
    </xf>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0" fontId="54" fillId="10" borderId="78"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2" fillId="0" borderId="79"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10" fontId="18" fillId="3" borderId="76" applyNumberFormat="0" applyBorder="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0" fillId="55" borderId="78" applyNumberFormat="0" applyAlignment="0" applyProtection="0"/>
    <xf numFmtId="0" fontId="93" fillId="0" borderId="76" applyFill="0">
      <alignment horizontal="center" vertical="center"/>
    </xf>
    <xf numFmtId="0" fontId="48" fillId="0" borderId="76" applyFill="0">
      <alignment horizontal="center" vertical="center"/>
    </xf>
    <xf numFmtId="193" fontId="48" fillId="0" borderId="7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0" fillId="86" borderId="81"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0" fontId="104" fillId="10" borderId="8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41" fillId="0" borderId="84"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60" fillId="0" borderId="83" applyNumberFormat="0" applyFill="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54" fillId="78" borderId="78" applyNumberFormat="0" applyAlignment="0" applyProtection="0"/>
    <xf numFmtId="0" fontId="128" fillId="10" borderId="78" applyNumberFormat="0" applyAlignment="0" applyProtection="0"/>
    <xf numFmtId="0" fontId="74" fillId="0" borderId="79" applyNumberFormat="0" applyFill="0" applyAlignment="0" applyProtection="0"/>
    <xf numFmtId="0" fontId="73" fillId="0" borderId="85" applyNumberFormat="0" applyFill="0" applyAlignment="0" applyProtection="0"/>
    <xf numFmtId="0" fontId="74" fillId="0" borderId="79" applyNumberFormat="0" applyFill="0" applyAlignment="0" applyProtection="0"/>
    <xf numFmtId="0" fontId="90" fillId="85" borderId="7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86" borderId="81" applyNumberFormat="0" applyFont="0" applyAlignment="0" applyProtection="0"/>
    <xf numFmtId="0" fontId="104" fillId="78" borderId="82" applyNumberFormat="0" applyAlignment="0" applyProtection="0"/>
    <xf numFmtId="0" fontId="60" fillId="0" borderId="84" applyNumberFormat="0" applyFill="0" applyAlignment="0" applyProtection="0"/>
    <xf numFmtId="0" fontId="60" fillId="0" borderId="86" applyNumberFormat="0" applyFill="0" applyAlignment="0" applyProtection="0"/>
    <xf numFmtId="0" fontId="1" fillId="0" borderId="0"/>
    <xf numFmtId="0" fontId="1" fillId="0" borderId="0"/>
    <xf numFmtId="0" fontId="1" fillId="0" borderId="0"/>
    <xf numFmtId="9" fontId="1" fillId="0" borderId="0" applyFont="0" applyFill="0" applyBorder="0" applyAlignment="0" applyProtection="0"/>
    <xf numFmtId="201" fontId="18" fillId="0" borderId="87">
      <alignment horizontal="right" vertical="center"/>
      <protection locked="0"/>
    </xf>
    <xf numFmtId="165" fontId="10" fillId="0" borderId="0" applyFont="0" applyFill="0" applyBorder="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2" fillId="0" borderId="89" applyNumberFormat="0" applyFill="0" applyAlignment="0" applyProtection="0"/>
    <xf numFmtId="0" fontId="73" fillId="0" borderId="90" applyNumberFormat="0" applyFill="0" applyAlignment="0" applyProtection="0"/>
    <xf numFmtId="0" fontId="73" fillId="0" borderId="90" applyNumberFormat="0" applyFill="0" applyAlignment="0" applyProtection="0"/>
    <xf numFmtId="0" fontId="73" fillId="0" borderId="90" applyNumberFormat="0" applyFill="0" applyAlignment="0" applyProtection="0"/>
    <xf numFmtId="0" fontId="73" fillId="0" borderId="90" applyNumberFormat="0" applyFill="0" applyAlignment="0" applyProtection="0"/>
    <xf numFmtId="0" fontId="73" fillId="0" borderId="90" applyNumberFormat="0" applyFill="0" applyAlignment="0" applyProtection="0"/>
    <xf numFmtId="0" fontId="73" fillId="0" borderId="9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0" fontId="1" fillId="25"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1" fillId="0" borderId="88">
      <alignment horizontal="center"/>
    </xf>
    <xf numFmtId="0" fontId="111" fillId="0" borderId="88">
      <alignment horizontal="center"/>
    </xf>
    <xf numFmtId="0" fontId="111" fillId="0" borderId="88">
      <alignment horizontal="center"/>
    </xf>
    <xf numFmtId="0" fontId="111" fillId="0" borderId="88">
      <alignment horizontal="center"/>
    </xf>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74" fillId="0" borderId="89" applyNumberFormat="0" applyFill="0" applyAlignment="0" applyProtection="0"/>
    <xf numFmtId="0" fontId="73" fillId="0" borderId="91" applyNumberFormat="0" applyFill="0" applyAlignment="0" applyProtection="0"/>
    <xf numFmtId="0" fontId="74" fillId="0" borderId="8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45" fillId="0" borderId="0"/>
    <xf numFmtId="43" fontId="145" fillId="0" borderId="0" applyFont="0" applyFill="0" applyBorder="0" applyAlignment="0" applyProtection="0"/>
  </cellStyleXfs>
  <cellXfs count="311">
    <xf numFmtId="168" fontId="0" fillId="0" borderId="0" xfId="0"/>
    <xf numFmtId="179" fontId="14" fillId="0" borderId="0" xfId="5" applyNumberFormat="1" applyFont="1" applyBorder="1" applyAlignment="1">
      <alignment horizontal="center" wrapText="1"/>
    </xf>
    <xf numFmtId="204" fontId="139" fillId="17" borderId="49" xfId="5088" applyNumberFormat="1" applyFont="1" applyFill="1" applyBorder="1" applyAlignment="1" applyProtection="1">
      <alignment horizontal="right" vertical="center"/>
    </xf>
    <xf numFmtId="204" fontId="139" fillId="0" borderId="0" xfId="5088" applyNumberFormat="1" applyFont="1" applyFill="1" applyBorder="1" applyAlignment="1" applyProtection="1">
      <alignment horizontal="right" vertical="center"/>
    </xf>
    <xf numFmtId="204" fontId="139" fillId="17" borderId="52" xfId="5088" applyNumberFormat="1" applyFont="1" applyFill="1" applyBorder="1" applyAlignment="1" applyProtection="1">
      <alignment horizontal="right" vertical="center"/>
    </xf>
    <xf numFmtId="204" fontId="139" fillId="17" borderId="53" xfId="5088" applyNumberFormat="1" applyFont="1" applyFill="1" applyBorder="1" applyAlignment="1" applyProtection="1">
      <alignment horizontal="right" vertical="center"/>
    </xf>
    <xf numFmtId="204" fontId="139" fillId="0" borderId="43" xfId="5088" applyNumberFormat="1" applyFont="1" applyFill="1" applyBorder="1" applyAlignment="1" applyProtection="1">
      <alignment horizontal="right" vertical="center"/>
    </xf>
    <xf numFmtId="204" fontId="139" fillId="0" borderId="42" xfId="5088" applyNumberFormat="1" applyFont="1" applyFill="1" applyBorder="1" applyAlignment="1" applyProtection="1">
      <alignment horizontal="right" vertical="center"/>
    </xf>
    <xf numFmtId="204" fontId="139" fillId="17" borderId="35" xfId="5088" applyNumberFormat="1" applyFont="1" applyFill="1" applyBorder="1" applyAlignment="1" applyProtection="1">
      <alignment horizontal="right" vertical="center"/>
    </xf>
    <xf numFmtId="204" fontId="139" fillId="0" borderId="41" xfId="5088" applyNumberFormat="1" applyFont="1" applyFill="1" applyBorder="1" applyAlignment="1" applyProtection="1">
      <alignment horizontal="right" vertical="center"/>
    </xf>
    <xf numFmtId="204" fontId="139" fillId="17" borderId="47" xfId="5088" applyNumberFormat="1" applyFont="1" applyFill="1" applyBorder="1" applyAlignment="1" applyProtection="1">
      <alignment horizontal="right" vertical="center"/>
    </xf>
    <xf numFmtId="204" fontId="139" fillId="17" borderId="54" xfId="5088" applyNumberFormat="1" applyFont="1" applyFill="1" applyBorder="1" applyAlignment="1" applyProtection="1">
      <alignment horizontal="right" vertical="center"/>
    </xf>
    <xf numFmtId="204" fontId="139" fillId="17" borderId="1" xfId="5088" applyNumberFormat="1" applyFont="1" applyFill="1" applyBorder="1" applyAlignment="1" applyProtection="1">
      <alignment horizontal="right" vertical="center"/>
    </xf>
    <xf numFmtId="204" fontId="139" fillId="17" borderId="55" xfId="5088" applyNumberFormat="1" applyFont="1" applyFill="1" applyBorder="1" applyAlignment="1" applyProtection="1">
      <alignment horizontal="right" vertical="center"/>
    </xf>
    <xf numFmtId="204" fontId="139" fillId="17" borderId="46" xfId="5088" applyNumberFormat="1" applyFont="1" applyFill="1" applyBorder="1" applyAlignment="1" applyProtection="1">
      <alignment horizontal="right" vertical="center"/>
    </xf>
    <xf numFmtId="204" fontId="139" fillId="0" borderId="56" xfId="5088" applyNumberFormat="1" applyFont="1" applyFill="1" applyBorder="1" applyAlignment="1" applyProtection="1">
      <alignment horizontal="right" vertical="center"/>
    </xf>
    <xf numFmtId="204" fontId="139" fillId="0" borderId="45" xfId="5088" applyNumberFormat="1" applyFont="1" applyFill="1" applyBorder="1" applyAlignment="1" applyProtection="1">
      <alignment horizontal="right" vertical="center"/>
    </xf>
    <xf numFmtId="204" fontId="139" fillId="0" borderId="50" xfId="5088" applyNumberFormat="1" applyFont="1" applyFill="1" applyBorder="1" applyAlignment="1" applyProtection="1">
      <alignment horizontal="right" vertical="center"/>
    </xf>
    <xf numFmtId="204" fontId="139" fillId="0" borderId="51" xfId="5088" applyNumberFormat="1" applyFont="1" applyFill="1" applyBorder="1" applyAlignment="1" applyProtection="1">
      <alignment horizontal="right" vertical="center"/>
    </xf>
    <xf numFmtId="204" fontId="139" fillId="0" borderId="55" xfId="5088" applyNumberFormat="1" applyFont="1" applyFill="1" applyBorder="1" applyAlignment="1" applyProtection="1">
      <alignment horizontal="right" vertical="center"/>
    </xf>
    <xf numFmtId="204" fontId="138" fillId="0" borderId="0" xfId="5089" applyNumberFormat="1" applyFont="1" applyAlignment="1">
      <alignment horizontal="right"/>
    </xf>
    <xf numFmtId="176" fontId="137" fillId="0" borderId="20" xfId="5089" applyNumberFormat="1" applyFont="1" applyFill="1" applyBorder="1" applyAlignment="1">
      <alignment horizontal="center"/>
    </xf>
    <xf numFmtId="168" fontId="139" fillId="0" borderId="0" xfId="23" applyNumberFormat="1" applyFont="1"/>
    <xf numFmtId="0" fontId="150" fillId="92" borderId="58" xfId="5094" applyNumberFormat="1" applyFont="1" applyFill="1" applyBorder="1"/>
    <xf numFmtId="0" fontId="151" fillId="92" borderId="58" xfId="5094" applyNumberFormat="1" applyFont="1" applyFill="1" applyBorder="1"/>
    <xf numFmtId="176" fontId="148" fillId="16" borderId="0" xfId="5094" applyNumberFormat="1" applyFont="1" applyFill="1"/>
    <xf numFmtId="176" fontId="154" fillId="16" borderId="0" xfId="5094" applyNumberFormat="1" applyFont="1" applyFill="1" applyAlignment="1">
      <alignment horizontal="center"/>
    </xf>
    <xf numFmtId="176" fontId="148" fillId="0" borderId="0" xfId="5094" applyNumberFormat="1" applyFont="1"/>
    <xf numFmtId="176" fontId="154" fillId="0" borderId="0" xfId="5094" applyNumberFormat="1" applyFont="1" applyAlignment="1">
      <alignment horizontal="center"/>
    </xf>
    <xf numFmtId="176" fontId="158" fillId="0" borderId="0" xfId="5094" applyNumberFormat="1" applyFont="1"/>
    <xf numFmtId="176" fontId="148" fillId="0" borderId="0" xfId="5094" applyNumberFormat="1" applyFont="1" applyAlignment="1">
      <alignment horizontal="left" indent="1"/>
    </xf>
    <xf numFmtId="176" fontId="154" fillId="0" borderId="0" xfId="5136" applyNumberFormat="1" applyFont="1" applyAlignment="1">
      <alignment horizontal="center"/>
    </xf>
    <xf numFmtId="205" fontId="48" fillId="17" borderId="47" xfId="5096" applyNumberFormat="1" applyFont="1" applyFill="1" applyBorder="1" applyAlignment="1">
      <alignment horizontal="center" vertical="center"/>
    </xf>
    <xf numFmtId="202" fontId="48" fillId="0" borderId="0" xfId="5088" applyNumberFormat="1" applyFont="1" applyFill="1" applyBorder="1" applyAlignment="1" applyProtection="1">
      <alignment horizontal="center" vertical="center"/>
    </xf>
    <xf numFmtId="203" fontId="48" fillId="0" borderId="0" xfId="5088" applyNumberFormat="1" applyFont="1" applyFill="1" applyBorder="1" applyAlignment="1" applyProtection="1">
      <alignment horizontal="center" vertical="center"/>
    </xf>
    <xf numFmtId="176" fontId="154" fillId="0" borderId="20" xfId="5136" applyNumberFormat="1" applyFont="1" applyFill="1" applyBorder="1" applyAlignment="1"/>
    <xf numFmtId="176" fontId="158" fillId="0" borderId="0" xfId="5094" applyNumberFormat="1" applyFont="1" applyAlignment="1">
      <alignment vertical="center"/>
    </xf>
    <xf numFmtId="176" fontId="159" fillId="0" borderId="0" xfId="5094" applyNumberFormat="1" applyFont="1" applyAlignment="1">
      <alignment horizontal="center" vertical="center"/>
    </xf>
    <xf numFmtId="176" fontId="148" fillId="0" borderId="18" xfId="5136" applyNumberFormat="1" applyFont="1" applyBorder="1" applyAlignment="1">
      <alignment horizontal="center" vertical="center" wrapText="1"/>
    </xf>
    <xf numFmtId="176" fontId="148" fillId="0" borderId="59" xfId="5136" applyNumberFormat="1" applyFont="1" applyBorder="1" applyAlignment="1">
      <alignment horizontal="center" vertical="center" wrapText="1"/>
    </xf>
    <xf numFmtId="176" fontId="148" fillId="0" borderId="0" xfId="5094" applyNumberFormat="1" applyFont="1" applyAlignment="1">
      <alignment horizontal="center" vertical="center"/>
    </xf>
    <xf numFmtId="176" fontId="148" fillId="0" borderId="0" xfId="5094" applyNumberFormat="1" applyFont="1" applyAlignment="1"/>
    <xf numFmtId="164" fontId="93" fillId="0" borderId="49" xfId="5094" applyNumberFormat="1" applyFont="1" applyBorder="1" applyAlignment="1">
      <alignment horizontal="center"/>
    </xf>
    <xf numFmtId="0" fontId="93" fillId="0" borderId="0" xfId="23" applyFont="1" applyBorder="1" applyAlignment="1">
      <alignment wrapText="1"/>
    </xf>
    <xf numFmtId="176" fontId="154" fillId="0" borderId="61" xfId="5094" applyNumberFormat="1" applyFont="1" applyBorder="1" applyAlignment="1">
      <alignment horizontal="center"/>
    </xf>
    <xf numFmtId="176" fontId="158" fillId="0" borderId="0" xfId="5094" applyNumberFormat="1" applyFont="1" applyAlignment="1">
      <alignment horizontal="left" indent="1"/>
    </xf>
    <xf numFmtId="176" fontId="159" fillId="0" borderId="0" xfId="5094" applyNumberFormat="1" applyFont="1" applyAlignment="1">
      <alignment horizontal="center"/>
    </xf>
    <xf numFmtId="176" fontId="158" fillId="0" borderId="20" xfId="5094" applyNumberFormat="1" applyFont="1" applyBorder="1" applyAlignment="1">
      <alignment horizontal="center"/>
    </xf>
    <xf numFmtId="176" fontId="154" fillId="0" borderId="0" xfId="5094" applyNumberFormat="1" applyFont="1" applyAlignment="1">
      <alignment horizontal="left"/>
    </xf>
    <xf numFmtId="176" fontId="158" fillId="0" borderId="0" xfId="5094" applyNumberFormat="1" applyFont="1" applyBorder="1" applyAlignment="1">
      <alignment horizontal="center"/>
    </xf>
    <xf numFmtId="10" fontId="160" fillId="88" borderId="68" xfId="41" applyNumberFormat="1" applyFont="1" applyFill="1" applyBorder="1" applyAlignment="1">
      <alignment horizontal="right"/>
    </xf>
    <xf numFmtId="10" fontId="160" fillId="88" borderId="61" xfId="41" applyNumberFormat="1" applyFont="1" applyFill="1" applyBorder="1" applyAlignment="1">
      <alignment horizontal="right"/>
    </xf>
    <xf numFmtId="10" fontId="160" fillId="88" borderId="67" xfId="41" applyNumberFormat="1" applyFont="1" applyFill="1" applyBorder="1" applyAlignment="1">
      <alignment horizontal="right"/>
    </xf>
    <xf numFmtId="10" fontId="160" fillId="88" borderId="7" xfId="41" applyNumberFormat="1" applyFont="1" applyFill="1" applyBorder="1" applyAlignment="1">
      <alignment horizontal="right"/>
    </xf>
    <xf numFmtId="10" fontId="160" fillId="88" borderId="0" xfId="41" applyNumberFormat="1" applyFont="1" applyFill="1" applyBorder="1" applyAlignment="1">
      <alignment horizontal="right"/>
    </xf>
    <xf numFmtId="10" fontId="160" fillId="88" borderId="2" xfId="41" applyNumberFormat="1" applyFont="1" applyFill="1" applyBorder="1" applyAlignment="1">
      <alignment horizontal="right"/>
    </xf>
    <xf numFmtId="209" fontId="148" fillId="0" borderId="0" xfId="5094" applyNumberFormat="1" applyFont="1"/>
    <xf numFmtId="10" fontId="160" fillId="88" borderId="8" xfId="41" applyNumberFormat="1" applyFont="1" applyFill="1" applyBorder="1" applyAlignment="1">
      <alignment horizontal="right"/>
    </xf>
    <xf numFmtId="10" fontId="160" fillId="88" borderId="20" xfId="41" applyNumberFormat="1" applyFont="1" applyFill="1" applyBorder="1" applyAlignment="1">
      <alignment horizontal="right"/>
    </xf>
    <xf numFmtId="10" fontId="160" fillId="88" borderId="21" xfId="41" applyNumberFormat="1" applyFont="1" applyFill="1" applyBorder="1" applyAlignment="1">
      <alignment horizontal="right"/>
    </xf>
    <xf numFmtId="210" fontId="148" fillId="0" borderId="0" xfId="5094" applyNumberFormat="1" applyFont="1"/>
    <xf numFmtId="10" fontId="148" fillId="0" borderId="0" xfId="5096" applyNumberFormat="1" applyFont="1"/>
    <xf numFmtId="211" fontId="48" fillId="17" borderId="49" xfId="5088" applyNumberFormat="1" applyFont="1" applyFill="1" applyBorder="1" applyAlignment="1" applyProtection="1">
      <alignment horizontal="center" vertical="center"/>
    </xf>
    <xf numFmtId="211" fontId="48" fillId="0" borderId="0" xfId="5088" applyNumberFormat="1" applyFont="1" applyFill="1" applyBorder="1" applyAlignment="1" applyProtection="1">
      <alignment horizontal="center" vertical="center"/>
    </xf>
    <xf numFmtId="176" fontId="148" fillId="0" borderId="0" xfId="5089" applyNumberFormat="1" applyFont="1"/>
    <xf numFmtId="176" fontId="154" fillId="0" borderId="0" xfId="5089" applyNumberFormat="1" applyFont="1" applyAlignment="1">
      <alignment horizontal="center"/>
    </xf>
    <xf numFmtId="176" fontId="159" fillId="0" borderId="0" xfId="5089" applyNumberFormat="1" applyFont="1" applyAlignment="1">
      <alignment horizontal="center"/>
    </xf>
    <xf numFmtId="204" fontId="93" fillId="0" borderId="0" xfId="5088" applyNumberFormat="1" applyFont="1" applyFill="1" applyBorder="1" applyAlignment="1" applyProtection="1">
      <alignment horizontal="center" vertical="center"/>
    </xf>
    <xf numFmtId="176" fontId="148" fillId="0" borderId="0" xfId="5089" applyNumberFormat="1" applyFont="1" applyAlignment="1">
      <alignment horizontal="left" indent="1"/>
    </xf>
    <xf numFmtId="205" fontId="48" fillId="17" borderId="49" xfId="5096" applyNumberFormat="1" applyFont="1" applyFill="1" applyBorder="1" applyAlignment="1">
      <alignment horizontal="center" vertical="center"/>
    </xf>
    <xf numFmtId="205" fontId="48" fillId="0" borderId="49" xfId="5096" applyNumberFormat="1" applyFont="1" applyFill="1" applyBorder="1" applyAlignment="1">
      <alignment horizontal="center" vertical="center"/>
    </xf>
    <xf numFmtId="176" fontId="148" fillId="0" borderId="0" xfId="5089" applyNumberFormat="1" applyFont="1" applyAlignment="1">
      <alignment horizontal="center"/>
    </xf>
    <xf numFmtId="176" fontId="158" fillId="0" borderId="20" xfId="5089" applyNumberFormat="1" applyFont="1" applyBorder="1" applyAlignment="1">
      <alignment horizontal="center"/>
    </xf>
    <xf numFmtId="201" fontId="48" fillId="17" borderId="0" xfId="5088" applyNumberFormat="1" applyFont="1" applyFill="1" applyBorder="1" applyAlignment="1" applyProtection="1">
      <alignment vertical="center"/>
    </xf>
    <xf numFmtId="201" fontId="48" fillId="89" borderId="0" xfId="5088" applyNumberFormat="1" applyFont="1" applyFill="1" applyBorder="1" applyAlignment="1" applyProtection="1">
      <alignment vertical="center"/>
    </xf>
    <xf numFmtId="176" fontId="148" fillId="89" borderId="0" xfId="5089" applyNumberFormat="1" applyFont="1" applyFill="1" applyAlignment="1">
      <alignment horizontal="center"/>
    </xf>
    <xf numFmtId="10" fontId="48" fillId="89" borderId="0" xfId="30" applyNumberFormat="1" applyFont="1" applyFill="1" applyBorder="1" applyAlignment="1">
      <alignment horizontal="right" vertical="center"/>
    </xf>
    <xf numFmtId="10" fontId="48" fillId="0" borderId="0" xfId="30" applyNumberFormat="1" applyFont="1" applyFill="1" applyBorder="1" applyAlignment="1">
      <alignment horizontal="center" vertical="center"/>
    </xf>
    <xf numFmtId="176" fontId="161" fillId="0" borderId="0" xfId="5089" applyNumberFormat="1" applyFont="1"/>
    <xf numFmtId="10" fontId="48" fillId="89" borderId="0" xfId="5096" applyNumberFormat="1" applyFont="1" applyFill="1" applyBorder="1" applyAlignment="1" applyProtection="1">
      <alignment horizontal="right" vertical="center"/>
    </xf>
    <xf numFmtId="10" fontId="158" fillId="0" borderId="0" xfId="5096" applyNumberFormat="1" applyFont="1" applyFill="1" applyAlignment="1">
      <alignment horizontal="right"/>
    </xf>
    <xf numFmtId="212" fontId="148" fillId="0" borderId="0" xfId="5094" applyNumberFormat="1" applyFont="1"/>
    <xf numFmtId="176" fontId="162" fillId="94" borderId="69" xfId="5089" applyNumberFormat="1" applyFont="1" applyFill="1" applyBorder="1" applyAlignment="1">
      <alignment horizontal="center"/>
    </xf>
    <xf numFmtId="176" fontId="163" fillId="0" borderId="0" xfId="5089" applyNumberFormat="1" applyFont="1"/>
    <xf numFmtId="176" fontId="164" fillId="0" borderId="0" xfId="5089" applyNumberFormat="1" applyFont="1" applyAlignment="1">
      <alignment horizontal="center"/>
    </xf>
    <xf numFmtId="176" fontId="161" fillId="0" borderId="0" xfId="5089" applyNumberFormat="1" applyFont="1" applyAlignment="1">
      <alignment horizontal="left" indent="1"/>
    </xf>
    <xf numFmtId="176" fontId="165" fillId="0" borderId="0" xfId="5089" applyNumberFormat="1" applyFont="1" applyAlignment="1">
      <alignment horizontal="center"/>
    </xf>
    <xf numFmtId="176" fontId="165" fillId="0" borderId="0" xfId="5089" applyNumberFormat="1" applyFont="1" applyAlignment="1">
      <alignment horizontal="left"/>
    </xf>
    <xf numFmtId="176" fontId="161" fillId="0" borderId="0" xfId="5089" applyNumberFormat="1" applyFont="1" applyAlignment="1">
      <alignment horizontal="left"/>
    </xf>
    <xf numFmtId="168" fontId="166" fillId="0" borderId="0" xfId="0" applyFont="1" applyFill="1"/>
    <xf numFmtId="0" fontId="163" fillId="0" borderId="0" xfId="5089" applyNumberFormat="1" applyFont="1" applyAlignment="1"/>
    <xf numFmtId="176" fontId="161" fillId="0" borderId="0" xfId="5089" applyNumberFormat="1" applyFont="1" applyAlignment="1">
      <alignment horizontal="center"/>
    </xf>
    <xf numFmtId="10" fontId="167" fillId="0" borderId="0" xfId="30" applyNumberFormat="1" applyFont="1" applyFill="1" applyBorder="1" applyAlignment="1">
      <alignment horizontal="center" vertical="center"/>
    </xf>
    <xf numFmtId="176" fontId="161" fillId="0" borderId="0" xfId="5089" applyNumberFormat="1" applyFont="1" applyBorder="1" applyAlignment="1">
      <alignment horizontal="center"/>
    </xf>
    <xf numFmtId="2" fontId="167" fillId="89" borderId="0" xfId="5096" applyNumberFormat="1" applyFont="1" applyFill="1" applyBorder="1" applyAlignment="1" applyProtection="1">
      <alignment horizontal="center" vertical="center"/>
    </xf>
    <xf numFmtId="176" fontId="163" fillId="0" borderId="61" xfId="5089" applyNumberFormat="1" applyFont="1" applyBorder="1"/>
    <xf numFmtId="176" fontId="165" fillId="0" borderId="61" xfId="5089" applyNumberFormat="1" applyFont="1" applyBorder="1" applyAlignment="1">
      <alignment horizontal="center"/>
    </xf>
    <xf numFmtId="164" fontId="161" fillId="0" borderId="0" xfId="5089" applyNumberFormat="1" applyFont="1" applyAlignment="1">
      <alignment horizontal="center"/>
    </xf>
    <xf numFmtId="176" fontId="163" fillId="0" borderId="61" xfId="5089" applyNumberFormat="1" applyFont="1" applyBorder="1" applyAlignment="1">
      <alignment horizontal="center"/>
    </xf>
    <xf numFmtId="205" fontId="168" fillId="0" borderId="61" xfId="5096" applyNumberFormat="1" applyFont="1" applyFill="1" applyBorder="1" applyAlignment="1">
      <alignment horizontal="center" vertical="center"/>
    </xf>
    <xf numFmtId="0" fontId="163" fillId="0" borderId="0" xfId="5094" applyNumberFormat="1" applyFont="1"/>
    <xf numFmtId="176" fontId="161" fillId="0" borderId="0" xfId="5094" applyNumberFormat="1" applyFont="1" applyAlignment="1"/>
    <xf numFmtId="168" fontId="167" fillId="0" borderId="0" xfId="5089" applyFont="1"/>
    <xf numFmtId="176" fontId="165" fillId="0" borderId="0" xfId="5094" applyNumberFormat="1" applyFont="1" applyAlignment="1">
      <alignment horizontal="center"/>
    </xf>
    <xf numFmtId="176" fontId="161" fillId="0" borderId="0" xfId="5094" applyNumberFormat="1" applyFont="1"/>
    <xf numFmtId="0" fontId="167" fillId="0" borderId="0" xfId="23" applyFont="1"/>
    <xf numFmtId="176" fontId="165" fillId="0" borderId="0" xfId="5089" applyNumberFormat="1" applyFont="1" applyBorder="1" applyAlignment="1">
      <alignment horizontal="center"/>
    </xf>
    <xf numFmtId="176" fontId="163" fillId="0" borderId="0" xfId="5094" applyNumberFormat="1" applyFont="1"/>
    <xf numFmtId="0" fontId="168" fillId="0" borderId="0" xfId="23" applyFont="1"/>
    <xf numFmtId="168" fontId="169" fillId="0" borderId="0" xfId="5089" applyFont="1" applyAlignment="1">
      <alignment horizontal="center"/>
    </xf>
    <xf numFmtId="176" fontId="165" fillId="0" borderId="0" xfId="5089" applyNumberFormat="1" applyFont="1" applyBorder="1" applyAlignment="1">
      <alignment horizontal="left"/>
    </xf>
    <xf numFmtId="176" fontId="161" fillId="0" borderId="0" xfId="5089" applyNumberFormat="1" applyFont="1" applyBorder="1" applyAlignment="1">
      <alignment horizontal="left" indent="1"/>
    </xf>
    <xf numFmtId="10" fontId="158" fillId="0" borderId="0" xfId="5096" applyNumberFormat="1" applyFont="1" applyFill="1" applyBorder="1" applyAlignment="1">
      <alignment horizontal="center"/>
    </xf>
    <xf numFmtId="10" fontId="158" fillId="0" borderId="0" xfId="5096" applyNumberFormat="1" applyFont="1" applyFill="1" applyBorder="1" applyAlignment="1">
      <alignment horizontal="right"/>
    </xf>
    <xf numFmtId="176" fontId="148" fillId="0" borderId="0" xfId="5094" applyNumberFormat="1" applyFont="1" applyAlignment="1">
      <alignment horizontal="center"/>
    </xf>
    <xf numFmtId="176" fontId="158" fillId="0" borderId="0" xfId="5094" applyNumberFormat="1" applyFont="1" applyFill="1" applyBorder="1"/>
    <xf numFmtId="176" fontId="154" fillId="0" borderId="0" xfId="5094" applyNumberFormat="1" applyFont="1" applyFill="1" applyAlignment="1">
      <alignment horizontal="center"/>
    </xf>
    <xf numFmtId="176" fontId="148" fillId="0" borderId="0" xfId="5094" applyNumberFormat="1" applyFont="1" applyFill="1" applyAlignment="1">
      <alignment horizontal="center"/>
    </xf>
    <xf numFmtId="176" fontId="148" fillId="0" borderId="0" xfId="5094" applyNumberFormat="1" applyFont="1" applyBorder="1" applyAlignment="1">
      <alignment horizontal="left" indent="1"/>
    </xf>
    <xf numFmtId="176" fontId="154" fillId="0" borderId="0" xfId="5094" applyNumberFormat="1" applyFont="1" applyBorder="1" applyAlignment="1">
      <alignment horizontal="left"/>
    </xf>
    <xf numFmtId="168" fontId="139" fillId="0" borderId="0" xfId="0" applyFont="1"/>
    <xf numFmtId="178" fontId="48" fillId="89" borderId="0" xfId="5088" applyNumberFormat="1" applyFont="1" applyFill="1" applyBorder="1" applyAlignment="1" applyProtection="1">
      <alignment horizontal="center" vertical="center"/>
    </xf>
    <xf numFmtId="176" fontId="148" fillId="0" borderId="0" xfId="5094" applyNumberFormat="1" applyFont="1" applyBorder="1" applyAlignment="1">
      <alignment horizontal="center"/>
    </xf>
    <xf numFmtId="176" fontId="154" fillId="0" borderId="0" xfId="5094" applyNumberFormat="1" applyFont="1" applyBorder="1" applyAlignment="1"/>
    <xf numFmtId="10" fontId="48" fillId="89" borderId="44" xfId="5096" applyNumberFormat="1" applyFont="1" applyFill="1" applyBorder="1" applyAlignment="1" applyProtection="1">
      <alignment horizontal="right" vertical="center"/>
    </xf>
    <xf numFmtId="10" fontId="48" fillId="89" borderId="64" xfId="5096" applyNumberFormat="1" applyFont="1" applyFill="1" applyBorder="1" applyAlignment="1" applyProtection="1">
      <alignment horizontal="right" vertical="center"/>
    </xf>
    <xf numFmtId="10" fontId="158" fillId="0" borderId="44" xfId="5096" applyNumberFormat="1" applyFont="1" applyFill="1" applyBorder="1" applyAlignment="1">
      <alignment horizontal="right"/>
    </xf>
    <xf numFmtId="10" fontId="148" fillId="0" borderId="0" xfId="5096" applyNumberFormat="1" applyFont="1" applyFill="1" applyAlignment="1">
      <alignment horizontal="center"/>
    </xf>
    <xf numFmtId="176" fontId="158" fillId="0" borderId="19" xfId="5094" applyNumberFormat="1" applyFont="1" applyBorder="1" applyAlignment="1">
      <alignment horizontal="left" indent="1"/>
    </xf>
    <xf numFmtId="176" fontId="154" fillId="0" borderId="19" xfId="5094" applyNumberFormat="1" applyFont="1" applyBorder="1" applyAlignment="1">
      <alignment horizontal="center"/>
    </xf>
    <xf numFmtId="178" fontId="93" fillId="89" borderId="19" xfId="5088" applyNumberFormat="1" applyFont="1" applyFill="1" applyBorder="1" applyAlignment="1" applyProtection="1">
      <alignment horizontal="right" vertical="center"/>
    </xf>
    <xf numFmtId="178" fontId="93" fillId="0" borderId="0" xfId="5088" applyNumberFormat="1" applyFont="1" applyFill="1" applyBorder="1" applyAlignment="1" applyProtection="1">
      <alignment horizontal="right" vertical="center"/>
    </xf>
    <xf numFmtId="176" fontId="158" fillId="0" borderId="0" xfId="5094" applyNumberFormat="1" applyFont="1" applyBorder="1" applyAlignment="1">
      <alignment horizontal="left" indent="1"/>
    </xf>
    <xf numFmtId="176" fontId="154" fillId="0" borderId="0" xfId="5094" applyNumberFormat="1" applyFont="1" applyBorder="1" applyAlignment="1">
      <alignment horizontal="center"/>
    </xf>
    <xf numFmtId="178" fontId="48" fillId="0" borderId="0" xfId="5088" applyNumberFormat="1" applyFont="1" applyFill="1" applyBorder="1" applyAlignment="1" applyProtection="1">
      <alignment horizontal="right" vertical="center"/>
    </xf>
    <xf numFmtId="178" fontId="93" fillId="89" borderId="61" xfId="5088" applyNumberFormat="1" applyFont="1" applyFill="1" applyBorder="1" applyAlignment="1" applyProtection="1">
      <alignment horizontal="right" vertical="center"/>
    </xf>
    <xf numFmtId="176" fontId="148" fillId="0" borderId="0" xfId="5094" applyNumberFormat="1" applyFont="1" applyAlignment="1">
      <alignment horizontal="right"/>
    </xf>
    <xf numFmtId="176" fontId="159" fillId="0" borderId="0" xfId="5094" applyNumberFormat="1" applyFont="1" applyBorder="1" applyAlignment="1">
      <alignment horizontal="center"/>
    </xf>
    <xf numFmtId="176" fontId="158" fillId="0" borderId="0" xfId="5094" applyNumberFormat="1" applyFont="1" applyAlignment="1">
      <alignment horizontal="center"/>
    </xf>
    <xf numFmtId="176" fontId="148" fillId="0" borderId="0" xfId="5094" applyNumberFormat="1" applyFont="1" applyFill="1"/>
    <xf numFmtId="164" fontId="148" fillId="0" borderId="0" xfId="5094" applyNumberFormat="1" applyFont="1" applyFill="1"/>
    <xf numFmtId="176" fontId="148" fillId="0" borderId="0" xfId="5094" applyNumberFormat="1" applyFont="1" applyFill="1" applyAlignment="1">
      <alignment horizontal="left"/>
    </xf>
    <xf numFmtId="176" fontId="158" fillId="0" borderId="0" xfId="5094" applyNumberFormat="1" applyFont="1" applyBorder="1" applyAlignment="1">
      <alignment horizontal="right"/>
    </xf>
    <xf numFmtId="176" fontId="148" fillId="0" borderId="0" xfId="5094" applyNumberFormat="1" applyFont="1" applyAlignment="1">
      <alignment horizontal="left"/>
    </xf>
    <xf numFmtId="178" fontId="48" fillId="89" borderId="0" xfId="5088" applyNumberFormat="1" applyFont="1" applyFill="1" applyBorder="1" applyAlignment="1" applyProtection="1">
      <alignment horizontal="right" vertical="center"/>
    </xf>
    <xf numFmtId="176" fontId="170" fillId="0" borderId="0" xfId="5095" applyNumberFormat="1" applyFont="1" applyFill="1" applyAlignment="1">
      <alignment horizontal="center"/>
    </xf>
    <xf numFmtId="178" fontId="93" fillId="0" borderId="19" xfId="5088" applyNumberFormat="1" applyFont="1" applyFill="1" applyBorder="1" applyAlignment="1" applyProtection="1">
      <alignment horizontal="right" vertical="center"/>
    </xf>
    <xf numFmtId="204" fontId="93" fillId="0" borderId="19" xfId="5088" applyNumberFormat="1" applyFont="1" applyFill="1" applyBorder="1" applyAlignment="1" applyProtection="1">
      <alignment horizontal="right" vertical="center"/>
    </xf>
    <xf numFmtId="176" fontId="158" fillId="0" borderId="0" xfId="5094" applyNumberFormat="1" applyFont="1" applyFill="1"/>
    <xf numFmtId="178" fontId="48" fillId="0" borderId="65" xfId="5088" applyNumberFormat="1" applyFont="1" applyFill="1" applyBorder="1" applyAlignment="1" applyProtection="1">
      <alignment horizontal="right" vertical="center"/>
    </xf>
    <xf numFmtId="178" fontId="48" fillId="0" borderId="66" xfId="5088" applyNumberFormat="1" applyFont="1" applyFill="1" applyBorder="1" applyAlignment="1" applyProtection="1">
      <alignment horizontal="right" vertical="center"/>
    </xf>
    <xf numFmtId="178" fontId="48" fillId="17" borderId="66" xfId="5088" applyNumberFormat="1" applyFont="1" applyFill="1" applyBorder="1" applyAlignment="1" applyProtection="1">
      <alignment horizontal="right" vertical="center"/>
    </xf>
    <xf numFmtId="178" fontId="48" fillId="17" borderId="0" xfId="5088" applyNumberFormat="1" applyFont="1" applyFill="1" applyBorder="1" applyAlignment="1" applyProtection="1">
      <alignment horizontal="right" vertical="center"/>
    </xf>
    <xf numFmtId="178" fontId="148" fillId="0" borderId="0" xfId="5094" applyNumberFormat="1" applyFont="1" applyAlignment="1">
      <alignment horizontal="right"/>
    </xf>
    <xf numFmtId="178" fontId="93" fillId="0" borderId="65" xfId="5088" applyNumberFormat="1" applyFont="1" applyFill="1" applyBorder="1" applyAlignment="1" applyProtection="1">
      <alignment horizontal="right" vertical="center"/>
    </xf>
    <xf numFmtId="176" fontId="154" fillId="0" borderId="20" xfId="5094" applyNumberFormat="1" applyFont="1" applyBorder="1" applyAlignment="1">
      <alignment horizontal="center"/>
    </xf>
    <xf numFmtId="176" fontId="158" fillId="0" borderId="18" xfId="5094" applyNumberFormat="1" applyFont="1" applyBorder="1" applyAlignment="1">
      <alignment horizontal="left"/>
    </xf>
    <xf numFmtId="176" fontId="154" fillId="0" borderId="18" xfId="5094" applyNumberFormat="1" applyFont="1" applyBorder="1" applyAlignment="1">
      <alignment horizontal="center"/>
    </xf>
    <xf numFmtId="178" fontId="93" fillId="0" borderId="59" xfId="5088" applyNumberFormat="1" applyFont="1" applyFill="1" applyBorder="1" applyAlignment="1" applyProtection="1">
      <alignment horizontal="right" vertical="center"/>
    </xf>
    <xf numFmtId="167" fontId="148" fillId="0" borderId="0" xfId="30" applyFont="1" applyAlignment="1">
      <alignment horizontal="right"/>
    </xf>
    <xf numFmtId="176" fontId="148" fillId="0" borderId="0" xfId="5094" applyNumberFormat="1" applyFont="1" applyFill="1" applyBorder="1"/>
    <xf numFmtId="176" fontId="154" fillId="0" borderId="0" xfId="5094" applyNumberFormat="1" applyFont="1" applyFill="1" applyBorder="1" applyAlignment="1">
      <alignment horizontal="center"/>
    </xf>
    <xf numFmtId="176" fontId="148" fillId="0" borderId="0" xfId="5094" applyNumberFormat="1" applyFont="1" applyFill="1" applyBorder="1" applyAlignment="1">
      <alignment horizontal="center"/>
    </xf>
    <xf numFmtId="0" fontId="48" fillId="0" borderId="0" xfId="4968" applyFont="1" applyBorder="1"/>
    <xf numFmtId="0" fontId="48" fillId="0" borderId="0" xfId="4968" applyFont="1" applyFill="1" applyBorder="1"/>
    <xf numFmtId="181" fontId="48" fillId="0" borderId="0" xfId="4968" applyNumberFormat="1" applyFont="1" applyBorder="1"/>
    <xf numFmtId="0" fontId="48" fillId="0" borderId="0" xfId="2828" applyFont="1" applyBorder="1"/>
    <xf numFmtId="167" fontId="148" fillId="0" borderId="0" xfId="30" applyFont="1" applyFill="1" applyBorder="1"/>
    <xf numFmtId="0" fontId="93" fillId="0" borderId="61" xfId="4968" applyFont="1" applyBorder="1"/>
    <xf numFmtId="176" fontId="158" fillId="0" borderId="61" xfId="5094" applyNumberFormat="1" applyFont="1" applyBorder="1" applyAlignment="1">
      <alignment horizontal="left"/>
    </xf>
    <xf numFmtId="178" fontId="93" fillId="0" borderId="61" xfId="5088" applyNumberFormat="1" applyFont="1" applyFill="1" applyBorder="1" applyAlignment="1" applyProtection="1">
      <alignment horizontal="right" vertical="center"/>
    </xf>
    <xf numFmtId="176" fontId="148" fillId="0" borderId="0" xfId="5094" applyNumberFormat="1" applyFont="1" applyFill="1" applyBorder="1" applyAlignment="1">
      <alignment horizontal="left" indent="1"/>
    </xf>
    <xf numFmtId="165" fontId="48" fillId="0" borderId="0" xfId="5093" applyFont="1" applyFill="1" applyBorder="1" applyAlignment="1" applyProtection="1">
      <alignment horizontal="center" vertical="center"/>
    </xf>
    <xf numFmtId="176" fontId="158" fillId="0" borderId="19" xfId="5094" applyNumberFormat="1" applyFont="1" applyBorder="1" applyAlignment="1">
      <alignment horizontal="left"/>
    </xf>
    <xf numFmtId="178" fontId="93" fillId="0" borderId="19" xfId="5088" applyNumberFormat="1" applyFont="1" applyFill="1" applyBorder="1" applyAlignment="1" applyProtection="1">
      <alignment horizontal="center" vertical="center"/>
    </xf>
    <xf numFmtId="176" fontId="154" fillId="0" borderId="0" xfId="5094" applyNumberFormat="1" applyFont="1" applyFill="1" applyBorder="1"/>
    <xf numFmtId="178" fontId="93" fillId="0" borderId="61" xfId="5088" applyNumberFormat="1" applyFont="1" applyFill="1" applyBorder="1" applyAlignment="1" applyProtection="1">
      <alignment horizontal="center" vertical="center"/>
    </xf>
    <xf numFmtId="178" fontId="48" fillId="0" borderId="18" xfId="5088" applyNumberFormat="1" applyFont="1" applyFill="1" applyBorder="1" applyAlignment="1" applyProtection="1">
      <alignment horizontal="right" vertical="center"/>
    </xf>
    <xf numFmtId="10" fontId="48" fillId="17" borderId="0" xfId="5096" applyNumberFormat="1" applyFont="1" applyFill="1" applyBorder="1" applyAlignment="1" applyProtection="1">
      <alignment horizontal="right" vertical="center"/>
    </xf>
    <xf numFmtId="201" fontId="48" fillId="89" borderId="0" xfId="5088" applyNumberFormat="1" applyFont="1" applyFill="1" applyBorder="1" applyAlignment="1" applyProtection="1">
      <alignment horizontal="right" vertical="center"/>
    </xf>
    <xf numFmtId="213" fontId="148" fillId="0" borderId="0" xfId="5093" applyNumberFormat="1" applyFont="1" applyFill="1" applyBorder="1"/>
    <xf numFmtId="176" fontId="171" fillId="0" borderId="20" xfId="5094" applyNumberFormat="1" applyFont="1" applyBorder="1" applyAlignment="1">
      <alignment horizontal="center"/>
    </xf>
    <xf numFmtId="176" fontId="172" fillId="0" borderId="0" xfId="5094" applyNumberFormat="1" applyFont="1" applyFill="1" applyBorder="1"/>
    <xf numFmtId="167" fontId="172" fillId="0" borderId="0" xfId="30" applyFont="1" applyFill="1" applyBorder="1"/>
    <xf numFmtId="176" fontId="172" fillId="0" borderId="0" xfId="5094" applyNumberFormat="1" applyFont="1" applyBorder="1" applyAlignment="1">
      <alignment horizontal="center"/>
    </xf>
    <xf numFmtId="178" fontId="171" fillId="0" borderId="61" xfId="5088" applyNumberFormat="1" applyFont="1" applyFill="1" applyBorder="1" applyAlignment="1" applyProtection="1">
      <alignment horizontal="right" vertical="center"/>
    </xf>
    <xf numFmtId="176" fontId="148" fillId="89" borderId="0" xfId="5094" applyNumberFormat="1" applyFont="1" applyFill="1" applyBorder="1" applyAlignment="1">
      <alignment horizontal="center"/>
    </xf>
    <xf numFmtId="167" fontId="148" fillId="89" borderId="0" xfId="30" applyFont="1" applyFill="1" applyBorder="1"/>
    <xf numFmtId="0" fontId="173" fillId="0" borderId="0" xfId="4968" applyFont="1" applyBorder="1" applyAlignment="1">
      <alignment horizontal="center"/>
    </xf>
    <xf numFmtId="0" fontId="48" fillId="0" borderId="0" xfId="4968" applyFont="1" applyBorder="1" applyAlignment="1">
      <alignment horizontal="center"/>
    </xf>
    <xf numFmtId="209" fontId="148" fillId="89" borderId="0" xfId="5094" applyNumberFormat="1" applyFont="1" applyFill="1" applyBorder="1" applyAlignment="1">
      <alignment horizontal="center"/>
    </xf>
    <xf numFmtId="1" fontId="48" fillId="0" borderId="0" xfId="39" applyNumberFormat="1" applyFont="1" applyBorder="1"/>
    <xf numFmtId="165" fontId="48" fillId="0" borderId="0" xfId="5093" applyFont="1" applyFill="1" applyBorder="1" applyAlignment="1" applyProtection="1">
      <alignment horizontal="right" vertical="center"/>
    </xf>
    <xf numFmtId="176" fontId="148" fillId="89" borderId="0" xfId="5094" applyNumberFormat="1" applyFont="1" applyFill="1" applyBorder="1"/>
    <xf numFmtId="164" fontId="148" fillId="89" borderId="0" xfId="5094" applyNumberFormat="1" applyFont="1" applyFill="1"/>
    <xf numFmtId="176" fontId="48" fillId="0" borderId="0" xfId="5094" applyNumberFormat="1" applyFont="1" applyAlignment="1">
      <alignment horizontal="left"/>
    </xf>
    <xf numFmtId="0" fontId="48" fillId="0" borderId="0" xfId="5094" applyNumberFormat="1" applyFont="1" applyAlignment="1">
      <alignment horizontal="left"/>
    </xf>
    <xf numFmtId="176" fontId="148" fillId="0" borderId="0" xfId="5094" applyNumberFormat="1" applyFont="1" applyBorder="1"/>
    <xf numFmtId="178" fontId="93" fillId="0" borderId="69" xfId="5088" applyNumberFormat="1" applyFont="1" applyFill="1" applyBorder="1" applyAlignment="1" applyProtection="1">
      <alignment horizontal="right" vertical="center"/>
    </xf>
    <xf numFmtId="167" fontId="148" fillId="0" borderId="0" xfId="30" applyFont="1" applyBorder="1" applyAlignment="1">
      <alignment horizontal="right"/>
    </xf>
    <xf numFmtId="176" fontId="148" fillId="0" borderId="0" xfId="5094" applyNumberFormat="1" applyFont="1" applyBorder="1" applyAlignment="1">
      <alignment horizontal="right"/>
    </xf>
    <xf numFmtId="178" fontId="93" fillId="0" borderId="4" xfId="5088" applyNumberFormat="1" applyFont="1" applyFill="1" applyBorder="1" applyAlignment="1" applyProtection="1">
      <alignment horizontal="right" vertical="center"/>
    </xf>
    <xf numFmtId="176" fontId="154" fillId="0" borderId="0" xfId="5094" applyNumberFormat="1" applyFont="1" applyFill="1" applyBorder="1" applyAlignment="1">
      <alignment horizontal="center"/>
    </xf>
    <xf numFmtId="178" fontId="93" fillId="0" borderId="0" xfId="5088" applyNumberFormat="1" applyFont="1" applyFill="1" applyBorder="1" applyAlignment="1" applyProtection="1">
      <alignment horizontal="center" vertical="center"/>
    </xf>
    <xf numFmtId="176" fontId="158" fillId="0" borderId="0" xfId="5094" applyNumberFormat="1" applyFont="1" applyBorder="1" applyAlignment="1">
      <alignment horizontal="left"/>
    </xf>
    <xf numFmtId="209" fontId="172" fillId="0" borderId="0" xfId="5094" applyNumberFormat="1" applyFont="1" applyBorder="1" applyAlignment="1">
      <alignment horizontal="center"/>
    </xf>
    <xf numFmtId="167" fontId="148" fillId="0" borderId="0" xfId="30" applyFont="1"/>
    <xf numFmtId="177" fontId="48" fillId="0" borderId="0" xfId="5088" applyNumberFormat="1" applyFont="1" applyFill="1" applyBorder="1" applyAlignment="1" applyProtection="1">
      <alignment horizontal="right" vertical="center"/>
    </xf>
    <xf numFmtId="177" fontId="148" fillId="0" borderId="0" xfId="5094" applyNumberFormat="1" applyFont="1"/>
    <xf numFmtId="177" fontId="93" fillId="0" borderId="0" xfId="5088" applyNumberFormat="1" applyFont="1" applyFill="1" applyBorder="1" applyAlignment="1" applyProtection="1">
      <alignment horizontal="right" vertical="center"/>
    </xf>
    <xf numFmtId="177" fontId="93" fillId="0" borderId="19" xfId="5088" applyNumberFormat="1" applyFont="1" applyFill="1" applyBorder="1" applyAlignment="1" applyProtection="1">
      <alignment horizontal="right" vertical="center"/>
    </xf>
    <xf numFmtId="176" fontId="148" fillId="0" borderId="61" xfId="5094" applyNumberFormat="1" applyFont="1" applyBorder="1"/>
    <xf numFmtId="164" fontId="148" fillId="0" borderId="0" xfId="5094" applyNumberFormat="1" applyFont="1"/>
    <xf numFmtId="176" fontId="154" fillId="0" borderId="0" xfId="5094" applyNumberFormat="1" applyFont="1" applyFill="1" applyBorder="1" applyAlignment="1">
      <alignment horizontal="center"/>
    </xf>
    <xf numFmtId="176" fontId="161" fillId="95" borderId="35" xfId="5094" applyNumberFormat="1" applyFont="1" applyFill="1" applyBorder="1"/>
    <xf numFmtId="176" fontId="161" fillId="96" borderId="35" xfId="5094" applyNumberFormat="1" applyFont="1" applyFill="1" applyBorder="1"/>
    <xf numFmtId="176" fontId="161" fillId="97" borderId="0" xfId="5094" applyNumberFormat="1" applyFont="1" applyFill="1"/>
    <xf numFmtId="176" fontId="163" fillId="97" borderId="0" xfId="5094" applyNumberFormat="1" applyFont="1" applyFill="1"/>
    <xf numFmtId="176" fontId="165" fillId="97" borderId="0" xfId="5094" applyNumberFormat="1" applyFont="1" applyFill="1" applyAlignment="1">
      <alignment horizontal="center"/>
    </xf>
    <xf numFmtId="164" fontId="148" fillId="0" borderId="0" xfId="5094" applyNumberFormat="1" applyFont="1" applyFill="1" applyBorder="1"/>
    <xf numFmtId="214" fontId="93" fillId="0" borderId="19" xfId="5088" applyNumberFormat="1" applyFont="1" applyFill="1" applyBorder="1" applyAlignment="1" applyProtection="1">
      <alignment horizontal="right" vertical="center"/>
    </xf>
    <xf numFmtId="176" fontId="159" fillId="0" borderId="0" xfId="5094" applyNumberFormat="1" applyFont="1" applyFill="1" applyBorder="1" applyAlignment="1">
      <alignment horizontal="center"/>
    </xf>
    <xf numFmtId="176" fontId="158" fillId="0" borderId="0" xfId="5094" applyNumberFormat="1" applyFont="1" applyFill="1" applyBorder="1" applyAlignment="1">
      <alignment horizontal="center"/>
    </xf>
    <xf numFmtId="176" fontId="174" fillId="0" borderId="0" xfId="5094" applyNumberFormat="1" applyFont="1" applyFill="1" applyBorder="1" applyAlignment="1">
      <alignment horizontal="left"/>
    </xf>
    <xf numFmtId="0" fontId="48" fillId="0" borderId="0" xfId="23" applyFont="1"/>
    <xf numFmtId="176" fontId="142" fillId="0" borderId="0" xfId="0" applyNumberFormat="1" applyFont="1"/>
    <xf numFmtId="176" fontId="178" fillId="0" borderId="0" xfId="0" applyNumberFormat="1" applyFont="1" applyAlignment="1">
      <alignment horizontal="center"/>
    </xf>
    <xf numFmtId="167" fontId="148" fillId="0" borderId="0" xfId="30" applyFont="1" applyAlignment="1">
      <alignment horizontal="center"/>
    </xf>
    <xf numFmtId="176" fontId="48" fillId="0" borderId="0" xfId="0" applyNumberFormat="1" applyFont="1" applyFill="1" applyBorder="1"/>
    <xf numFmtId="168" fontId="93" fillId="0" borderId="0" xfId="0" applyFont="1" applyFill="1" applyBorder="1" applyAlignment="1">
      <alignment vertical="center" wrapText="1"/>
    </xf>
    <xf numFmtId="176" fontId="173" fillId="0" borderId="0" xfId="0" applyNumberFormat="1" applyFont="1" applyFill="1" applyBorder="1" applyAlignment="1">
      <alignment horizontal="center"/>
    </xf>
    <xf numFmtId="10" fontId="139" fillId="0" borderId="0" xfId="0" applyNumberFormat="1" applyFont="1" applyFill="1" applyBorder="1" applyAlignment="1">
      <alignment vertical="center" wrapText="1"/>
    </xf>
    <xf numFmtId="168" fontId="139" fillId="0" borderId="0" xfId="0" applyFont="1" applyFill="1" applyBorder="1" applyAlignment="1">
      <alignment vertical="center" wrapText="1"/>
    </xf>
    <xf numFmtId="168" fontId="48" fillId="0" borderId="0" xfId="23" applyNumberFormat="1" applyFont="1"/>
    <xf numFmtId="2" fontId="48" fillId="17" borderId="0" xfId="5096" applyNumberFormat="1" applyFont="1" applyFill="1" applyBorder="1" applyAlignment="1" applyProtection="1">
      <alignment horizontal="right" vertical="center"/>
    </xf>
    <xf numFmtId="215" fontId="148" fillId="0" borderId="0" xfId="5094" applyNumberFormat="1" applyFont="1" applyFill="1" applyBorder="1"/>
    <xf numFmtId="167" fontId="172" fillId="0" borderId="0" xfId="30" applyFont="1" applyBorder="1" applyAlignment="1">
      <alignment horizontal="right"/>
    </xf>
    <xf numFmtId="216" fontId="148" fillId="0" borderId="0" xfId="4" applyNumberFormat="1" applyFont="1"/>
    <xf numFmtId="43" fontId="148" fillId="0" borderId="0" xfId="5094" applyNumberFormat="1" applyFont="1"/>
    <xf numFmtId="177" fontId="93" fillId="0" borderId="69" xfId="5088" applyNumberFormat="1" applyFont="1" applyFill="1" applyBorder="1" applyAlignment="1" applyProtection="1">
      <alignment horizontal="right" vertical="center"/>
    </xf>
    <xf numFmtId="177" fontId="93" fillId="0" borderId="4" xfId="5088" applyNumberFormat="1" applyFont="1" applyFill="1" applyBorder="1" applyAlignment="1" applyProtection="1">
      <alignment horizontal="right" vertical="center"/>
    </xf>
    <xf numFmtId="178" fontId="148" fillId="0" borderId="0" xfId="5094" applyNumberFormat="1" applyFont="1"/>
    <xf numFmtId="178" fontId="148" fillId="0" borderId="0" xfId="5094" applyNumberFormat="1" applyFont="1" applyAlignment="1">
      <alignment horizontal="center"/>
    </xf>
    <xf numFmtId="174" fontId="148" fillId="0" borderId="0" xfId="30" applyNumberFormat="1" applyFont="1" applyFill="1" applyBorder="1"/>
    <xf numFmtId="180" fontId="148" fillId="0" borderId="0" xfId="30" applyNumberFormat="1" applyFont="1"/>
    <xf numFmtId="176" fontId="148" fillId="0" borderId="0" xfId="5094" applyNumberFormat="1" applyFont="1" applyFill="1" applyBorder="1"/>
    <xf numFmtId="178" fontId="93" fillId="0" borderId="0" xfId="6595" applyNumberFormat="1" applyFont="1" applyFill="1" applyBorder="1" applyAlignment="1" applyProtection="1">
      <alignment horizontal="center" vertical="center"/>
    </xf>
    <xf numFmtId="164" fontId="148" fillId="0" borderId="0" xfId="5094" applyNumberFormat="1" applyFont="1" applyFill="1" applyBorder="1"/>
    <xf numFmtId="215" fontId="148" fillId="0" borderId="0" xfId="5094" applyNumberFormat="1" applyFont="1"/>
    <xf numFmtId="217" fontId="48" fillId="0" borderId="62" xfId="5096" applyNumberFormat="1" applyFont="1" applyFill="1" applyBorder="1" applyAlignment="1">
      <alignment horizontal="center" vertical="center"/>
    </xf>
    <xf numFmtId="214" fontId="93" fillId="0" borderId="19" xfId="6595" applyNumberFormat="1" applyFont="1" applyFill="1" applyBorder="1" applyAlignment="1" applyProtection="1">
      <alignment horizontal="right" vertical="center"/>
    </xf>
    <xf numFmtId="187" fontId="48" fillId="0" borderId="62" xfId="5096" applyNumberFormat="1" applyFont="1" applyFill="1" applyBorder="1" applyAlignment="1">
      <alignment horizontal="center" vertical="center"/>
    </xf>
    <xf numFmtId="176" fontId="162" fillId="19" borderId="69" xfId="5089" applyNumberFormat="1" applyFont="1" applyFill="1" applyBorder="1" applyAlignment="1">
      <alignment horizontal="center"/>
    </xf>
    <xf numFmtId="171" fontId="48" fillId="17" borderId="49" xfId="5096" applyNumberFormat="1" applyFont="1" applyFill="1" applyBorder="1" applyAlignment="1">
      <alignment horizontal="right" vertical="center"/>
    </xf>
    <xf numFmtId="187" fontId="48" fillId="0" borderId="0" xfId="5096" applyNumberFormat="1" applyFont="1" applyFill="1" applyBorder="1" applyAlignment="1">
      <alignment horizontal="center" vertical="center"/>
    </xf>
    <xf numFmtId="187" fontId="148" fillId="0" borderId="0" xfId="5094" applyNumberFormat="1" applyFont="1"/>
    <xf numFmtId="219" fontId="48" fillId="0" borderId="0" xfId="5088" applyNumberFormat="1" applyFont="1" applyFill="1" applyBorder="1" applyAlignment="1" applyProtection="1">
      <alignment horizontal="center" vertical="center"/>
    </xf>
    <xf numFmtId="219" fontId="148" fillId="0" borderId="0" xfId="5094" applyNumberFormat="1" applyFont="1"/>
    <xf numFmtId="219" fontId="93" fillId="0" borderId="61" xfId="5088" applyNumberFormat="1" applyFont="1" applyFill="1" applyBorder="1" applyAlignment="1" applyProtection="1">
      <alignment horizontal="center" vertical="center"/>
    </xf>
    <xf numFmtId="176" fontId="161" fillId="0" borderId="0" xfId="5094" applyNumberFormat="1" applyFont="1" applyFill="1"/>
    <xf numFmtId="176" fontId="165" fillId="0" borderId="0" xfId="5094" applyNumberFormat="1" applyFont="1" applyFill="1" applyAlignment="1">
      <alignment horizontal="center"/>
    </xf>
    <xf numFmtId="180" fontId="161" fillId="0" borderId="0" xfId="30" applyNumberFormat="1" applyFont="1"/>
    <xf numFmtId="178" fontId="93" fillId="89" borderId="0" xfId="5088" applyNumberFormat="1" applyFont="1" applyFill="1" applyBorder="1" applyAlignment="1" applyProtection="1">
      <alignment horizontal="right" vertical="center"/>
    </xf>
    <xf numFmtId="178" fontId="93" fillId="0" borderId="19" xfId="5088" applyNumberFormat="1" applyFont="1" applyFill="1" applyBorder="1" applyAlignment="1" applyProtection="1">
      <alignment vertical="center"/>
    </xf>
    <xf numFmtId="176" fontId="163" fillId="0" borderId="0" xfId="5094" applyNumberFormat="1" applyFont="1" applyAlignment="1">
      <alignment horizontal="left"/>
    </xf>
    <xf numFmtId="0" fontId="48" fillId="0" borderId="0" xfId="23" applyFont="1" applyBorder="1" applyAlignment="1">
      <alignment wrapText="1"/>
    </xf>
    <xf numFmtId="176" fontId="181" fillId="0" borderId="0" xfId="5094" applyNumberFormat="1" applyFont="1" applyAlignment="1">
      <alignment horizontal="center"/>
    </xf>
    <xf numFmtId="176" fontId="181" fillId="0" borderId="0" xfId="5094" applyNumberFormat="1" applyFont="1"/>
    <xf numFmtId="220" fontId="181" fillId="0" borderId="0" xfId="5094" applyNumberFormat="1" applyFont="1"/>
    <xf numFmtId="220" fontId="181" fillId="0" borderId="0" xfId="5088" applyNumberFormat="1" applyFont="1" applyFill="1" applyBorder="1" applyAlignment="1" applyProtection="1">
      <alignment horizontal="right" vertical="center"/>
    </xf>
    <xf numFmtId="176" fontId="138" fillId="18" borderId="70" xfId="5089" applyNumberFormat="1" applyFont="1" applyFill="1" applyBorder="1" applyAlignment="1">
      <alignment horizontal="center"/>
    </xf>
    <xf numFmtId="176" fontId="138" fillId="18" borderId="71" xfId="5089" applyNumberFormat="1" applyFont="1" applyFill="1" applyBorder="1" applyAlignment="1">
      <alignment horizontal="center"/>
    </xf>
    <xf numFmtId="176" fontId="138" fillId="18" borderId="72" xfId="5089" applyNumberFormat="1" applyFont="1" applyFill="1" applyBorder="1" applyAlignment="1">
      <alignment horizontal="center"/>
    </xf>
    <xf numFmtId="176" fontId="154" fillId="98" borderId="20" xfId="5094" applyNumberFormat="1" applyFont="1" applyFill="1" applyBorder="1" applyAlignment="1">
      <alignment horizontal="center"/>
    </xf>
    <xf numFmtId="176" fontId="154" fillId="98" borderId="92" xfId="5094" applyNumberFormat="1" applyFont="1" applyFill="1" applyBorder="1" applyAlignment="1">
      <alignment horizontal="center"/>
    </xf>
    <xf numFmtId="0" fontId="146" fillId="99" borderId="0" xfId="5094" applyFont="1" applyFill="1" applyBorder="1"/>
    <xf numFmtId="0" fontId="147" fillId="99" borderId="0" xfId="5094" applyFont="1" applyFill="1" applyBorder="1" applyAlignment="1">
      <alignment vertical="center"/>
    </xf>
    <xf numFmtId="0" fontId="147" fillId="99" borderId="0" xfId="5094" applyFont="1" applyFill="1" applyBorder="1" applyAlignment="1">
      <alignment horizontal="left" indent="9"/>
    </xf>
    <xf numFmtId="0" fontId="146" fillId="99" borderId="57" xfId="5094" applyFont="1" applyFill="1" applyBorder="1"/>
    <xf numFmtId="0" fontId="147" fillId="99" borderId="0" xfId="5094" applyFont="1" applyFill="1" applyBorder="1" applyAlignment="1">
      <alignment horizontal="left" vertical="center"/>
    </xf>
    <xf numFmtId="0" fontId="149" fillId="99" borderId="57" xfId="5094" applyFont="1" applyFill="1" applyBorder="1" applyAlignment="1">
      <alignment horizontal="left" indent="9"/>
    </xf>
    <xf numFmtId="0" fontId="150" fillId="99" borderId="58" xfId="5094" applyNumberFormat="1" applyFont="1" applyFill="1" applyBorder="1"/>
    <xf numFmtId="0" fontId="147" fillId="99" borderId="58" xfId="5094" applyFont="1" applyFill="1" applyBorder="1"/>
    <xf numFmtId="0" fontId="151" fillId="99" borderId="58" xfId="5094" applyNumberFormat="1" applyFont="1" applyFill="1" applyBorder="1" applyAlignment="1">
      <alignment horizontal="center"/>
    </xf>
    <xf numFmtId="0" fontId="151" fillId="99" borderId="58" xfId="5094" applyNumberFormat="1" applyFont="1" applyFill="1" applyBorder="1"/>
    <xf numFmtId="0" fontId="150" fillId="99" borderId="58" xfId="5094" applyFont="1" applyFill="1" applyBorder="1"/>
    <xf numFmtId="0" fontId="153" fillId="99" borderId="58" xfId="5094" applyNumberFormat="1" applyFont="1" applyFill="1" applyBorder="1" applyAlignment="1">
      <alignment horizontal="right"/>
    </xf>
    <xf numFmtId="0" fontId="152" fillId="18" borderId="58" xfId="5094" applyNumberFormat="1" applyFont="1" applyFill="1" applyBorder="1" applyAlignment="1">
      <alignment horizontal="center" vertical="center"/>
    </xf>
    <xf numFmtId="0" fontId="152" fillId="19" borderId="58" xfId="5094" applyNumberFormat="1" applyFont="1" applyFill="1" applyBorder="1" applyAlignment="1">
      <alignment horizontal="center" wrapText="1"/>
    </xf>
    <xf numFmtId="0" fontId="152" fillId="100" borderId="63" xfId="5094" applyNumberFormat="1" applyFont="1" applyFill="1" applyBorder="1" applyAlignment="1">
      <alignment horizontal="center" vertical="center"/>
    </xf>
    <xf numFmtId="176" fontId="155" fillId="99" borderId="0" xfId="5094" applyNumberFormat="1" applyFont="1" applyFill="1" applyAlignment="1">
      <alignment horizontal="left"/>
    </xf>
    <xf numFmtId="176" fontId="156" fillId="99" borderId="0" xfId="5094" applyNumberFormat="1" applyFont="1" applyFill="1" applyAlignment="1"/>
    <xf numFmtId="176" fontId="157" fillId="99" borderId="0" xfId="5094" applyNumberFormat="1" applyFont="1" applyFill="1" applyAlignment="1">
      <alignment horizontal="center"/>
    </xf>
    <xf numFmtId="176" fontId="156" fillId="99" borderId="0" xfId="5094" applyNumberFormat="1" applyFont="1" applyFill="1"/>
    <xf numFmtId="176" fontId="151" fillId="99" borderId="0" xfId="5094" applyNumberFormat="1" applyFont="1" applyFill="1" applyAlignment="1">
      <alignment horizontal="right"/>
    </xf>
    <xf numFmtId="176" fontId="151" fillId="99" borderId="0" xfId="5094" applyNumberFormat="1" applyFont="1" applyFill="1" applyAlignment="1">
      <alignment horizontal="left"/>
    </xf>
    <xf numFmtId="176" fontId="148" fillId="99" borderId="0" xfId="5094" applyNumberFormat="1" applyFont="1" applyFill="1"/>
    <xf numFmtId="176" fontId="158" fillId="0" borderId="93" xfId="5094" applyNumberFormat="1" applyFont="1" applyBorder="1" applyAlignment="1">
      <alignment horizontal="left" indent="1"/>
    </xf>
    <xf numFmtId="0" fontId="152" fillId="101" borderId="63" xfId="5094" applyNumberFormat="1" applyFont="1" applyFill="1" applyBorder="1" applyAlignment="1">
      <alignment horizontal="center"/>
    </xf>
    <xf numFmtId="0" fontId="146" fillId="99" borderId="0" xfId="5094" applyFont="1" applyFill="1" applyBorder="1" applyAlignment="1">
      <alignment horizontal="right"/>
    </xf>
    <xf numFmtId="176" fontId="156" fillId="99" borderId="0" xfId="5089" applyNumberFormat="1" applyFont="1" applyFill="1"/>
    <xf numFmtId="176" fontId="155" fillId="99" borderId="0" xfId="5089" applyNumberFormat="1" applyFont="1" applyFill="1" applyAlignment="1">
      <alignment horizontal="left"/>
    </xf>
    <xf numFmtId="176" fontId="156" fillId="99" borderId="0" xfId="5089" applyNumberFormat="1" applyFont="1" applyFill="1" applyAlignment="1"/>
    <xf numFmtId="176" fontId="157" fillId="99" borderId="0" xfId="5089" applyNumberFormat="1" applyFont="1" applyFill="1" applyAlignment="1">
      <alignment horizontal="center"/>
    </xf>
    <xf numFmtId="176" fontId="176" fillId="99" borderId="0" xfId="5136" applyNumberFormat="1" applyFont="1" applyFill="1" applyAlignment="1">
      <alignment vertical="center"/>
    </xf>
    <xf numFmtId="176" fontId="177" fillId="99" borderId="0" xfId="5136" applyNumberFormat="1" applyFont="1" applyFill="1" applyAlignment="1">
      <alignment vertical="center"/>
    </xf>
    <xf numFmtId="176" fontId="175" fillId="99" borderId="0" xfId="0" applyNumberFormat="1" applyFont="1" applyFill="1" applyAlignment="1">
      <alignment vertical="center"/>
    </xf>
    <xf numFmtId="176" fontId="175" fillId="99" borderId="0" xfId="5136" applyNumberFormat="1" applyFont="1" applyFill="1"/>
    <xf numFmtId="176" fontId="177" fillId="99" borderId="0" xfId="0" applyNumberFormat="1" applyFont="1" applyFill="1" applyAlignment="1">
      <alignment horizontal="center"/>
    </xf>
    <xf numFmtId="176" fontId="175" fillId="99" borderId="0" xfId="0" applyNumberFormat="1" applyFont="1" applyFill="1"/>
    <xf numFmtId="176" fontId="175" fillId="99" borderId="0" xfId="0" applyNumberFormat="1" applyFont="1" applyFill="1" applyAlignment="1"/>
  </cellXfs>
  <cellStyles count="7006">
    <cellStyle name=" 1" xfId="42"/>
    <cellStyle name=" 1 2" xfId="5097"/>
    <cellStyle name=" 1_29(d) - Gas extensions -tariffs" xfId="5098"/>
    <cellStyle name="%" xfId="43"/>
    <cellStyle name="_Capex" xfId="44"/>
    <cellStyle name="_Capex 2" xfId="5099"/>
    <cellStyle name="_Capex_29(d) - Gas extensions -tariffs" xfId="5100"/>
    <cellStyle name="_UED AMP 2009-14 Final 250309 Less PU" xfId="45"/>
    <cellStyle name="_UED AMP 2009-14 Final 250309 Less PU_1011 monthly" xfId="46"/>
    <cellStyle name="0000" xfId="47"/>
    <cellStyle name="20% - Accent1 2" xfId="48"/>
    <cellStyle name="20% - Accent1 2 2" xfId="49"/>
    <cellStyle name="20% - Accent1 2 2 2" xfId="50"/>
    <cellStyle name="20% - Accent1 2 2 2 2" xfId="5147"/>
    <cellStyle name="20% - Accent1 2 2 2 2 2" xfId="6600"/>
    <cellStyle name="20% - Accent1 2 2 2 3" xfId="5567"/>
    <cellStyle name="20% - Accent1 2 2 3" xfId="4996"/>
    <cellStyle name="20% - Accent1 2 2 4" xfId="5146"/>
    <cellStyle name="20% - Accent1 2 2 4 2" xfId="6599"/>
    <cellStyle name="20% - Accent1 2 2 5" xfId="5566"/>
    <cellStyle name="20% - Accent1 2 2_Regulatory Template" xfId="51"/>
    <cellStyle name="20% - Accent1 2 3" xfId="4995"/>
    <cellStyle name="20% - Accent1 2 4" xfId="5145"/>
    <cellStyle name="20% - Accent1 2 4 2" xfId="6598"/>
    <cellStyle name="20% - Accent1 2 5" xfId="5565"/>
    <cellStyle name="20% - Accent1 2_Regulatory Template" xfId="52"/>
    <cellStyle name="20% - Accent1 3" xfId="53"/>
    <cellStyle name="20% - Accent1 3 2" xfId="54"/>
    <cellStyle name="20% - Accent1 3 2 2" xfId="5149"/>
    <cellStyle name="20% - Accent1 3 2 2 2" xfId="6602"/>
    <cellStyle name="20% - Accent1 3 2 3" xfId="5569"/>
    <cellStyle name="20% - Accent1 3 3" xfId="5148"/>
    <cellStyle name="20% - Accent1 3 3 2" xfId="6601"/>
    <cellStyle name="20% - Accent1 3 4" xfId="5568"/>
    <cellStyle name="20% - Accent1 3_Regulatory Template" xfId="55"/>
    <cellStyle name="20% - Accent1 4" xfId="56"/>
    <cellStyle name="20% - Accent1 4 2" xfId="57"/>
    <cellStyle name="20% - Accent1 4 2 2" xfId="5151"/>
    <cellStyle name="20% - Accent1 4 2 2 2" xfId="6604"/>
    <cellStyle name="20% - Accent1 4 2 3" xfId="5571"/>
    <cellStyle name="20% - Accent1 4 3" xfId="5150"/>
    <cellStyle name="20% - Accent1 4 3 2" xfId="6603"/>
    <cellStyle name="20% - Accent1 4 4" xfId="5570"/>
    <cellStyle name="20% - Accent1 4_Regulatory Template" xfId="58"/>
    <cellStyle name="20% - Accent1 5" xfId="59"/>
    <cellStyle name="20% - Accent1 5 2" xfId="5152"/>
    <cellStyle name="20% - Accent1 5 2 2" xfId="6605"/>
    <cellStyle name="20% - Accent1 5 3" xfId="5572"/>
    <cellStyle name="20% - Accent1 6" xfId="60"/>
    <cellStyle name="20% - Accent1 6 2" xfId="5153"/>
    <cellStyle name="20% - Accent1 6 2 2" xfId="6606"/>
    <cellStyle name="20% - Accent1 6 3" xfId="5573"/>
    <cellStyle name="20% - Accent1 7" xfId="61"/>
    <cellStyle name="20% - Accent1 7 2" xfId="5154"/>
    <cellStyle name="20% - Accent1 7 2 2" xfId="6607"/>
    <cellStyle name="20% - Accent1 7 3" xfId="5574"/>
    <cellStyle name="20% - Accent2 2" xfId="62"/>
    <cellStyle name="20% - Accent2 2 2" xfId="63"/>
    <cellStyle name="20% - Accent2 2 2 2" xfId="64"/>
    <cellStyle name="20% - Accent2 2 2 2 2" xfId="5157"/>
    <cellStyle name="20% - Accent2 2 2 2 2 2" xfId="6610"/>
    <cellStyle name="20% - Accent2 2 2 2 3" xfId="5577"/>
    <cellStyle name="20% - Accent2 2 2 3" xfId="4998"/>
    <cellStyle name="20% - Accent2 2 2 4" xfId="5156"/>
    <cellStyle name="20% - Accent2 2 2 4 2" xfId="6609"/>
    <cellStyle name="20% - Accent2 2 2 5" xfId="5576"/>
    <cellStyle name="20% - Accent2 2 2_Regulatory Template" xfId="65"/>
    <cellStyle name="20% - Accent2 2 3" xfId="4997"/>
    <cellStyle name="20% - Accent2 2 4" xfId="5155"/>
    <cellStyle name="20% - Accent2 2 4 2" xfId="6608"/>
    <cellStyle name="20% - Accent2 2 5" xfId="5575"/>
    <cellStyle name="20% - Accent2 2_Regulatory Template" xfId="66"/>
    <cellStyle name="20% - Accent2 3" xfId="67"/>
    <cellStyle name="20% - Accent2 3 2" xfId="68"/>
    <cellStyle name="20% - Accent2 3 2 2" xfId="5159"/>
    <cellStyle name="20% - Accent2 3 2 2 2" xfId="6612"/>
    <cellStyle name="20% - Accent2 3 2 3" xfId="5579"/>
    <cellStyle name="20% - Accent2 3 3" xfId="5158"/>
    <cellStyle name="20% - Accent2 3 3 2" xfId="6611"/>
    <cellStyle name="20% - Accent2 3 4" xfId="5578"/>
    <cellStyle name="20% - Accent2 3_Regulatory Template" xfId="69"/>
    <cellStyle name="20% - Accent2 4" xfId="70"/>
    <cellStyle name="20% - Accent2 4 2" xfId="71"/>
    <cellStyle name="20% - Accent2 4 2 2" xfId="5161"/>
    <cellStyle name="20% - Accent2 4 2 2 2" xfId="6614"/>
    <cellStyle name="20% - Accent2 4 2 3" xfId="5581"/>
    <cellStyle name="20% - Accent2 4 3" xfId="5160"/>
    <cellStyle name="20% - Accent2 4 3 2" xfId="6613"/>
    <cellStyle name="20% - Accent2 4 4" xfId="5580"/>
    <cellStyle name="20% - Accent2 4_Regulatory Template" xfId="72"/>
    <cellStyle name="20% - Accent2 5" xfId="73"/>
    <cellStyle name="20% - Accent2 5 2" xfId="5162"/>
    <cellStyle name="20% - Accent2 5 2 2" xfId="6615"/>
    <cellStyle name="20% - Accent2 5 3" xfId="5582"/>
    <cellStyle name="20% - Accent2 6" xfId="74"/>
    <cellStyle name="20% - Accent2 6 2" xfId="5163"/>
    <cellStyle name="20% - Accent2 6 2 2" xfId="6616"/>
    <cellStyle name="20% - Accent2 6 3" xfId="5583"/>
    <cellStyle name="20% - Accent2 7" xfId="75"/>
    <cellStyle name="20% - Accent2 7 2" xfId="5164"/>
    <cellStyle name="20% - Accent2 7 2 2" xfId="6617"/>
    <cellStyle name="20% - Accent2 7 3" xfId="5584"/>
    <cellStyle name="20% - Accent3 2" xfId="76"/>
    <cellStyle name="20% - Accent3 2 2" xfId="77"/>
    <cellStyle name="20% - Accent3 2 2 2" xfId="78"/>
    <cellStyle name="20% - Accent3 2 2 2 2" xfId="5167"/>
    <cellStyle name="20% - Accent3 2 2 2 2 2" xfId="6620"/>
    <cellStyle name="20% - Accent3 2 2 2 3" xfId="5587"/>
    <cellStyle name="20% - Accent3 2 2 3" xfId="5000"/>
    <cellStyle name="20% - Accent3 2 2 4" xfId="5166"/>
    <cellStyle name="20% - Accent3 2 2 4 2" xfId="6619"/>
    <cellStyle name="20% - Accent3 2 2 5" xfId="5586"/>
    <cellStyle name="20% - Accent3 2 2_Regulatory Template" xfId="79"/>
    <cellStyle name="20% - Accent3 2 3" xfId="4999"/>
    <cellStyle name="20% - Accent3 2 4" xfId="5165"/>
    <cellStyle name="20% - Accent3 2 4 2" xfId="6618"/>
    <cellStyle name="20% - Accent3 2 5" xfId="5585"/>
    <cellStyle name="20% - Accent3 2_Regulatory Template" xfId="80"/>
    <cellStyle name="20% - Accent3 3" xfId="81"/>
    <cellStyle name="20% - Accent3 3 2" xfId="82"/>
    <cellStyle name="20% - Accent3 3 2 2" xfId="5169"/>
    <cellStyle name="20% - Accent3 3 2 2 2" xfId="6622"/>
    <cellStyle name="20% - Accent3 3 2 3" xfId="5589"/>
    <cellStyle name="20% - Accent3 3 3" xfId="5168"/>
    <cellStyle name="20% - Accent3 3 3 2" xfId="6621"/>
    <cellStyle name="20% - Accent3 3 4" xfId="5588"/>
    <cellStyle name="20% - Accent3 3_Regulatory Template" xfId="83"/>
    <cellStyle name="20% - Accent3 4" xfId="84"/>
    <cellStyle name="20% - Accent3 4 2" xfId="85"/>
    <cellStyle name="20% - Accent3 4 2 2" xfId="5171"/>
    <cellStyle name="20% - Accent3 4 2 2 2" xfId="6624"/>
    <cellStyle name="20% - Accent3 4 2 3" xfId="5591"/>
    <cellStyle name="20% - Accent3 4 3" xfId="5170"/>
    <cellStyle name="20% - Accent3 4 3 2" xfId="6623"/>
    <cellStyle name="20% - Accent3 4 4" xfId="5590"/>
    <cellStyle name="20% - Accent3 4_Regulatory Template" xfId="86"/>
    <cellStyle name="20% - Accent3 5" xfId="87"/>
    <cellStyle name="20% - Accent3 5 2" xfId="5172"/>
    <cellStyle name="20% - Accent3 5 2 2" xfId="6625"/>
    <cellStyle name="20% - Accent3 5 3" xfId="5592"/>
    <cellStyle name="20% - Accent3 6" xfId="88"/>
    <cellStyle name="20% - Accent3 6 2" xfId="5173"/>
    <cellStyle name="20% - Accent3 6 2 2" xfId="6626"/>
    <cellStyle name="20% - Accent3 6 3" xfId="5593"/>
    <cellStyle name="20% - Accent3 7" xfId="89"/>
    <cellStyle name="20% - Accent3 7 2" xfId="5174"/>
    <cellStyle name="20% - Accent3 7 2 2" xfId="6627"/>
    <cellStyle name="20% - Accent3 7 3" xfId="5594"/>
    <cellStyle name="20% - Accent4 2" xfId="90"/>
    <cellStyle name="20% - Accent4 2 2" xfId="91"/>
    <cellStyle name="20% - Accent4 2 2 2" xfId="92"/>
    <cellStyle name="20% - Accent4 2 2 2 2" xfId="5177"/>
    <cellStyle name="20% - Accent4 2 2 2 2 2" xfId="6630"/>
    <cellStyle name="20% - Accent4 2 2 2 3" xfId="5597"/>
    <cellStyle name="20% - Accent4 2 2 3" xfId="5002"/>
    <cellStyle name="20% - Accent4 2 2 4" xfId="5176"/>
    <cellStyle name="20% - Accent4 2 2 4 2" xfId="6629"/>
    <cellStyle name="20% - Accent4 2 2 5" xfId="5596"/>
    <cellStyle name="20% - Accent4 2 2_Regulatory Template" xfId="93"/>
    <cellStyle name="20% - Accent4 2 3" xfId="5001"/>
    <cellStyle name="20% - Accent4 2 4" xfId="5175"/>
    <cellStyle name="20% - Accent4 2 4 2" xfId="6628"/>
    <cellStyle name="20% - Accent4 2 5" xfId="5595"/>
    <cellStyle name="20% - Accent4 2_Regulatory Template" xfId="94"/>
    <cellStyle name="20% - Accent4 3" xfId="95"/>
    <cellStyle name="20% - Accent4 3 2" xfId="96"/>
    <cellStyle name="20% - Accent4 3 2 2" xfId="5179"/>
    <cellStyle name="20% - Accent4 3 2 2 2" xfId="6632"/>
    <cellStyle name="20% - Accent4 3 2 3" xfId="5599"/>
    <cellStyle name="20% - Accent4 3 3" xfId="5178"/>
    <cellStyle name="20% - Accent4 3 3 2" xfId="6631"/>
    <cellStyle name="20% - Accent4 3 4" xfId="5598"/>
    <cellStyle name="20% - Accent4 3_Regulatory Template" xfId="97"/>
    <cellStyle name="20% - Accent4 4" xfId="98"/>
    <cellStyle name="20% - Accent4 4 2" xfId="99"/>
    <cellStyle name="20% - Accent4 4 2 2" xfId="5181"/>
    <cellStyle name="20% - Accent4 4 2 2 2" xfId="6634"/>
    <cellStyle name="20% - Accent4 4 2 3" xfId="5601"/>
    <cellStyle name="20% - Accent4 4 3" xfId="5180"/>
    <cellStyle name="20% - Accent4 4 3 2" xfId="6633"/>
    <cellStyle name="20% - Accent4 4 4" xfId="5600"/>
    <cellStyle name="20% - Accent4 4_Regulatory Template" xfId="100"/>
    <cellStyle name="20% - Accent4 5" xfId="101"/>
    <cellStyle name="20% - Accent4 5 2" xfId="5182"/>
    <cellStyle name="20% - Accent4 5 2 2" xfId="6635"/>
    <cellStyle name="20% - Accent4 5 3" xfId="5602"/>
    <cellStyle name="20% - Accent4 6" xfId="102"/>
    <cellStyle name="20% - Accent4 6 2" xfId="5183"/>
    <cellStyle name="20% - Accent4 6 2 2" xfId="6636"/>
    <cellStyle name="20% - Accent4 6 3" xfId="5603"/>
    <cellStyle name="20% - Accent4 7" xfId="103"/>
    <cellStyle name="20% - Accent4 7 2" xfId="5184"/>
    <cellStyle name="20% - Accent4 7 2 2" xfId="6637"/>
    <cellStyle name="20% - Accent4 7 3" xfId="5604"/>
    <cellStyle name="20% - Accent5 2" xfId="104"/>
    <cellStyle name="20% - Accent5 2 2" xfId="105"/>
    <cellStyle name="20% - Accent5 2 2 2" xfId="5186"/>
    <cellStyle name="20% - Accent5 2 2 2 2" xfId="6639"/>
    <cellStyle name="20% - Accent5 2 2 3" xfId="5606"/>
    <cellStyle name="20% - Accent5 2 3" xfId="5003"/>
    <cellStyle name="20% - Accent5 2 4" xfId="5185"/>
    <cellStyle name="20% - Accent5 2 4 2" xfId="6638"/>
    <cellStyle name="20% - Accent5 2 5" xfId="5605"/>
    <cellStyle name="20% - Accent5 2_Regulatory Template" xfId="106"/>
    <cellStyle name="20% - Accent5 3" xfId="107"/>
    <cellStyle name="20% - Accent5 3 2" xfId="108"/>
    <cellStyle name="20% - Accent5 3 2 2" xfId="5188"/>
    <cellStyle name="20% - Accent5 3 2 2 2" xfId="6641"/>
    <cellStyle name="20% - Accent5 3 2 3" xfId="5608"/>
    <cellStyle name="20% - Accent5 3 3" xfId="5187"/>
    <cellStyle name="20% - Accent5 3 3 2" xfId="6640"/>
    <cellStyle name="20% - Accent5 3 4" xfId="5607"/>
    <cellStyle name="20% - Accent5 3_Regulatory Template" xfId="109"/>
    <cellStyle name="20% - Accent5 4" xfId="110"/>
    <cellStyle name="20% - Accent5 4 2" xfId="111"/>
    <cellStyle name="20% - Accent5 4 2 2" xfId="5190"/>
    <cellStyle name="20% - Accent5 4 2 2 2" xfId="6643"/>
    <cellStyle name="20% - Accent5 4 2 3" xfId="5610"/>
    <cellStyle name="20% - Accent5 4 3" xfId="5189"/>
    <cellStyle name="20% - Accent5 4 3 2" xfId="6642"/>
    <cellStyle name="20% - Accent5 4 4" xfId="5609"/>
    <cellStyle name="20% - Accent5 4_Regulatory Template" xfId="112"/>
    <cellStyle name="20% - Accent5 5" xfId="113"/>
    <cellStyle name="20% - Accent5 5 2" xfId="5191"/>
    <cellStyle name="20% - Accent5 5 2 2" xfId="6644"/>
    <cellStyle name="20% - Accent5 5 3" xfId="5611"/>
    <cellStyle name="20% - Accent6 2" xfId="114"/>
    <cellStyle name="20% - Accent6 2 2" xfId="115"/>
    <cellStyle name="20% - Accent6 2 2 2" xfId="116"/>
    <cellStyle name="20% - Accent6 2 2 2 2" xfId="5194"/>
    <cellStyle name="20% - Accent6 2 2 2 2 2" xfId="6647"/>
    <cellStyle name="20% - Accent6 2 2 2 3" xfId="5614"/>
    <cellStyle name="20% - Accent6 2 2 3" xfId="5005"/>
    <cellStyle name="20% - Accent6 2 2 4" xfId="5193"/>
    <cellStyle name="20% - Accent6 2 2 4 2" xfId="6646"/>
    <cellStyle name="20% - Accent6 2 2 5" xfId="5613"/>
    <cellStyle name="20% - Accent6 2 2_Regulatory Template" xfId="117"/>
    <cellStyle name="20% - Accent6 2 3" xfId="5004"/>
    <cellStyle name="20% - Accent6 2 4" xfId="5192"/>
    <cellStyle name="20% - Accent6 2 4 2" xfId="6645"/>
    <cellStyle name="20% - Accent6 2 5" xfId="5612"/>
    <cellStyle name="20% - Accent6 2_Regulatory Template" xfId="118"/>
    <cellStyle name="20% - Accent6 3" xfId="119"/>
    <cellStyle name="20% - Accent6 3 2" xfId="120"/>
    <cellStyle name="20% - Accent6 3 2 2" xfId="5196"/>
    <cellStyle name="20% - Accent6 3 2 2 2" xfId="6649"/>
    <cellStyle name="20% - Accent6 3 2 3" xfId="5616"/>
    <cellStyle name="20% - Accent6 3 3" xfId="5195"/>
    <cellStyle name="20% - Accent6 3 3 2" xfId="6648"/>
    <cellStyle name="20% - Accent6 3 4" xfId="5615"/>
    <cellStyle name="20% - Accent6 3_Regulatory Template" xfId="121"/>
    <cellStyle name="20% - Accent6 4" xfId="122"/>
    <cellStyle name="20% - Accent6 4 2" xfId="123"/>
    <cellStyle name="20% - Accent6 4 2 2" xfId="5198"/>
    <cellStyle name="20% - Accent6 4 2 2 2" xfId="6651"/>
    <cellStyle name="20% - Accent6 4 2 3" xfId="5618"/>
    <cellStyle name="20% - Accent6 4 3" xfId="5197"/>
    <cellStyle name="20% - Accent6 4 3 2" xfId="6650"/>
    <cellStyle name="20% - Accent6 4 4" xfId="5617"/>
    <cellStyle name="20% - Accent6 4_Regulatory Template" xfId="124"/>
    <cellStyle name="20% - Accent6 5" xfId="125"/>
    <cellStyle name="20% - Accent6 5 2" xfId="5199"/>
    <cellStyle name="20% - Accent6 5 2 2" xfId="6652"/>
    <cellStyle name="20% - Accent6 5 3" xfId="5619"/>
    <cellStyle name="20% - Accent6 6" xfId="126"/>
    <cellStyle name="20% - Accent6 6 2" xfId="5200"/>
    <cellStyle name="20% - Accent6 6 2 2" xfId="6653"/>
    <cellStyle name="20% - Accent6 6 3" xfId="5620"/>
    <cellStyle name="20% - Accent6 7" xfId="127"/>
    <cellStyle name="20% - Accent6 7 2" xfId="5201"/>
    <cellStyle name="20% - Accent6 7 2 2" xfId="6654"/>
    <cellStyle name="20% - Accent6 7 3" xfId="5621"/>
    <cellStyle name="40% - Accent1 2" xfId="128"/>
    <cellStyle name="40% - Accent1 2 2" xfId="129"/>
    <cellStyle name="40% - Accent1 2 2 2" xfId="130"/>
    <cellStyle name="40% - Accent1 2 2 2 2" xfId="5204"/>
    <cellStyle name="40% - Accent1 2 2 2 2 2" xfId="6657"/>
    <cellStyle name="40% - Accent1 2 2 2 3" xfId="5624"/>
    <cellStyle name="40% - Accent1 2 2 3" xfId="5007"/>
    <cellStyle name="40% - Accent1 2 2 4" xfId="5203"/>
    <cellStyle name="40% - Accent1 2 2 4 2" xfId="6656"/>
    <cellStyle name="40% - Accent1 2 2 5" xfId="5623"/>
    <cellStyle name="40% - Accent1 2 2_Regulatory Template" xfId="131"/>
    <cellStyle name="40% - Accent1 2 3" xfId="5006"/>
    <cellStyle name="40% - Accent1 2 4" xfId="5202"/>
    <cellStyle name="40% - Accent1 2 4 2" xfId="6655"/>
    <cellStyle name="40% - Accent1 2 5" xfId="5622"/>
    <cellStyle name="40% - Accent1 2_Regulatory Template" xfId="132"/>
    <cellStyle name="40% - Accent1 3" xfId="133"/>
    <cellStyle name="40% - Accent1 3 2" xfId="134"/>
    <cellStyle name="40% - Accent1 3 2 2" xfId="5206"/>
    <cellStyle name="40% - Accent1 3 2 2 2" xfId="6659"/>
    <cellStyle name="40% - Accent1 3 2 3" xfId="5626"/>
    <cellStyle name="40% - Accent1 3 3" xfId="5205"/>
    <cellStyle name="40% - Accent1 3 3 2" xfId="6658"/>
    <cellStyle name="40% - Accent1 3 4" xfId="5625"/>
    <cellStyle name="40% - Accent1 3_Regulatory Template" xfId="135"/>
    <cellStyle name="40% - Accent1 4" xfId="136"/>
    <cellStyle name="40% - Accent1 4 2" xfId="137"/>
    <cellStyle name="40% - Accent1 4 2 2" xfId="5208"/>
    <cellStyle name="40% - Accent1 4 2 2 2" xfId="6661"/>
    <cellStyle name="40% - Accent1 4 2 3" xfId="5628"/>
    <cellStyle name="40% - Accent1 4 3" xfId="5207"/>
    <cellStyle name="40% - Accent1 4 3 2" xfId="6660"/>
    <cellStyle name="40% - Accent1 4 4" xfId="5627"/>
    <cellStyle name="40% - Accent1 4_Regulatory Template" xfId="138"/>
    <cellStyle name="40% - Accent1 5" xfId="139"/>
    <cellStyle name="40% - Accent1 5 2" xfId="5209"/>
    <cellStyle name="40% - Accent1 5 2 2" xfId="6662"/>
    <cellStyle name="40% - Accent1 5 3" xfId="5629"/>
    <cellStyle name="40% - Accent1 6" xfId="140"/>
    <cellStyle name="40% - Accent1 6 2" xfId="5210"/>
    <cellStyle name="40% - Accent1 6 2 2" xfId="6663"/>
    <cellStyle name="40% - Accent1 6 3" xfId="5630"/>
    <cellStyle name="40% - Accent1 7" xfId="141"/>
    <cellStyle name="40% - Accent1 7 2" xfId="5211"/>
    <cellStyle name="40% - Accent1 7 2 2" xfId="6664"/>
    <cellStyle name="40% - Accent1 7 3" xfId="5631"/>
    <cellStyle name="40% - Accent2 2" xfId="142"/>
    <cellStyle name="40% - Accent2 2 2" xfId="143"/>
    <cellStyle name="40% - Accent2 2 2 2" xfId="5213"/>
    <cellStyle name="40% - Accent2 2 2 2 2" xfId="6666"/>
    <cellStyle name="40% - Accent2 2 2 3" xfId="5633"/>
    <cellStyle name="40% - Accent2 2 3" xfId="5008"/>
    <cellStyle name="40% - Accent2 2 4" xfId="5212"/>
    <cellStyle name="40% - Accent2 2 4 2" xfId="6665"/>
    <cellStyle name="40% - Accent2 2 5" xfId="5632"/>
    <cellStyle name="40% - Accent2 2_Regulatory Template" xfId="144"/>
    <cellStyle name="40% - Accent2 3" xfId="145"/>
    <cellStyle name="40% - Accent2 3 2" xfId="146"/>
    <cellStyle name="40% - Accent2 3 2 2" xfId="5215"/>
    <cellStyle name="40% - Accent2 3 2 2 2" xfId="6668"/>
    <cellStyle name="40% - Accent2 3 2 3" xfId="5635"/>
    <cellStyle name="40% - Accent2 3 3" xfId="5214"/>
    <cellStyle name="40% - Accent2 3 3 2" xfId="6667"/>
    <cellStyle name="40% - Accent2 3 4" xfId="5634"/>
    <cellStyle name="40% - Accent2 3_Regulatory Template" xfId="147"/>
    <cellStyle name="40% - Accent2 4" xfId="148"/>
    <cellStyle name="40% - Accent2 4 2" xfId="149"/>
    <cellStyle name="40% - Accent2 4 2 2" xfId="5217"/>
    <cellStyle name="40% - Accent2 4 2 2 2" xfId="6670"/>
    <cellStyle name="40% - Accent2 4 2 3" xfId="5637"/>
    <cellStyle name="40% - Accent2 4 3" xfId="5216"/>
    <cellStyle name="40% - Accent2 4 3 2" xfId="6669"/>
    <cellStyle name="40% - Accent2 4 4" xfId="5636"/>
    <cellStyle name="40% - Accent2 4_Regulatory Template" xfId="150"/>
    <cellStyle name="40% - Accent2 5" xfId="151"/>
    <cellStyle name="40% - Accent2 5 2" xfId="5218"/>
    <cellStyle name="40% - Accent2 5 2 2" xfId="6671"/>
    <cellStyle name="40% - Accent2 5 3" xfId="5638"/>
    <cellStyle name="40% - Accent3 2" xfId="152"/>
    <cellStyle name="40% - Accent3 2 2" xfId="153"/>
    <cellStyle name="40% - Accent3 2 2 2" xfId="154"/>
    <cellStyle name="40% - Accent3 2 2 2 2" xfId="5221"/>
    <cellStyle name="40% - Accent3 2 2 2 2 2" xfId="6674"/>
    <cellStyle name="40% - Accent3 2 2 2 3" xfId="5641"/>
    <cellStyle name="40% - Accent3 2 2 3" xfId="5010"/>
    <cellStyle name="40% - Accent3 2 2 4" xfId="5220"/>
    <cellStyle name="40% - Accent3 2 2 4 2" xfId="6673"/>
    <cellStyle name="40% - Accent3 2 2 5" xfId="5640"/>
    <cellStyle name="40% - Accent3 2 2_Regulatory Template" xfId="155"/>
    <cellStyle name="40% - Accent3 2 3" xfId="5009"/>
    <cellStyle name="40% - Accent3 2 4" xfId="5219"/>
    <cellStyle name="40% - Accent3 2 4 2" xfId="6672"/>
    <cellStyle name="40% - Accent3 2 5" xfId="5639"/>
    <cellStyle name="40% - Accent3 2_Regulatory Template" xfId="156"/>
    <cellStyle name="40% - Accent3 3" xfId="157"/>
    <cellStyle name="40% - Accent3 3 2" xfId="158"/>
    <cellStyle name="40% - Accent3 3 2 2" xfId="5223"/>
    <cellStyle name="40% - Accent3 3 2 2 2" xfId="6676"/>
    <cellStyle name="40% - Accent3 3 2 3" xfId="5643"/>
    <cellStyle name="40% - Accent3 3 3" xfId="5222"/>
    <cellStyle name="40% - Accent3 3 3 2" xfId="6675"/>
    <cellStyle name="40% - Accent3 3 4" xfId="5642"/>
    <cellStyle name="40% - Accent3 3_Regulatory Template" xfId="159"/>
    <cellStyle name="40% - Accent3 4" xfId="160"/>
    <cellStyle name="40% - Accent3 4 2" xfId="161"/>
    <cellStyle name="40% - Accent3 4 2 2" xfId="5225"/>
    <cellStyle name="40% - Accent3 4 2 2 2" xfId="6678"/>
    <cellStyle name="40% - Accent3 4 2 3" xfId="5645"/>
    <cellStyle name="40% - Accent3 4 3" xfId="5224"/>
    <cellStyle name="40% - Accent3 4 3 2" xfId="6677"/>
    <cellStyle name="40% - Accent3 4 4" xfId="5644"/>
    <cellStyle name="40% - Accent3 4_Regulatory Template" xfId="162"/>
    <cellStyle name="40% - Accent3 5" xfId="163"/>
    <cellStyle name="40% - Accent3 5 2" xfId="5226"/>
    <cellStyle name="40% - Accent3 5 2 2" xfId="6679"/>
    <cellStyle name="40% - Accent3 5 3" xfId="5646"/>
    <cellStyle name="40% - Accent3 6" xfId="164"/>
    <cellStyle name="40% - Accent3 6 2" xfId="5227"/>
    <cellStyle name="40% - Accent3 6 2 2" xfId="6680"/>
    <cellStyle name="40% - Accent3 6 3" xfId="5647"/>
    <cellStyle name="40% - Accent3 7" xfId="165"/>
    <cellStyle name="40% - Accent3 7 2" xfId="5228"/>
    <cellStyle name="40% - Accent3 7 2 2" xfId="6681"/>
    <cellStyle name="40% - Accent3 7 3" xfId="5648"/>
    <cellStyle name="40% - Accent4 2" xfId="166"/>
    <cellStyle name="40% - Accent4 2 2" xfId="167"/>
    <cellStyle name="40% - Accent4 2 2 2" xfId="168"/>
    <cellStyle name="40% - Accent4 2 2 2 2" xfId="5231"/>
    <cellStyle name="40% - Accent4 2 2 2 2 2" xfId="6684"/>
    <cellStyle name="40% - Accent4 2 2 2 3" xfId="5651"/>
    <cellStyle name="40% - Accent4 2 2 3" xfId="5012"/>
    <cellStyle name="40% - Accent4 2 2 4" xfId="5230"/>
    <cellStyle name="40% - Accent4 2 2 4 2" xfId="6683"/>
    <cellStyle name="40% - Accent4 2 2 5" xfId="5650"/>
    <cellStyle name="40% - Accent4 2 2_Regulatory Template" xfId="169"/>
    <cellStyle name="40% - Accent4 2 3" xfId="5011"/>
    <cellStyle name="40% - Accent4 2 4" xfId="5229"/>
    <cellStyle name="40% - Accent4 2 4 2" xfId="6682"/>
    <cellStyle name="40% - Accent4 2 5" xfId="5649"/>
    <cellStyle name="40% - Accent4 2_Regulatory Template" xfId="170"/>
    <cellStyle name="40% - Accent4 3" xfId="171"/>
    <cellStyle name="40% - Accent4 3 2" xfId="172"/>
    <cellStyle name="40% - Accent4 3 2 2" xfId="5233"/>
    <cellStyle name="40% - Accent4 3 2 2 2" xfId="6686"/>
    <cellStyle name="40% - Accent4 3 2 3" xfId="5653"/>
    <cellStyle name="40% - Accent4 3 3" xfId="5232"/>
    <cellStyle name="40% - Accent4 3 3 2" xfId="6685"/>
    <cellStyle name="40% - Accent4 3 4" xfId="5652"/>
    <cellStyle name="40% - Accent4 3_Regulatory Template" xfId="173"/>
    <cellStyle name="40% - Accent4 4" xfId="174"/>
    <cellStyle name="40% - Accent4 4 2" xfId="175"/>
    <cellStyle name="40% - Accent4 4 2 2" xfId="5235"/>
    <cellStyle name="40% - Accent4 4 2 2 2" xfId="6688"/>
    <cellStyle name="40% - Accent4 4 2 3" xfId="5655"/>
    <cellStyle name="40% - Accent4 4 3" xfId="5234"/>
    <cellStyle name="40% - Accent4 4 3 2" xfId="6687"/>
    <cellStyle name="40% - Accent4 4 4" xfId="5654"/>
    <cellStyle name="40% - Accent4 4_Regulatory Template" xfId="176"/>
    <cellStyle name="40% - Accent4 5" xfId="177"/>
    <cellStyle name="40% - Accent4 5 2" xfId="5236"/>
    <cellStyle name="40% - Accent4 5 2 2" xfId="6689"/>
    <cellStyle name="40% - Accent4 5 3" xfId="5656"/>
    <cellStyle name="40% - Accent4 6" xfId="178"/>
    <cellStyle name="40% - Accent4 6 2" xfId="5237"/>
    <cellStyle name="40% - Accent4 6 2 2" xfId="6690"/>
    <cellStyle name="40% - Accent4 6 3" xfId="5657"/>
    <cellStyle name="40% - Accent4 7" xfId="179"/>
    <cellStyle name="40% - Accent4 7 2" xfId="5238"/>
    <cellStyle name="40% - Accent4 7 2 2" xfId="6691"/>
    <cellStyle name="40% - Accent4 7 3" xfId="5658"/>
    <cellStyle name="40% - Accent5 2" xfId="180"/>
    <cellStyle name="40% - Accent5 2 2" xfId="181"/>
    <cellStyle name="40% - Accent5 2 2 2" xfId="182"/>
    <cellStyle name="40% - Accent5 2 2 2 2" xfId="5241"/>
    <cellStyle name="40% - Accent5 2 2 2 2 2" xfId="6694"/>
    <cellStyle name="40% - Accent5 2 2 2 3" xfId="5661"/>
    <cellStyle name="40% - Accent5 2 2 3" xfId="5014"/>
    <cellStyle name="40% - Accent5 2 2 4" xfId="5240"/>
    <cellStyle name="40% - Accent5 2 2 4 2" xfId="6693"/>
    <cellStyle name="40% - Accent5 2 2 5" xfId="5660"/>
    <cellStyle name="40% - Accent5 2 2_Regulatory Template" xfId="183"/>
    <cellStyle name="40% - Accent5 2 3" xfId="5013"/>
    <cellStyle name="40% - Accent5 2 4" xfId="5239"/>
    <cellStyle name="40% - Accent5 2 4 2" xfId="6692"/>
    <cellStyle name="40% - Accent5 2 5" xfId="5659"/>
    <cellStyle name="40% - Accent5 2_Regulatory Template" xfId="184"/>
    <cellStyle name="40% - Accent5 3" xfId="185"/>
    <cellStyle name="40% - Accent5 3 2" xfId="186"/>
    <cellStyle name="40% - Accent5 3 2 2" xfId="5243"/>
    <cellStyle name="40% - Accent5 3 2 2 2" xfId="6696"/>
    <cellStyle name="40% - Accent5 3 2 3" xfId="5663"/>
    <cellStyle name="40% - Accent5 3 3" xfId="5242"/>
    <cellStyle name="40% - Accent5 3 3 2" xfId="6695"/>
    <cellStyle name="40% - Accent5 3 4" xfId="5662"/>
    <cellStyle name="40% - Accent5 3_Regulatory Template" xfId="187"/>
    <cellStyle name="40% - Accent5 4" xfId="188"/>
    <cellStyle name="40% - Accent5 4 2" xfId="189"/>
    <cellStyle name="40% - Accent5 4 2 2" xfId="5245"/>
    <cellStyle name="40% - Accent5 4 2 2 2" xfId="6698"/>
    <cellStyle name="40% - Accent5 4 2 3" xfId="5665"/>
    <cellStyle name="40% - Accent5 4 3" xfId="5244"/>
    <cellStyle name="40% - Accent5 4 3 2" xfId="6697"/>
    <cellStyle name="40% - Accent5 4 4" xfId="5664"/>
    <cellStyle name="40% - Accent5 4_Regulatory Template" xfId="190"/>
    <cellStyle name="40% - Accent5 5" xfId="191"/>
    <cellStyle name="40% - Accent5 5 2" xfId="5246"/>
    <cellStyle name="40% - Accent5 5 2 2" xfId="6699"/>
    <cellStyle name="40% - Accent5 5 3" xfId="5666"/>
    <cellStyle name="40% - Accent5 6" xfId="192"/>
    <cellStyle name="40% - Accent5 6 2" xfId="5247"/>
    <cellStyle name="40% - Accent5 6 2 2" xfId="6700"/>
    <cellStyle name="40% - Accent5 6 3" xfId="5667"/>
    <cellStyle name="40% - Accent5 7" xfId="193"/>
    <cellStyle name="40% - Accent5 7 2" xfId="5248"/>
    <cellStyle name="40% - Accent5 7 2 2" xfId="6701"/>
    <cellStyle name="40% - Accent5 7 3" xfId="5668"/>
    <cellStyle name="40% - Accent6 2" xfId="194"/>
    <cellStyle name="40% - Accent6 2 2" xfId="195"/>
    <cellStyle name="40% - Accent6 2 2 2" xfId="196"/>
    <cellStyle name="40% - Accent6 2 2 2 2" xfId="5251"/>
    <cellStyle name="40% - Accent6 2 2 2 2 2" xfId="6704"/>
    <cellStyle name="40% - Accent6 2 2 2 3" xfId="5671"/>
    <cellStyle name="40% - Accent6 2 2 3" xfId="5016"/>
    <cellStyle name="40% - Accent6 2 2 4" xfId="5250"/>
    <cellStyle name="40% - Accent6 2 2 4 2" xfId="6703"/>
    <cellStyle name="40% - Accent6 2 2 5" xfId="5670"/>
    <cellStyle name="40% - Accent6 2 2_Regulatory Template" xfId="197"/>
    <cellStyle name="40% - Accent6 2 3" xfId="5015"/>
    <cellStyle name="40% - Accent6 2 4" xfId="5249"/>
    <cellStyle name="40% - Accent6 2 4 2" xfId="6702"/>
    <cellStyle name="40% - Accent6 2 5" xfId="5669"/>
    <cellStyle name="40% - Accent6 2_Regulatory Template" xfId="198"/>
    <cellStyle name="40% - Accent6 3" xfId="199"/>
    <cellStyle name="40% - Accent6 3 2" xfId="200"/>
    <cellStyle name="40% - Accent6 3 2 2" xfId="5253"/>
    <cellStyle name="40% - Accent6 3 2 2 2" xfId="6706"/>
    <cellStyle name="40% - Accent6 3 2 3" xfId="5673"/>
    <cellStyle name="40% - Accent6 3 3" xfId="5252"/>
    <cellStyle name="40% - Accent6 3 3 2" xfId="6705"/>
    <cellStyle name="40% - Accent6 3 4" xfId="5672"/>
    <cellStyle name="40% - Accent6 3_Regulatory Template" xfId="201"/>
    <cellStyle name="40% - Accent6 4" xfId="202"/>
    <cellStyle name="40% - Accent6 4 2" xfId="203"/>
    <cellStyle name="40% - Accent6 4 2 2" xfId="5255"/>
    <cellStyle name="40% - Accent6 4 2 2 2" xfId="6708"/>
    <cellStyle name="40% - Accent6 4 2 3" xfId="5675"/>
    <cellStyle name="40% - Accent6 4 3" xfId="5254"/>
    <cellStyle name="40% - Accent6 4 3 2" xfId="6707"/>
    <cellStyle name="40% - Accent6 4 4" xfId="5674"/>
    <cellStyle name="40% - Accent6 4_Regulatory Template" xfId="204"/>
    <cellStyle name="40% - Accent6 5" xfId="205"/>
    <cellStyle name="40% - Accent6 5 2" xfId="5256"/>
    <cellStyle name="40% - Accent6 5 2 2" xfId="6709"/>
    <cellStyle name="40% - Accent6 5 3" xfId="5676"/>
    <cellStyle name="40% - Accent6 6" xfId="206"/>
    <cellStyle name="40% - Accent6 6 2" xfId="5257"/>
    <cellStyle name="40% - Accent6 6 2 2" xfId="6710"/>
    <cellStyle name="40% - Accent6 6 3" xfId="5677"/>
    <cellStyle name="40% - Accent6 7" xfId="207"/>
    <cellStyle name="40% - Accent6 7 2" xfId="5258"/>
    <cellStyle name="40% - Accent6 7 2 2" xfId="6711"/>
    <cellStyle name="40% - Accent6 7 3" xfId="5678"/>
    <cellStyle name="60% - Accent1 2" xfId="208"/>
    <cellStyle name="60% - Accent1 2 2" xfId="209"/>
    <cellStyle name="60% - Accent1 2 2 2" xfId="210"/>
    <cellStyle name="60% - Accent1 2 2 3" xfId="5018"/>
    <cellStyle name="60% - Accent1 2 2_Regulatory Template" xfId="211"/>
    <cellStyle name="60% - Accent1 2 3" xfId="5017"/>
    <cellStyle name="60% - Accent1 2_Regulatory Template" xfId="212"/>
    <cellStyle name="60% - Accent1 3" xfId="213"/>
    <cellStyle name="60% - Accent1 4" xfId="214"/>
    <cellStyle name="60% - Accent1 5" xfId="215"/>
    <cellStyle name="60% - Accent1 6" xfId="216"/>
    <cellStyle name="60% - Accent1 7" xfId="217"/>
    <cellStyle name="60% - Accent2 2" xfId="218"/>
    <cellStyle name="60% - Accent2 2 2" xfId="219"/>
    <cellStyle name="60% - Accent2 2 2 2" xfId="220"/>
    <cellStyle name="60% - Accent2 2 2 3" xfId="5020"/>
    <cellStyle name="60% - Accent2 2 2_Regulatory Template" xfId="221"/>
    <cellStyle name="60% - Accent2 2 3" xfId="5019"/>
    <cellStyle name="60% - Accent2 2_Regulatory Template" xfId="222"/>
    <cellStyle name="60% - Accent2 3" xfId="223"/>
    <cellStyle name="60% - Accent2 4" xfId="224"/>
    <cellStyle name="60% - Accent2 5" xfId="225"/>
    <cellStyle name="60% - Accent2 6" xfId="226"/>
    <cellStyle name="60% - Accent2 7" xfId="227"/>
    <cellStyle name="60% - Accent3 2" xfId="228"/>
    <cellStyle name="60% - Accent3 2 2" xfId="229"/>
    <cellStyle name="60% - Accent3 2 2 2" xfId="230"/>
    <cellStyle name="60% - Accent3 2 2 3" xfId="5022"/>
    <cellStyle name="60% - Accent3 2 2_Regulatory Template" xfId="231"/>
    <cellStyle name="60% - Accent3 2 3" xfId="5021"/>
    <cellStyle name="60% - Accent3 2_Regulatory Template" xfId="232"/>
    <cellStyle name="60% - Accent3 3" xfId="233"/>
    <cellStyle name="60% - Accent3 4" xfId="234"/>
    <cellStyle name="60% - Accent3 5" xfId="235"/>
    <cellStyle name="60% - Accent3 6" xfId="236"/>
    <cellStyle name="60% - Accent3 7" xfId="237"/>
    <cellStyle name="60% - Accent4 2" xfId="238"/>
    <cellStyle name="60% - Accent4 2 2" xfId="239"/>
    <cellStyle name="60% - Accent4 2 2 2" xfId="240"/>
    <cellStyle name="60% - Accent4 2 2 3" xfId="5024"/>
    <cellStyle name="60% - Accent4 2 2_Regulatory Template" xfId="241"/>
    <cellStyle name="60% - Accent4 2 3" xfId="5023"/>
    <cellStyle name="60% - Accent4 2_Regulatory Template" xfId="242"/>
    <cellStyle name="60% - Accent4 3" xfId="243"/>
    <cellStyle name="60% - Accent4 4" xfId="244"/>
    <cellStyle name="60% - Accent4 5" xfId="245"/>
    <cellStyle name="60% - Accent4 6" xfId="246"/>
    <cellStyle name="60% - Accent4 7" xfId="247"/>
    <cellStyle name="60% - Accent5 2" xfId="248"/>
    <cellStyle name="60% - Accent5 2 2" xfId="249"/>
    <cellStyle name="60% - Accent5 2 2 2" xfId="250"/>
    <cellStyle name="60% - Accent5 2 2 3" xfId="5026"/>
    <cellStyle name="60% - Accent5 2 2_Regulatory Template" xfId="251"/>
    <cellStyle name="60% - Accent5 2 3" xfId="5025"/>
    <cellStyle name="60% - Accent5 2_Regulatory Template" xfId="252"/>
    <cellStyle name="60% - Accent5 3" xfId="253"/>
    <cellStyle name="60% - Accent5 4" xfId="254"/>
    <cellStyle name="60% - Accent5 5" xfId="255"/>
    <cellStyle name="60% - Accent5 6" xfId="256"/>
    <cellStyle name="60% - Accent5 7" xfId="257"/>
    <cellStyle name="60% - Accent6 2" xfId="258"/>
    <cellStyle name="60% - Accent6 2 2" xfId="259"/>
    <cellStyle name="60% - Accent6 2 2 2" xfId="260"/>
    <cellStyle name="60% - Accent6 2 2 3" xfId="5028"/>
    <cellStyle name="60% - Accent6 2 2_Regulatory Template" xfId="261"/>
    <cellStyle name="60% - Accent6 2 3" xfId="5027"/>
    <cellStyle name="60% - Accent6 2_Regulatory Template" xfId="262"/>
    <cellStyle name="60% - Accent6 3" xfId="263"/>
    <cellStyle name="60% - Accent6 4" xfId="264"/>
    <cellStyle name="60% - Accent6 5" xfId="265"/>
    <cellStyle name="60% - Accent6 6" xfId="266"/>
    <cellStyle name="60% - Accent6 7" xfId="267"/>
    <cellStyle name="AA Blue BG" xfId="268"/>
    <cellStyle name="Accent1 - 20%" xfId="269"/>
    <cellStyle name="Accent1 - 40%" xfId="270"/>
    <cellStyle name="Accent1 - 60%" xfId="271"/>
    <cellStyle name="Accent1 2" xfId="272"/>
    <cellStyle name="Accent1 2 2" xfId="273"/>
    <cellStyle name="Accent1 2 2 2" xfId="274"/>
    <cellStyle name="Accent1 2 2 3" xfId="5030"/>
    <cellStyle name="Accent1 2 2_Regulatory Template" xfId="275"/>
    <cellStyle name="Accent1 2 3" xfId="4972"/>
    <cellStyle name="Accent1 2 4" xfId="5029"/>
    <cellStyle name="Accent1 2_Regulatory Template" xfId="276"/>
    <cellStyle name="Accent1 3" xfId="277"/>
    <cellStyle name="Accent1 4" xfId="278"/>
    <cellStyle name="Accent1 5" xfId="279"/>
    <cellStyle name="Accent1 6" xfId="280"/>
    <cellStyle name="Accent1 7" xfId="281"/>
    <cellStyle name="Accent2 - 20%" xfId="282"/>
    <cellStyle name="Accent2 - 40%" xfId="283"/>
    <cellStyle name="Accent2 - 60%" xfId="284"/>
    <cellStyle name="Accent2 2" xfId="285"/>
    <cellStyle name="Accent2 2 2" xfId="286"/>
    <cellStyle name="Accent2 2 2 2" xfId="287"/>
    <cellStyle name="Accent2 2 2 3" xfId="5032"/>
    <cellStyle name="Accent2 2 2_Regulatory Template" xfId="288"/>
    <cellStyle name="Accent2 2 3" xfId="5031"/>
    <cellStyle name="Accent2 2_Regulatory Template" xfId="289"/>
    <cellStyle name="Accent2 3" xfId="290"/>
    <cellStyle name="Accent2 4" xfId="291"/>
    <cellStyle name="Accent2 5" xfId="292"/>
    <cellStyle name="Accent2 6" xfId="293"/>
    <cellStyle name="Accent2 7" xfId="294"/>
    <cellStyle name="Accent3 - 20%" xfId="295"/>
    <cellStyle name="Accent3 - 40%" xfId="296"/>
    <cellStyle name="Accent3 - 60%" xfId="297"/>
    <cellStyle name="Accent3 2" xfId="298"/>
    <cellStyle name="Accent3 2 2" xfId="299"/>
    <cellStyle name="Accent3 2 2 2" xfId="300"/>
    <cellStyle name="Accent3 2 2 3" xfId="5034"/>
    <cellStyle name="Accent3 2 2_Regulatory Template" xfId="301"/>
    <cellStyle name="Accent3 2 3" xfId="5033"/>
    <cellStyle name="Accent3 2_Regulatory Template" xfId="302"/>
    <cellStyle name="Accent3 3" xfId="303"/>
    <cellStyle name="Accent3 4" xfId="304"/>
    <cellStyle name="Accent3 5" xfId="305"/>
    <cellStyle name="Accent3 6" xfId="306"/>
    <cellStyle name="Accent3 7" xfId="307"/>
    <cellStyle name="Accent4 - 20%" xfId="308"/>
    <cellStyle name="Accent4 - 40%" xfId="309"/>
    <cellStyle name="Accent4 - 60%" xfId="310"/>
    <cellStyle name="Accent4 2" xfId="311"/>
    <cellStyle name="Accent4 2 2" xfId="312"/>
    <cellStyle name="Accent4 2 2 2" xfId="313"/>
    <cellStyle name="Accent4 2 2 3" xfId="5036"/>
    <cellStyle name="Accent4 2 2_Regulatory Template" xfId="314"/>
    <cellStyle name="Accent4 2 3" xfId="5035"/>
    <cellStyle name="Accent4 2_Regulatory Template" xfId="315"/>
    <cellStyle name="Accent4 3" xfId="316"/>
    <cellStyle name="Accent4 4" xfId="317"/>
    <cellStyle name="Accent4 5" xfId="318"/>
    <cellStyle name="Accent4 6" xfId="319"/>
    <cellStyle name="Accent4 7" xfId="320"/>
    <cellStyle name="Accent5 - 20%" xfId="321"/>
    <cellStyle name="Accent5 - 40%" xfId="322"/>
    <cellStyle name="Accent5 - 60%" xfId="323"/>
    <cellStyle name="Accent5 2" xfId="324"/>
    <cellStyle name="Accent5 2 2" xfId="4973"/>
    <cellStyle name="Accent5 3" xfId="4974"/>
    <cellStyle name="Accent5 4" xfId="4975"/>
    <cellStyle name="Accent6 - 20%" xfId="325"/>
    <cellStyle name="Accent6 - 40%" xfId="326"/>
    <cellStyle name="Accent6 - 60%" xfId="327"/>
    <cellStyle name="Accent6 2" xfId="328"/>
    <cellStyle name="Accent6 2 2" xfId="329"/>
    <cellStyle name="Accent6 2 2 2" xfId="330"/>
    <cellStyle name="Accent6 2 2 3" xfId="5038"/>
    <cellStyle name="Accent6 2 2_Regulatory Template" xfId="331"/>
    <cellStyle name="Accent6 2 3" xfId="5037"/>
    <cellStyle name="Accent6 2_Regulatory Template" xfId="332"/>
    <cellStyle name="Accent6 3" xfId="333"/>
    <cellStyle name="Accent6 4" xfId="334"/>
    <cellStyle name="Accent6 5" xfId="335"/>
    <cellStyle name="Accent6 6" xfId="336"/>
    <cellStyle name="Accent6 7" xfId="337"/>
    <cellStyle name="Agara" xfId="338"/>
    <cellStyle name="Assumption Currency." xfId="339"/>
    <cellStyle name="Assumption Currency. 2" xfId="5679"/>
    <cellStyle name="Assumption Date." xfId="340"/>
    <cellStyle name="Assumption Date. 2" xfId="5680"/>
    <cellStyle name="Assumption Heading." xfId="341"/>
    <cellStyle name="Assumption Heading. 2" xfId="5681"/>
    <cellStyle name="Assumption Multiple." xfId="342"/>
    <cellStyle name="Assumption Multiple. 2" xfId="5682"/>
    <cellStyle name="Assumption Number." xfId="343"/>
    <cellStyle name="Assumption Number. 2" xfId="5683"/>
    <cellStyle name="Assumption Percentage." xfId="344"/>
    <cellStyle name="Assumption Percentage. 2" xfId="5684"/>
    <cellStyle name="Assumption Year." xfId="345"/>
    <cellStyle name="Assumption Year. 2" xfId="5685"/>
    <cellStyle name="Assumptions Right Number" xfId="5088"/>
    <cellStyle name="Assumptions Right Number 2" xfId="6595"/>
    <cellStyle name="B79812_.wvu.PrintTitlest" xfId="346"/>
    <cellStyle name="Bad 2" xfId="347"/>
    <cellStyle name="Bad 2 2" xfId="348"/>
    <cellStyle name="Bad 2 2 2" xfId="349"/>
    <cellStyle name="Bad 2 2 3" xfId="5040"/>
    <cellStyle name="Bad 2 2_Regulatory Template" xfId="350"/>
    <cellStyle name="Bad 2 3" xfId="5039"/>
    <cellStyle name="Bad 2_Regulatory Template" xfId="351"/>
    <cellStyle name="Bad 3" xfId="352"/>
    <cellStyle name="Bad 4" xfId="353"/>
    <cellStyle name="Bad 5" xfId="354"/>
    <cellStyle name="Bad 6" xfId="355"/>
    <cellStyle name="Bad 7" xfId="356"/>
    <cellStyle name="Black" xfId="357"/>
    <cellStyle name="Blockout" xfId="2"/>
    <cellStyle name="Blockout 2" xfId="358"/>
    <cellStyle name="blp_column_header" xfId="359"/>
    <cellStyle name="Blue" xfId="360"/>
    <cellStyle name="Calculation 2" xfId="361"/>
    <cellStyle name="Calculation 2 2" xfId="362"/>
    <cellStyle name="Calculation 2 2 2" xfId="363"/>
    <cellStyle name="Calculation 2 2 2 2" xfId="364"/>
    <cellStyle name="Calculation 2 2 2 2 2" xfId="365"/>
    <cellStyle name="Calculation 2 2 2 2 2 2" xfId="5687"/>
    <cellStyle name="Calculation 2 2 2 2 3" xfId="366"/>
    <cellStyle name="Calculation 2 2 2 2 3 2" xfId="5688"/>
    <cellStyle name="Calculation 2 2 2 2 4" xfId="5686"/>
    <cellStyle name="Calculation 2 2 2 3" xfId="367"/>
    <cellStyle name="Calculation 2 2 2 3 2" xfId="5689"/>
    <cellStyle name="Calculation 2 2 2 4" xfId="368"/>
    <cellStyle name="Calculation 2 2 2 4 2" xfId="5690"/>
    <cellStyle name="Calculation 2 2 3" xfId="369"/>
    <cellStyle name="Calculation 2 2 3 2" xfId="370"/>
    <cellStyle name="Calculation 2 2 3 2 2" xfId="371"/>
    <cellStyle name="Calculation 2 2 3 2 2 2" xfId="5693"/>
    <cellStyle name="Calculation 2 2 3 2 3" xfId="372"/>
    <cellStyle name="Calculation 2 2 3 2 3 2" xfId="5694"/>
    <cellStyle name="Calculation 2 2 3 2 4" xfId="5692"/>
    <cellStyle name="Calculation 2 2 3 3" xfId="373"/>
    <cellStyle name="Calculation 2 2 3 3 2" xfId="5695"/>
    <cellStyle name="Calculation 2 2 3 4" xfId="374"/>
    <cellStyle name="Calculation 2 2 3 4 2" xfId="5696"/>
    <cellStyle name="Calculation 2 2 3 5" xfId="5691"/>
    <cellStyle name="Calculation 2 2 4" xfId="375"/>
    <cellStyle name="Calculation 2 2 4 2" xfId="376"/>
    <cellStyle name="Calculation 2 2 4 2 2" xfId="5698"/>
    <cellStyle name="Calculation 2 2 4 3" xfId="377"/>
    <cellStyle name="Calculation 2 2 4 3 2" xfId="5699"/>
    <cellStyle name="Calculation 2 2 4 4" xfId="5697"/>
    <cellStyle name="Calculation 2 2 5" xfId="378"/>
    <cellStyle name="Calculation 2 2 5 2" xfId="5700"/>
    <cellStyle name="Calculation 2 2 6" xfId="379"/>
    <cellStyle name="Calculation 2 2 6 2" xfId="5701"/>
    <cellStyle name="Calculation 2 2 7" xfId="5042"/>
    <cellStyle name="Calculation 2 2 7 2" xfId="6575"/>
    <cellStyle name="Calculation 2 2_Regulatory Template" xfId="380"/>
    <cellStyle name="Calculation 2 3" xfId="381"/>
    <cellStyle name="Calculation 2 3 2" xfId="382"/>
    <cellStyle name="Calculation 2 3 2 2" xfId="383"/>
    <cellStyle name="Calculation 2 3 2 2 2" xfId="384"/>
    <cellStyle name="Calculation 2 3 2 2 2 2" xfId="5705"/>
    <cellStyle name="Calculation 2 3 2 2 3" xfId="385"/>
    <cellStyle name="Calculation 2 3 2 2 3 2" xfId="5706"/>
    <cellStyle name="Calculation 2 3 2 2 4" xfId="5704"/>
    <cellStyle name="Calculation 2 3 2 3" xfId="386"/>
    <cellStyle name="Calculation 2 3 2 3 2" xfId="5707"/>
    <cellStyle name="Calculation 2 3 2 4" xfId="387"/>
    <cellStyle name="Calculation 2 3 2 4 2" xfId="5708"/>
    <cellStyle name="Calculation 2 3 2 5" xfId="5703"/>
    <cellStyle name="Calculation 2 3 3" xfId="388"/>
    <cellStyle name="Calculation 2 3 3 2" xfId="389"/>
    <cellStyle name="Calculation 2 3 3 2 2" xfId="390"/>
    <cellStyle name="Calculation 2 3 3 2 2 2" xfId="5711"/>
    <cellStyle name="Calculation 2 3 3 2 3" xfId="391"/>
    <cellStyle name="Calculation 2 3 3 2 3 2" xfId="5712"/>
    <cellStyle name="Calculation 2 3 3 2 4" xfId="5710"/>
    <cellStyle name="Calculation 2 3 3 3" xfId="392"/>
    <cellStyle name="Calculation 2 3 3 3 2" xfId="5713"/>
    <cellStyle name="Calculation 2 3 3 4" xfId="393"/>
    <cellStyle name="Calculation 2 3 3 4 2" xfId="5714"/>
    <cellStyle name="Calculation 2 3 3 5" xfId="5709"/>
    <cellStyle name="Calculation 2 3 4" xfId="394"/>
    <cellStyle name="Calculation 2 3 4 2" xfId="395"/>
    <cellStyle name="Calculation 2 3 4 2 2" xfId="5716"/>
    <cellStyle name="Calculation 2 3 4 3" xfId="396"/>
    <cellStyle name="Calculation 2 3 4 3 2" xfId="5717"/>
    <cellStyle name="Calculation 2 3 4 4" xfId="5715"/>
    <cellStyle name="Calculation 2 3 5" xfId="397"/>
    <cellStyle name="Calculation 2 3 5 2" xfId="5718"/>
    <cellStyle name="Calculation 2 3 6" xfId="398"/>
    <cellStyle name="Calculation 2 3 6 2" xfId="5719"/>
    <cellStyle name="Calculation 2 3 7" xfId="5702"/>
    <cellStyle name="Calculation 2 4" xfId="399"/>
    <cellStyle name="Calculation 2 4 2" xfId="400"/>
    <cellStyle name="Calculation 2 4 2 2" xfId="401"/>
    <cellStyle name="Calculation 2 4 2 2 2" xfId="402"/>
    <cellStyle name="Calculation 2 4 2 2 2 2" xfId="5723"/>
    <cellStyle name="Calculation 2 4 2 2 3" xfId="403"/>
    <cellStyle name="Calculation 2 4 2 2 3 2" xfId="5724"/>
    <cellStyle name="Calculation 2 4 2 2 4" xfId="5722"/>
    <cellStyle name="Calculation 2 4 2 3" xfId="404"/>
    <cellStyle name="Calculation 2 4 2 3 2" xfId="5725"/>
    <cellStyle name="Calculation 2 4 2 4" xfId="405"/>
    <cellStyle name="Calculation 2 4 2 4 2" xfId="5726"/>
    <cellStyle name="Calculation 2 4 2 5" xfId="5721"/>
    <cellStyle name="Calculation 2 4 3" xfId="406"/>
    <cellStyle name="Calculation 2 4 3 2" xfId="407"/>
    <cellStyle name="Calculation 2 4 3 2 2" xfId="408"/>
    <cellStyle name="Calculation 2 4 3 2 2 2" xfId="5729"/>
    <cellStyle name="Calculation 2 4 3 2 3" xfId="409"/>
    <cellStyle name="Calculation 2 4 3 2 3 2" xfId="5730"/>
    <cellStyle name="Calculation 2 4 3 2 4" xfId="5728"/>
    <cellStyle name="Calculation 2 4 3 3" xfId="410"/>
    <cellStyle name="Calculation 2 4 3 3 2" xfId="5731"/>
    <cellStyle name="Calculation 2 4 3 4" xfId="411"/>
    <cellStyle name="Calculation 2 4 3 4 2" xfId="5732"/>
    <cellStyle name="Calculation 2 4 3 5" xfId="5727"/>
    <cellStyle name="Calculation 2 4 4" xfId="412"/>
    <cellStyle name="Calculation 2 4 4 2" xfId="413"/>
    <cellStyle name="Calculation 2 4 4 2 2" xfId="5734"/>
    <cellStyle name="Calculation 2 4 4 3" xfId="414"/>
    <cellStyle name="Calculation 2 4 4 3 2" xfId="5735"/>
    <cellStyle name="Calculation 2 4 4 4" xfId="5733"/>
    <cellStyle name="Calculation 2 4 5" xfId="415"/>
    <cellStyle name="Calculation 2 4 5 2" xfId="5736"/>
    <cellStyle name="Calculation 2 4 6" xfId="416"/>
    <cellStyle name="Calculation 2 4 6 2" xfId="5737"/>
    <cellStyle name="Calculation 2 4 7" xfId="5720"/>
    <cellStyle name="Calculation 2 5" xfId="417"/>
    <cellStyle name="Calculation 2 5 2" xfId="418"/>
    <cellStyle name="Calculation 2 5 2 2" xfId="419"/>
    <cellStyle name="Calculation 2 5 2 2 2" xfId="420"/>
    <cellStyle name="Calculation 2 5 2 2 2 2" xfId="5741"/>
    <cellStyle name="Calculation 2 5 2 2 3" xfId="421"/>
    <cellStyle name="Calculation 2 5 2 2 3 2" xfId="5742"/>
    <cellStyle name="Calculation 2 5 2 2 4" xfId="5740"/>
    <cellStyle name="Calculation 2 5 2 3" xfId="422"/>
    <cellStyle name="Calculation 2 5 2 3 2" xfId="5743"/>
    <cellStyle name="Calculation 2 5 2 4" xfId="423"/>
    <cellStyle name="Calculation 2 5 2 4 2" xfId="5744"/>
    <cellStyle name="Calculation 2 5 2 5" xfId="5739"/>
    <cellStyle name="Calculation 2 5 3" xfId="424"/>
    <cellStyle name="Calculation 2 5 3 2" xfId="425"/>
    <cellStyle name="Calculation 2 5 3 2 2" xfId="426"/>
    <cellStyle name="Calculation 2 5 3 2 2 2" xfId="5747"/>
    <cellStyle name="Calculation 2 5 3 2 3" xfId="427"/>
    <cellStyle name="Calculation 2 5 3 2 3 2" xfId="5748"/>
    <cellStyle name="Calculation 2 5 3 2 4" xfId="5746"/>
    <cellStyle name="Calculation 2 5 3 3" xfId="428"/>
    <cellStyle name="Calculation 2 5 3 3 2" xfId="5749"/>
    <cellStyle name="Calculation 2 5 3 4" xfId="429"/>
    <cellStyle name="Calculation 2 5 3 4 2" xfId="5750"/>
    <cellStyle name="Calculation 2 5 3 5" xfId="5745"/>
    <cellStyle name="Calculation 2 5 4" xfId="430"/>
    <cellStyle name="Calculation 2 5 4 2" xfId="431"/>
    <cellStyle name="Calculation 2 5 4 2 2" xfId="5752"/>
    <cellStyle name="Calculation 2 5 4 3" xfId="432"/>
    <cellStyle name="Calculation 2 5 4 3 2" xfId="5753"/>
    <cellStyle name="Calculation 2 5 4 4" xfId="5751"/>
    <cellStyle name="Calculation 2 5 5" xfId="433"/>
    <cellStyle name="Calculation 2 5 5 2" xfId="5754"/>
    <cellStyle name="Calculation 2 5 6" xfId="434"/>
    <cellStyle name="Calculation 2 5 6 2" xfId="5755"/>
    <cellStyle name="Calculation 2 5 7" xfId="5738"/>
    <cellStyle name="Calculation 2 6" xfId="435"/>
    <cellStyle name="Calculation 2 6 2" xfId="436"/>
    <cellStyle name="Calculation 2 6 2 2" xfId="5757"/>
    <cellStyle name="Calculation 2 6 3" xfId="437"/>
    <cellStyle name="Calculation 2 6 3 2" xfId="5758"/>
    <cellStyle name="Calculation 2 6 4" xfId="5756"/>
    <cellStyle name="Calculation 2 7" xfId="438"/>
    <cellStyle name="Calculation 2 7 2" xfId="5759"/>
    <cellStyle name="Calculation 2 8" xfId="439"/>
    <cellStyle name="Calculation 2 8 2" xfId="5760"/>
    <cellStyle name="Calculation 2 9" xfId="5041"/>
    <cellStyle name="Calculation 2 9 2" xfId="6574"/>
    <cellStyle name="Calculation 2_Regulatory Template" xfId="440"/>
    <cellStyle name="Calculation 3" xfId="441"/>
    <cellStyle name="Calculation 4" xfId="442"/>
    <cellStyle name="Calculation 5" xfId="443"/>
    <cellStyle name="Calculation 6" xfId="444"/>
    <cellStyle name="Calculation 7" xfId="445"/>
    <cellStyle name="Cell Link." xfId="446"/>
    <cellStyle name="Check Cell 2" xfId="447"/>
    <cellStyle name="Check Cell 2 2" xfId="448"/>
    <cellStyle name="Check Cell 2 2 2" xfId="449"/>
    <cellStyle name="Check Cell 2 2 2 2" xfId="450"/>
    <cellStyle name="Check Cell 3" xfId="4976"/>
    <cellStyle name="Check Cell 4" xfId="4977"/>
    <cellStyle name="Column - Heading" xfId="3"/>
    <cellStyle name="Comma" xfId="4" builtinId="3"/>
    <cellStyle name="Comma [0] 2" xfId="451"/>
    <cellStyle name="Comma [0]7Z_87C" xfId="452"/>
    <cellStyle name="Comma 0" xfId="453"/>
    <cellStyle name="Comma 1" xfId="454"/>
    <cellStyle name="Comma 1 2" xfId="5101"/>
    <cellStyle name="Comma 10" xfId="455"/>
    <cellStyle name="Comma 10 2" xfId="456"/>
    <cellStyle name="Comma 10 2 2" xfId="5259"/>
    <cellStyle name="Comma 10 2 2 2" xfId="6712"/>
    <cellStyle name="Comma 10 2 3" xfId="5761"/>
    <cellStyle name="Comma 11" xfId="457"/>
    <cellStyle name="Comma 12" xfId="458"/>
    <cellStyle name="Comma 13" xfId="459"/>
    <cellStyle name="Comma 13 2" xfId="5260"/>
    <cellStyle name="Comma 13 2 2" xfId="6713"/>
    <cellStyle name="Comma 13 3" xfId="5762"/>
    <cellStyle name="Comma 14" xfId="40"/>
    <cellStyle name="Comma 15" xfId="4970"/>
    <cellStyle name="Comma 15 2" xfId="5536"/>
    <cellStyle name="Comma 15 2 2" xfId="6980"/>
    <cellStyle name="Comma 15 3" xfId="6571"/>
    <cellStyle name="Comma 16" xfId="4993"/>
    <cellStyle name="Comma 17" xfId="5083"/>
    <cellStyle name="Comma 18" xfId="5135"/>
    <cellStyle name="Comma 18 2" xfId="5136"/>
    <cellStyle name="Comma 19" xfId="5138"/>
    <cellStyle name="Comma 2" xfId="460"/>
    <cellStyle name="Comma 2 10" xfId="461"/>
    <cellStyle name="Comma 2 100" xfId="462"/>
    <cellStyle name="Comma 2 101" xfId="463"/>
    <cellStyle name="Comma 2 102" xfId="464"/>
    <cellStyle name="Comma 2 103" xfId="465"/>
    <cellStyle name="Comma 2 104" xfId="466"/>
    <cellStyle name="Comma 2 105" xfId="467"/>
    <cellStyle name="Comma 2 106" xfId="468"/>
    <cellStyle name="Comma 2 107" xfId="469"/>
    <cellStyle name="Comma 2 108" xfId="470"/>
    <cellStyle name="Comma 2 109" xfId="471"/>
    <cellStyle name="Comma 2 11" xfId="472"/>
    <cellStyle name="Comma 2 110" xfId="473"/>
    <cellStyle name="Comma 2 111" xfId="474"/>
    <cellStyle name="Comma 2 112" xfId="475"/>
    <cellStyle name="Comma 2 113" xfId="476"/>
    <cellStyle name="Comma 2 114" xfId="477"/>
    <cellStyle name="Comma 2 115" xfId="478"/>
    <cellStyle name="Comma 2 116" xfId="479"/>
    <cellStyle name="Comma 2 117" xfId="480"/>
    <cellStyle name="Comma 2 118" xfId="481"/>
    <cellStyle name="Comma 2 119" xfId="482"/>
    <cellStyle name="Comma 2 12" xfId="483"/>
    <cellStyle name="Comma 2 120" xfId="484"/>
    <cellStyle name="Comma 2 121" xfId="485"/>
    <cellStyle name="Comma 2 122" xfId="486"/>
    <cellStyle name="Comma 2 123" xfId="487"/>
    <cellStyle name="Comma 2 124" xfId="488"/>
    <cellStyle name="Comma 2 125" xfId="489"/>
    <cellStyle name="Comma 2 126" xfId="490"/>
    <cellStyle name="Comma 2 127" xfId="491"/>
    <cellStyle name="Comma 2 128" xfId="492"/>
    <cellStyle name="Comma 2 129" xfId="493"/>
    <cellStyle name="Comma 2 13" xfId="494"/>
    <cellStyle name="Comma 2 130" xfId="495"/>
    <cellStyle name="Comma 2 131" xfId="496"/>
    <cellStyle name="Comma 2 132" xfId="497"/>
    <cellStyle name="Comma 2 133" xfId="498"/>
    <cellStyle name="Comma 2 134" xfId="499"/>
    <cellStyle name="Comma 2 135" xfId="500"/>
    <cellStyle name="Comma 2 136" xfId="501"/>
    <cellStyle name="Comma 2 137" xfId="502"/>
    <cellStyle name="Comma 2 138" xfId="503"/>
    <cellStyle name="Comma 2 139" xfId="504"/>
    <cellStyle name="Comma 2 14" xfId="505"/>
    <cellStyle name="Comma 2 140" xfId="506"/>
    <cellStyle name="Comma 2 141" xfId="507"/>
    <cellStyle name="Comma 2 142" xfId="508"/>
    <cellStyle name="Comma 2 143" xfId="509"/>
    <cellStyle name="Comma 2 144" xfId="510"/>
    <cellStyle name="Comma 2 145" xfId="511"/>
    <cellStyle name="Comma 2 146" xfId="512"/>
    <cellStyle name="Comma 2 147" xfId="513"/>
    <cellStyle name="Comma 2 148" xfId="514"/>
    <cellStyle name="Comma 2 149" xfId="515"/>
    <cellStyle name="Comma 2 15" xfId="516"/>
    <cellStyle name="Comma 2 150" xfId="517"/>
    <cellStyle name="Comma 2 151" xfId="518"/>
    <cellStyle name="Comma 2 152" xfId="519"/>
    <cellStyle name="Comma 2 153" xfId="520"/>
    <cellStyle name="Comma 2 154" xfId="521"/>
    <cellStyle name="Comma 2 155" xfId="522"/>
    <cellStyle name="Comma 2 156" xfId="523"/>
    <cellStyle name="Comma 2 157" xfId="524"/>
    <cellStyle name="Comma 2 158" xfId="525"/>
    <cellStyle name="Comma 2 159" xfId="526"/>
    <cellStyle name="Comma 2 16" xfId="527"/>
    <cellStyle name="Comma 2 160" xfId="528"/>
    <cellStyle name="Comma 2 161" xfId="529"/>
    <cellStyle name="Comma 2 162" xfId="530"/>
    <cellStyle name="Comma 2 163" xfId="531"/>
    <cellStyle name="Comma 2 164" xfId="532"/>
    <cellStyle name="Comma 2 165" xfId="533"/>
    <cellStyle name="Comma 2 166" xfId="534"/>
    <cellStyle name="Comma 2 167" xfId="535"/>
    <cellStyle name="Comma 2 168" xfId="536"/>
    <cellStyle name="Comma 2 169" xfId="537"/>
    <cellStyle name="Comma 2 17" xfId="538"/>
    <cellStyle name="Comma 2 170" xfId="539"/>
    <cellStyle name="Comma 2 171" xfId="540"/>
    <cellStyle name="Comma 2 172" xfId="541"/>
    <cellStyle name="Comma 2 173" xfId="542"/>
    <cellStyle name="Comma 2 174" xfId="543"/>
    <cellStyle name="Comma 2 175" xfId="544"/>
    <cellStyle name="Comma 2 176" xfId="545"/>
    <cellStyle name="Comma 2 177" xfId="546"/>
    <cellStyle name="Comma 2 178" xfId="547"/>
    <cellStyle name="Comma 2 179" xfId="548"/>
    <cellStyle name="Comma 2 18" xfId="549"/>
    <cellStyle name="Comma 2 180" xfId="550"/>
    <cellStyle name="Comma 2 181" xfId="551"/>
    <cellStyle name="Comma 2 182" xfId="552"/>
    <cellStyle name="Comma 2 183" xfId="553"/>
    <cellStyle name="Comma 2 184" xfId="554"/>
    <cellStyle name="Comma 2 185" xfId="555"/>
    <cellStyle name="Comma 2 186" xfId="556"/>
    <cellStyle name="Comma 2 187" xfId="557"/>
    <cellStyle name="Comma 2 188" xfId="558"/>
    <cellStyle name="Comma 2 189" xfId="559"/>
    <cellStyle name="Comma 2 19" xfId="560"/>
    <cellStyle name="Comma 2 190" xfId="561"/>
    <cellStyle name="Comma 2 191" xfId="562"/>
    <cellStyle name="Comma 2 192" xfId="563"/>
    <cellStyle name="Comma 2 193" xfId="564"/>
    <cellStyle name="Comma 2 194" xfId="565"/>
    <cellStyle name="Comma 2 195" xfId="566"/>
    <cellStyle name="Comma 2 196" xfId="567"/>
    <cellStyle name="Comma 2 2" xfId="568"/>
    <cellStyle name="Comma 2 2 10" xfId="569"/>
    <cellStyle name="Comma 2 2 100" xfId="570"/>
    <cellStyle name="Comma 2 2 1000" xfId="571"/>
    <cellStyle name="Comma 2 2 1001" xfId="572"/>
    <cellStyle name="Comma 2 2 1002" xfId="573"/>
    <cellStyle name="Comma 2 2 1003" xfId="574"/>
    <cellStyle name="Comma 2 2 1004" xfId="575"/>
    <cellStyle name="Comma 2 2 1005" xfId="576"/>
    <cellStyle name="Comma 2 2 1006" xfId="577"/>
    <cellStyle name="Comma 2 2 1007" xfId="578"/>
    <cellStyle name="Comma 2 2 1008" xfId="579"/>
    <cellStyle name="Comma 2 2 1009" xfId="580"/>
    <cellStyle name="Comma 2 2 101" xfId="581"/>
    <cellStyle name="Comma 2 2 1010" xfId="582"/>
    <cellStyle name="Comma 2 2 1011" xfId="583"/>
    <cellStyle name="Comma 2 2 1012" xfId="584"/>
    <cellStyle name="Comma 2 2 1013" xfId="585"/>
    <cellStyle name="Comma 2 2 1014" xfId="586"/>
    <cellStyle name="Comma 2 2 1015" xfId="587"/>
    <cellStyle name="Comma 2 2 1016" xfId="588"/>
    <cellStyle name="Comma 2 2 1017" xfId="589"/>
    <cellStyle name="Comma 2 2 1018" xfId="590"/>
    <cellStyle name="Comma 2 2 1019" xfId="591"/>
    <cellStyle name="Comma 2 2 102" xfId="592"/>
    <cellStyle name="Comma 2 2 1020" xfId="593"/>
    <cellStyle name="Comma 2 2 1021" xfId="594"/>
    <cellStyle name="Comma 2 2 1022" xfId="595"/>
    <cellStyle name="Comma 2 2 1023" xfId="596"/>
    <cellStyle name="Comma 2 2 1024" xfId="597"/>
    <cellStyle name="Comma 2 2 1025" xfId="598"/>
    <cellStyle name="Comma 2 2 1026" xfId="599"/>
    <cellStyle name="Comma 2 2 1027" xfId="600"/>
    <cellStyle name="Comma 2 2 1028" xfId="601"/>
    <cellStyle name="Comma 2 2 1029" xfId="602"/>
    <cellStyle name="Comma 2 2 103" xfId="603"/>
    <cellStyle name="Comma 2 2 1030" xfId="604"/>
    <cellStyle name="Comma 2 2 1031" xfId="605"/>
    <cellStyle name="Comma 2 2 1032" xfId="606"/>
    <cellStyle name="Comma 2 2 1033" xfId="607"/>
    <cellStyle name="Comma 2 2 1034" xfId="608"/>
    <cellStyle name="Comma 2 2 1035" xfId="609"/>
    <cellStyle name="Comma 2 2 1036" xfId="610"/>
    <cellStyle name="Comma 2 2 1037" xfId="611"/>
    <cellStyle name="Comma 2 2 1038" xfId="612"/>
    <cellStyle name="Comma 2 2 1039" xfId="613"/>
    <cellStyle name="Comma 2 2 104" xfId="614"/>
    <cellStyle name="Comma 2 2 1040" xfId="615"/>
    <cellStyle name="Comma 2 2 1041" xfId="616"/>
    <cellStyle name="Comma 2 2 1042" xfId="617"/>
    <cellStyle name="Comma 2 2 1043" xfId="618"/>
    <cellStyle name="Comma 2 2 1044" xfId="619"/>
    <cellStyle name="Comma 2 2 1045" xfId="620"/>
    <cellStyle name="Comma 2 2 1046" xfId="621"/>
    <cellStyle name="Comma 2 2 1047" xfId="622"/>
    <cellStyle name="Comma 2 2 1048" xfId="623"/>
    <cellStyle name="Comma 2 2 1049" xfId="624"/>
    <cellStyle name="Comma 2 2 105" xfId="625"/>
    <cellStyle name="Comma 2 2 1050" xfId="626"/>
    <cellStyle name="Comma 2 2 1051" xfId="627"/>
    <cellStyle name="Comma 2 2 1052" xfId="628"/>
    <cellStyle name="Comma 2 2 1053" xfId="629"/>
    <cellStyle name="Comma 2 2 1054" xfId="630"/>
    <cellStyle name="Comma 2 2 1055" xfId="631"/>
    <cellStyle name="Comma 2 2 1056" xfId="632"/>
    <cellStyle name="Comma 2 2 1057" xfId="633"/>
    <cellStyle name="Comma 2 2 1058" xfId="634"/>
    <cellStyle name="Comma 2 2 1059" xfId="635"/>
    <cellStyle name="Comma 2 2 106" xfId="636"/>
    <cellStyle name="Comma 2 2 1060" xfId="637"/>
    <cellStyle name="Comma 2 2 1061" xfId="638"/>
    <cellStyle name="Comma 2 2 1062" xfId="639"/>
    <cellStyle name="Comma 2 2 1063" xfId="640"/>
    <cellStyle name="Comma 2 2 1064" xfId="641"/>
    <cellStyle name="Comma 2 2 1065" xfId="642"/>
    <cellStyle name="Comma 2 2 1066" xfId="643"/>
    <cellStyle name="Comma 2 2 1067" xfId="644"/>
    <cellStyle name="Comma 2 2 1068" xfId="645"/>
    <cellStyle name="Comma 2 2 1069" xfId="646"/>
    <cellStyle name="Comma 2 2 107" xfId="647"/>
    <cellStyle name="Comma 2 2 1070" xfId="648"/>
    <cellStyle name="Comma 2 2 1071" xfId="649"/>
    <cellStyle name="Comma 2 2 1072" xfId="650"/>
    <cellStyle name="Comma 2 2 1073" xfId="651"/>
    <cellStyle name="Comma 2 2 1074" xfId="652"/>
    <cellStyle name="Comma 2 2 1075" xfId="653"/>
    <cellStyle name="Comma 2 2 1076" xfId="654"/>
    <cellStyle name="Comma 2 2 1077" xfId="655"/>
    <cellStyle name="Comma 2 2 1078" xfId="656"/>
    <cellStyle name="Comma 2 2 1079" xfId="657"/>
    <cellStyle name="Comma 2 2 108" xfId="658"/>
    <cellStyle name="Comma 2 2 1080" xfId="659"/>
    <cellStyle name="Comma 2 2 1081" xfId="660"/>
    <cellStyle name="Comma 2 2 1082" xfId="661"/>
    <cellStyle name="Comma 2 2 1083" xfId="662"/>
    <cellStyle name="Comma 2 2 1084" xfId="663"/>
    <cellStyle name="Comma 2 2 1085" xfId="664"/>
    <cellStyle name="Comma 2 2 1086" xfId="665"/>
    <cellStyle name="Comma 2 2 1087" xfId="666"/>
    <cellStyle name="Comma 2 2 1088" xfId="667"/>
    <cellStyle name="Comma 2 2 1089" xfId="668"/>
    <cellStyle name="Comma 2 2 109" xfId="669"/>
    <cellStyle name="Comma 2 2 1090" xfId="670"/>
    <cellStyle name="Comma 2 2 1091" xfId="671"/>
    <cellStyle name="Comma 2 2 1092" xfId="672"/>
    <cellStyle name="Comma 2 2 1093" xfId="673"/>
    <cellStyle name="Comma 2 2 1094" xfId="674"/>
    <cellStyle name="Comma 2 2 1095" xfId="675"/>
    <cellStyle name="Comma 2 2 1096" xfId="676"/>
    <cellStyle name="Comma 2 2 1097" xfId="677"/>
    <cellStyle name="Comma 2 2 1098" xfId="678"/>
    <cellStyle name="Comma 2 2 1099" xfId="679"/>
    <cellStyle name="Comma 2 2 11" xfId="680"/>
    <cellStyle name="Comma 2 2 110" xfId="681"/>
    <cellStyle name="Comma 2 2 1100" xfId="682"/>
    <cellStyle name="Comma 2 2 1101" xfId="683"/>
    <cellStyle name="Comma 2 2 1102" xfId="684"/>
    <cellStyle name="Comma 2 2 1103" xfId="685"/>
    <cellStyle name="Comma 2 2 1104" xfId="686"/>
    <cellStyle name="Comma 2 2 1105" xfId="687"/>
    <cellStyle name="Comma 2 2 1106" xfId="688"/>
    <cellStyle name="Comma 2 2 1107" xfId="689"/>
    <cellStyle name="Comma 2 2 1108" xfId="690"/>
    <cellStyle name="Comma 2 2 1109" xfId="691"/>
    <cellStyle name="Comma 2 2 111" xfId="692"/>
    <cellStyle name="Comma 2 2 1110" xfId="693"/>
    <cellStyle name="Comma 2 2 1111" xfId="694"/>
    <cellStyle name="Comma 2 2 1112" xfId="695"/>
    <cellStyle name="Comma 2 2 1113" xfId="696"/>
    <cellStyle name="Comma 2 2 1114" xfId="697"/>
    <cellStyle name="Comma 2 2 1115" xfId="698"/>
    <cellStyle name="Comma 2 2 1116" xfId="699"/>
    <cellStyle name="Comma 2 2 1117" xfId="700"/>
    <cellStyle name="Comma 2 2 1118" xfId="701"/>
    <cellStyle name="Comma 2 2 1119" xfId="702"/>
    <cellStyle name="Comma 2 2 112" xfId="703"/>
    <cellStyle name="Comma 2 2 1120" xfId="704"/>
    <cellStyle name="Comma 2 2 1121" xfId="705"/>
    <cellStyle name="Comma 2 2 1122" xfId="706"/>
    <cellStyle name="Comma 2 2 1123" xfId="707"/>
    <cellStyle name="Comma 2 2 1124" xfId="708"/>
    <cellStyle name="Comma 2 2 1125" xfId="709"/>
    <cellStyle name="Comma 2 2 1126" xfId="710"/>
    <cellStyle name="Comma 2 2 1127" xfId="711"/>
    <cellStyle name="Comma 2 2 1128" xfId="712"/>
    <cellStyle name="Comma 2 2 1129" xfId="713"/>
    <cellStyle name="Comma 2 2 113" xfId="714"/>
    <cellStyle name="Comma 2 2 1130" xfId="715"/>
    <cellStyle name="Comma 2 2 1131" xfId="716"/>
    <cellStyle name="Comma 2 2 1132" xfId="717"/>
    <cellStyle name="Comma 2 2 1133" xfId="718"/>
    <cellStyle name="Comma 2 2 1134" xfId="719"/>
    <cellStyle name="Comma 2 2 1135" xfId="720"/>
    <cellStyle name="Comma 2 2 1136" xfId="721"/>
    <cellStyle name="Comma 2 2 1137" xfId="722"/>
    <cellStyle name="Comma 2 2 1138" xfId="723"/>
    <cellStyle name="Comma 2 2 1139" xfId="724"/>
    <cellStyle name="Comma 2 2 114" xfId="725"/>
    <cellStyle name="Comma 2 2 1140" xfId="726"/>
    <cellStyle name="Comma 2 2 1141" xfId="727"/>
    <cellStyle name="Comma 2 2 1142" xfId="728"/>
    <cellStyle name="Comma 2 2 1143" xfId="729"/>
    <cellStyle name="Comma 2 2 1144" xfId="730"/>
    <cellStyle name="Comma 2 2 1145" xfId="731"/>
    <cellStyle name="Comma 2 2 1146" xfId="732"/>
    <cellStyle name="Comma 2 2 1147" xfId="733"/>
    <cellStyle name="Comma 2 2 1148" xfId="734"/>
    <cellStyle name="Comma 2 2 1149" xfId="735"/>
    <cellStyle name="Comma 2 2 115" xfId="736"/>
    <cellStyle name="Comma 2 2 1150" xfId="737"/>
    <cellStyle name="Comma 2 2 1151" xfId="738"/>
    <cellStyle name="Comma 2 2 1152" xfId="739"/>
    <cellStyle name="Comma 2 2 1153" xfId="740"/>
    <cellStyle name="Comma 2 2 1154" xfId="741"/>
    <cellStyle name="Comma 2 2 116" xfId="742"/>
    <cellStyle name="Comma 2 2 117" xfId="743"/>
    <cellStyle name="Comma 2 2 118" xfId="744"/>
    <cellStyle name="Comma 2 2 119" xfId="745"/>
    <cellStyle name="Comma 2 2 12" xfId="746"/>
    <cellStyle name="Comma 2 2 120" xfId="747"/>
    <cellStyle name="Comma 2 2 121" xfId="748"/>
    <cellStyle name="Comma 2 2 122" xfId="749"/>
    <cellStyle name="Comma 2 2 123" xfId="750"/>
    <cellStyle name="Comma 2 2 124" xfId="751"/>
    <cellStyle name="Comma 2 2 125" xfId="752"/>
    <cellStyle name="Comma 2 2 126" xfId="753"/>
    <cellStyle name="Comma 2 2 127" xfId="754"/>
    <cellStyle name="Comma 2 2 128" xfId="755"/>
    <cellStyle name="Comma 2 2 129" xfId="756"/>
    <cellStyle name="Comma 2 2 13" xfId="757"/>
    <cellStyle name="Comma 2 2 130" xfId="758"/>
    <cellStyle name="Comma 2 2 131" xfId="759"/>
    <cellStyle name="Comma 2 2 132" xfId="760"/>
    <cellStyle name="Comma 2 2 133" xfId="761"/>
    <cellStyle name="Comma 2 2 134" xfId="762"/>
    <cellStyle name="Comma 2 2 135" xfId="763"/>
    <cellStyle name="Comma 2 2 136" xfId="764"/>
    <cellStyle name="Comma 2 2 137" xfId="765"/>
    <cellStyle name="Comma 2 2 138" xfId="766"/>
    <cellStyle name="Comma 2 2 139" xfId="767"/>
    <cellStyle name="Comma 2 2 14" xfId="768"/>
    <cellStyle name="Comma 2 2 140" xfId="769"/>
    <cellStyle name="Comma 2 2 141" xfId="770"/>
    <cellStyle name="Comma 2 2 142" xfId="771"/>
    <cellStyle name="Comma 2 2 143" xfId="772"/>
    <cellStyle name="Comma 2 2 144" xfId="773"/>
    <cellStyle name="Comma 2 2 145" xfId="774"/>
    <cellStyle name="Comma 2 2 146" xfId="775"/>
    <cellStyle name="Comma 2 2 147" xfId="776"/>
    <cellStyle name="Comma 2 2 148" xfId="777"/>
    <cellStyle name="Comma 2 2 149" xfId="778"/>
    <cellStyle name="Comma 2 2 15" xfId="779"/>
    <cellStyle name="Comma 2 2 150" xfId="780"/>
    <cellStyle name="Comma 2 2 151" xfId="781"/>
    <cellStyle name="Comma 2 2 152" xfId="782"/>
    <cellStyle name="Comma 2 2 153" xfId="783"/>
    <cellStyle name="Comma 2 2 154" xfId="784"/>
    <cellStyle name="Comma 2 2 155" xfId="785"/>
    <cellStyle name="Comma 2 2 156" xfId="786"/>
    <cellStyle name="Comma 2 2 157" xfId="787"/>
    <cellStyle name="Comma 2 2 158" xfId="788"/>
    <cellStyle name="Comma 2 2 159" xfId="789"/>
    <cellStyle name="Comma 2 2 16" xfId="790"/>
    <cellStyle name="Comma 2 2 160" xfId="791"/>
    <cellStyle name="Comma 2 2 161" xfId="792"/>
    <cellStyle name="Comma 2 2 162" xfId="793"/>
    <cellStyle name="Comma 2 2 163" xfId="794"/>
    <cellStyle name="Comma 2 2 164" xfId="795"/>
    <cellStyle name="Comma 2 2 165" xfId="796"/>
    <cellStyle name="Comma 2 2 166" xfId="797"/>
    <cellStyle name="Comma 2 2 167" xfId="798"/>
    <cellStyle name="Comma 2 2 168" xfId="799"/>
    <cellStyle name="Comma 2 2 169" xfId="800"/>
    <cellStyle name="Comma 2 2 17" xfId="801"/>
    <cellStyle name="Comma 2 2 170" xfId="802"/>
    <cellStyle name="Comma 2 2 171" xfId="803"/>
    <cellStyle name="Comma 2 2 172" xfId="804"/>
    <cellStyle name="Comma 2 2 173" xfId="805"/>
    <cellStyle name="Comma 2 2 174" xfId="806"/>
    <cellStyle name="Comma 2 2 175" xfId="807"/>
    <cellStyle name="Comma 2 2 176" xfId="808"/>
    <cellStyle name="Comma 2 2 177" xfId="809"/>
    <cellStyle name="Comma 2 2 178" xfId="810"/>
    <cellStyle name="Comma 2 2 179" xfId="811"/>
    <cellStyle name="Comma 2 2 18" xfId="812"/>
    <cellStyle name="Comma 2 2 180" xfId="813"/>
    <cellStyle name="Comma 2 2 181" xfId="814"/>
    <cellStyle name="Comma 2 2 182" xfId="815"/>
    <cellStyle name="Comma 2 2 183" xfId="816"/>
    <cellStyle name="Comma 2 2 184" xfId="817"/>
    <cellStyle name="Comma 2 2 185" xfId="818"/>
    <cellStyle name="Comma 2 2 186" xfId="819"/>
    <cellStyle name="Comma 2 2 187" xfId="820"/>
    <cellStyle name="Comma 2 2 188" xfId="821"/>
    <cellStyle name="Comma 2 2 189" xfId="822"/>
    <cellStyle name="Comma 2 2 19" xfId="823"/>
    <cellStyle name="Comma 2 2 190" xfId="824"/>
    <cellStyle name="Comma 2 2 191" xfId="825"/>
    <cellStyle name="Comma 2 2 192" xfId="826"/>
    <cellStyle name="Comma 2 2 193" xfId="827"/>
    <cellStyle name="Comma 2 2 194" xfId="828"/>
    <cellStyle name="Comma 2 2 195" xfId="829"/>
    <cellStyle name="Comma 2 2 196" xfId="830"/>
    <cellStyle name="Comma 2 2 197" xfId="831"/>
    <cellStyle name="Comma 2 2 198" xfId="832"/>
    <cellStyle name="Comma 2 2 199" xfId="833"/>
    <cellStyle name="Comma 2 2 2" xfId="834"/>
    <cellStyle name="Comma 2 2 20" xfId="835"/>
    <cellStyle name="Comma 2 2 200" xfId="836"/>
    <cellStyle name="Comma 2 2 201" xfId="837"/>
    <cellStyle name="Comma 2 2 202" xfId="838"/>
    <cellStyle name="Comma 2 2 203" xfId="839"/>
    <cellStyle name="Comma 2 2 204" xfId="840"/>
    <cellStyle name="Comma 2 2 205" xfId="841"/>
    <cellStyle name="Comma 2 2 206" xfId="842"/>
    <cellStyle name="Comma 2 2 207" xfId="843"/>
    <cellStyle name="Comma 2 2 208" xfId="844"/>
    <cellStyle name="Comma 2 2 209" xfId="845"/>
    <cellStyle name="Comma 2 2 21" xfId="846"/>
    <cellStyle name="Comma 2 2 210" xfId="847"/>
    <cellStyle name="Comma 2 2 211" xfId="848"/>
    <cellStyle name="Comma 2 2 212" xfId="849"/>
    <cellStyle name="Comma 2 2 213" xfId="850"/>
    <cellStyle name="Comma 2 2 214" xfId="851"/>
    <cellStyle name="Comma 2 2 215" xfId="852"/>
    <cellStyle name="Comma 2 2 216" xfId="853"/>
    <cellStyle name="Comma 2 2 217" xfId="854"/>
    <cellStyle name="Comma 2 2 218" xfId="855"/>
    <cellStyle name="Comma 2 2 219" xfId="856"/>
    <cellStyle name="Comma 2 2 22" xfId="857"/>
    <cellStyle name="Comma 2 2 220" xfId="858"/>
    <cellStyle name="Comma 2 2 221" xfId="859"/>
    <cellStyle name="Comma 2 2 222" xfId="860"/>
    <cellStyle name="Comma 2 2 223" xfId="861"/>
    <cellStyle name="Comma 2 2 224" xfId="862"/>
    <cellStyle name="Comma 2 2 225" xfId="863"/>
    <cellStyle name="Comma 2 2 226" xfId="864"/>
    <cellStyle name="Comma 2 2 227" xfId="865"/>
    <cellStyle name="Comma 2 2 228" xfId="866"/>
    <cellStyle name="Comma 2 2 229" xfId="867"/>
    <cellStyle name="Comma 2 2 23" xfId="868"/>
    <cellStyle name="Comma 2 2 230" xfId="869"/>
    <cellStyle name="Comma 2 2 231" xfId="870"/>
    <cellStyle name="Comma 2 2 232" xfId="871"/>
    <cellStyle name="Comma 2 2 233" xfId="872"/>
    <cellStyle name="Comma 2 2 234" xfId="873"/>
    <cellStyle name="Comma 2 2 235" xfId="874"/>
    <cellStyle name="Comma 2 2 236" xfId="875"/>
    <cellStyle name="Comma 2 2 237" xfId="876"/>
    <cellStyle name="Comma 2 2 238" xfId="877"/>
    <cellStyle name="Comma 2 2 239" xfId="878"/>
    <cellStyle name="Comma 2 2 24" xfId="879"/>
    <cellStyle name="Comma 2 2 240" xfId="880"/>
    <cellStyle name="Comma 2 2 241" xfId="881"/>
    <cellStyle name="Comma 2 2 242" xfId="882"/>
    <cellStyle name="Comma 2 2 243" xfId="883"/>
    <cellStyle name="Comma 2 2 244" xfId="884"/>
    <cellStyle name="Comma 2 2 245" xfId="885"/>
    <cellStyle name="Comma 2 2 246" xfId="886"/>
    <cellStyle name="Comma 2 2 247" xfId="887"/>
    <cellStyle name="Comma 2 2 248" xfId="888"/>
    <cellStyle name="Comma 2 2 249" xfId="889"/>
    <cellStyle name="Comma 2 2 25" xfId="890"/>
    <cellStyle name="Comma 2 2 250" xfId="891"/>
    <cellStyle name="Comma 2 2 251" xfId="892"/>
    <cellStyle name="Comma 2 2 252" xfId="893"/>
    <cellStyle name="Comma 2 2 253" xfId="894"/>
    <cellStyle name="Comma 2 2 254" xfId="895"/>
    <cellStyle name="Comma 2 2 255" xfId="896"/>
    <cellStyle name="Comma 2 2 256" xfId="897"/>
    <cellStyle name="Comma 2 2 257" xfId="898"/>
    <cellStyle name="Comma 2 2 258" xfId="899"/>
    <cellStyle name="Comma 2 2 259" xfId="900"/>
    <cellStyle name="Comma 2 2 26" xfId="901"/>
    <cellStyle name="Comma 2 2 260" xfId="902"/>
    <cellStyle name="Comma 2 2 261" xfId="903"/>
    <cellStyle name="Comma 2 2 262" xfId="904"/>
    <cellStyle name="Comma 2 2 263" xfId="905"/>
    <cellStyle name="Comma 2 2 264" xfId="906"/>
    <cellStyle name="Comma 2 2 265" xfId="907"/>
    <cellStyle name="Comma 2 2 266" xfId="908"/>
    <cellStyle name="Comma 2 2 267" xfId="909"/>
    <cellStyle name="Comma 2 2 268" xfId="910"/>
    <cellStyle name="Comma 2 2 269" xfId="911"/>
    <cellStyle name="Comma 2 2 27" xfId="912"/>
    <cellStyle name="Comma 2 2 270" xfId="913"/>
    <cellStyle name="Comma 2 2 271" xfId="914"/>
    <cellStyle name="Comma 2 2 272" xfId="915"/>
    <cellStyle name="Comma 2 2 273" xfId="916"/>
    <cellStyle name="Comma 2 2 274" xfId="917"/>
    <cellStyle name="Comma 2 2 275" xfId="918"/>
    <cellStyle name="Comma 2 2 276" xfId="919"/>
    <cellStyle name="Comma 2 2 277" xfId="920"/>
    <cellStyle name="Comma 2 2 278" xfId="921"/>
    <cellStyle name="Comma 2 2 279" xfId="922"/>
    <cellStyle name="Comma 2 2 28" xfId="923"/>
    <cellStyle name="Comma 2 2 280" xfId="924"/>
    <cellStyle name="Comma 2 2 281" xfId="925"/>
    <cellStyle name="Comma 2 2 282" xfId="926"/>
    <cellStyle name="Comma 2 2 283" xfId="927"/>
    <cellStyle name="Comma 2 2 284" xfId="928"/>
    <cellStyle name="Comma 2 2 285" xfId="929"/>
    <cellStyle name="Comma 2 2 286" xfId="930"/>
    <cellStyle name="Comma 2 2 287" xfId="931"/>
    <cellStyle name="Comma 2 2 288" xfId="932"/>
    <cellStyle name="Comma 2 2 289" xfId="933"/>
    <cellStyle name="Comma 2 2 29" xfId="934"/>
    <cellStyle name="Comma 2 2 290" xfId="935"/>
    <cellStyle name="Comma 2 2 291" xfId="936"/>
    <cellStyle name="Comma 2 2 292" xfId="937"/>
    <cellStyle name="Comma 2 2 293" xfId="938"/>
    <cellStyle name="Comma 2 2 294" xfId="939"/>
    <cellStyle name="Comma 2 2 295" xfId="940"/>
    <cellStyle name="Comma 2 2 296" xfId="941"/>
    <cellStyle name="Comma 2 2 297" xfId="942"/>
    <cellStyle name="Comma 2 2 298" xfId="943"/>
    <cellStyle name="Comma 2 2 299" xfId="944"/>
    <cellStyle name="Comma 2 2 3" xfId="945"/>
    <cellStyle name="Comma 2 2 30" xfId="946"/>
    <cellStyle name="Comma 2 2 300" xfId="947"/>
    <cellStyle name="Comma 2 2 301" xfId="948"/>
    <cellStyle name="Comma 2 2 302" xfId="949"/>
    <cellStyle name="Comma 2 2 303" xfId="950"/>
    <cellStyle name="Comma 2 2 304" xfId="951"/>
    <cellStyle name="Comma 2 2 305" xfId="952"/>
    <cellStyle name="Comma 2 2 306" xfId="953"/>
    <cellStyle name="Comma 2 2 307" xfId="954"/>
    <cellStyle name="Comma 2 2 308" xfId="955"/>
    <cellStyle name="Comma 2 2 309" xfId="956"/>
    <cellStyle name="Comma 2 2 31" xfId="957"/>
    <cellStyle name="Comma 2 2 310" xfId="958"/>
    <cellStyle name="Comma 2 2 311" xfId="959"/>
    <cellStyle name="Comma 2 2 312" xfId="960"/>
    <cellStyle name="Comma 2 2 313" xfId="961"/>
    <cellStyle name="Comma 2 2 314" xfId="962"/>
    <cellStyle name="Comma 2 2 315" xfId="963"/>
    <cellStyle name="Comma 2 2 316" xfId="964"/>
    <cellStyle name="Comma 2 2 317" xfId="965"/>
    <cellStyle name="Comma 2 2 318" xfId="966"/>
    <cellStyle name="Comma 2 2 319" xfId="967"/>
    <cellStyle name="Comma 2 2 32" xfId="968"/>
    <cellStyle name="Comma 2 2 320" xfId="969"/>
    <cellStyle name="Comma 2 2 321" xfId="970"/>
    <cellStyle name="Comma 2 2 322" xfId="971"/>
    <cellStyle name="Comma 2 2 323" xfId="972"/>
    <cellStyle name="Comma 2 2 324" xfId="973"/>
    <cellStyle name="Comma 2 2 325" xfId="974"/>
    <cellStyle name="Comma 2 2 326" xfId="975"/>
    <cellStyle name="Comma 2 2 327" xfId="976"/>
    <cellStyle name="Comma 2 2 328" xfId="977"/>
    <cellStyle name="Comma 2 2 329" xfId="978"/>
    <cellStyle name="Comma 2 2 33" xfId="979"/>
    <cellStyle name="Comma 2 2 330" xfId="980"/>
    <cellStyle name="Comma 2 2 331" xfId="981"/>
    <cellStyle name="Comma 2 2 332" xfId="982"/>
    <cellStyle name="Comma 2 2 333" xfId="983"/>
    <cellStyle name="Comma 2 2 334" xfId="984"/>
    <cellStyle name="Comma 2 2 335" xfId="985"/>
    <cellStyle name="Comma 2 2 336" xfId="986"/>
    <cellStyle name="Comma 2 2 337" xfId="987"/>
    <cellStyle name="Comma 2 2 338" xfId="988"/>
    <cellStyle name="Comma 2 2 339" xfId="989"/>
    <cellStyle name="Comma 2 2 34" xfId="990"/>
    <cellStyle name="Comma 2 2 340" xfId="991"/>
    <cellStyle name="Comma 2 2 341" xfId="992"/>
    <cellStyle name="Comma 2 2 342" xfId="993"/>
    <cellStyle name="Comma 2 2 343" xfId="994"/>
    <cellStyle name="Comma 2 2 344" xfId="995"/>
    <cellStyle name="Comma 2 2 345" xfId="996"/>
    <cellStyle name="Comma 2 2 346" xfId="997"/>
    <cellStyle name="Comma 2 2 347" xfId="998"/>
    <cellStyle name="Comma 2 2 348" xfId="999"/>
    <cellStyle name="Comma 2 2 349" xfId="1000"/>
    <cellStyle name="Comma 2 2 35" xfId="1001"/>
    <cellStyle name="Comma 2 2 350" xfId="1002"/>
    <cellStyle name="Comma 2 2 351" xfId="1003"/>
    <cellStyle name="Comma 2 2 352" xfId="1004"/>
    <cellStyle name="Comma 2 2 353" xfId="1005"/>
    <cellStyle name="Comma 2 2 354" xfId="1006"/>
    <cellStyle name="Comma 2 2 355" xfId="1007"/>
    <cellStyle name="Comma 2 2 356" xfId="1008"/>
    <cellStyle name="Comma 2 2 357" xfId="1009"/>
    <cellStyle name="Comma 2 2 358" xfId="1010"/>
    <cellStyle name="Comma 2 2 359" xfId="1011"/>
    <cellStyle name="Comma 2 2 36" xfId="1012"/>
    <cellStyle name="Comma 2 2 360" xfId="1013"/>
    <cellStyle name="Comma 2 2 361" xfId="1014"/>
    <cellStyle name="Comma 2 2 362" xfId="1015"/>
    <cellStyle name="Comma 2 2 363" xfId="1016"/>
    <cellStyle name="Comma 2 2 364" xfId="1017"/>
    <cellStyle name="Comma 2 2 365" xfId="1018"/>
    <cellStyle name="Comma 2 2 366" xfId="1019"/>
    <cellStyle name="Comma 2 2 367" xfId="1020"/>
    <cellStyle name="Comma 2 2 368" xfId="1021"/>
    <cellStyle name="Comma 2 2 369" xfId="1022"/>
    <cellStyle name="Comma 2 2 37" xfId="1023"/>
    <cellStyle name="Comma 2 2 370" xfId="1024"/>
    <cellStyle name="Comma 2 2 371" xfId="1025"/>
    <cellStyle name="Comma 2 2 372" xfId="1026"/>
    <cellStyle name="Comma 2 2 373" xfId="1027"/>
    <cellStyle name="Comma 2 2 374" xfId="1028"/>
    <cellStyle name="Comma 2 2 375" xfId="1029"/>
    <cellStyle name="Comma 2 2 376" xfId="1030"/>
    <cellStyle name="Comma 2 2 377" xfId="1031"/>
    <cellStyle name="Comma 2 2 378" xfId="1032"/>
    <cellStyle name="Comma 2 2 379" xfId="1033"/>
    <cellStyle name="Comma 2 2 38" xfId="1034"/>
    <cellStyle name="Comma 2 2 380" xfId="1035"/>
    <cellStyle name="Comma 2 2 381" xfId="1036"/>
    <cellStyle name="Comma 2 2 382" xfId="1037"/>
    <cellStyle name="Comma 2 2 383" xfId="1038"/>
    <cellStyle name="Comma 2 2 384" xfId="1039"/>
    <cellStyle name="Comma 2 2 385" xfId="1040"/>
    <cellStyle name="Comma 2 2 386" xfId="1041"/>
    <cellStyle name="Comma 2 2 387" xfId="1042"/>
    <cellStyle name="Comma 2 2 388" xfId="1043"/>
    <cellStyle name="Comma 2 2 389" xfId="1044"/>
    <cellStyle name="Comma 2 2 39" xfId="1045"/>
    <cellStyle name="Comma 2 2 390" xfId="1046"/>
    <cellStyle name="Comma 2 2 391" xfId="1047"/>
    <cellStyle name="Comma 2 2 392" xfId="1048"/>
    <cellStyle name="Comma 2 2 393" xfId="1049"/>
    <cellStyle name="Comma 2 2 394" xfId="1050"/>
    <cellStyle name="Comma 2 2 395" xfId="1051"/>
    <cellStyle name="Comma 2 2 396" xfId="1052"/>
    <cellStyle name="Comma 2 2 397" xfId="1053"/>
    <cellStyle name="Comma 2 2 398" xfId="1054"/>
    <cellStyle name="Comma 2 2 399" xfId="1055"/>
    <cellStyle name="Comma 2 2 4" xfId="1056"/>
    <cellStyle name="Comma 2 2 40" xfId="1057"/>
    <cellStyle name="Comma 2 2 400" xfId="1058"/>
    <cellStyle name="Comma 2 2 401" xfId="1059"/>
    <cellStyle name="Comma 2 2 402" xfId="1060"/>
    <cellStyle name="Comma 2 2 403" xfId="1061"/>
    <cellStyle name="Comma 2 2 404" xfId="1062"/>
    <cellStyle name="Comma 2 2 405" xfId="1063"/>
    <cellStyle name="Comma 2 2 406" xfId="1064"/>
    <cellStyle name="Comma 2 2 407" xfId="1065"/>
    <cellStyle name="Comma 2 2 408" xfId="1066"/>
    <cellStyle name="Comma 2 2 409" xfId="1067"/>
    <cellStyle name="Comma 2 2 41" xfId="1068"/>
    <cellStyle name="Comma 2 2 410" xfId="1069"/>
    <cellStyle name="Comma 2 2 411" xfId="1070"/>
    <cellStyle name="Comma 2 2 412" xfId="1071"/>
    <cellStyle name="Comma 2 2 413" xfId="1072"/>
    <cellStyle name="Comma 2 2 414" xfId="1073"/>
    <cellStyle name="Comma 2 2 415" xfId="1074"/>
    <cellStyle name="Comma 2 2 416" xfId="1075"/>
    <cellStyle name="Comma 2 2 417" xfId="1076"/>
    <cellStyle name="Comma 2 2 418" xfId="1077"/>
    <cellStyle name="Comma 2 2 419" xfId="1078"/>
    <cellStyle name="Comma 2 2 42" xfId="1079"/>
    <cellStyle name="Comma 2 2 420" xfId="1080"/>
    <cellStyle name="Comma 2 2 421" xfId="1081"/>
    <cellStyle name="Comma 2 2 422" xfId="1082"/>
    <cellStyle name="Comma 2 2 423" xfId="1083"/>
    <cellStyle name="Comma 2 2 424" xfId="1084"/>
    <cellStyle name="Comma 2 2 425" xfId="1085"/>
    <cellStyle name="Comma 2 2 426" xfId="1086"/>
    <cellStyle name="Comma 2 2 427" xfId="1087"/>
    <cellStyle name="Comma 2 2 428" xfId="1088"/>
    <cellStyle name="Comma 2 2 429" xfId="1089"/>
    <cellStyle name="Comma 2 2 43" xfId="1090"/>
    <cellStyle name="Comma 2 2 430" xfId="1091"/>
    <cellStyle name="Comma 2 2 431" xfId="1092"/>
    <cellStyle name="Comma 2 2 432" xfId="1093"/>
    <cellStyle name="Comma 2 2 433" xfId="1094"/>
    <cellStyle name="Comma 2 2 434" xfId="1095"/>
    <cellStyle name="Comma 2 2 435" xfId="1096"/>
    <cellStyle name="Comma 2 2 436" xfId="1097"/>
    <cellStyle name="Comma 2 2 437" xfId="1098"/>
    <cellStyle name="Comma 2 2 438" xfId="1099"/>
    <cellStyle name="Comma 2 2 439" xfId="1100"/>
    <cellStyle name="Comma 2 2 44" xfId="1101"/>
    <cellStyle name="Comma 2 2 440" xfId="1102"/>
    <cellStyle name="Comma 2 2 441" xfId="1103"/>
    <cellStyle name="Comma 2 2 442" xfId="1104"/>
    <cellStyle name="Comma 2 2 443" xfId="1105"/>
    <cellStyle name="Comma 2 2 444" xfId="1106"/>
    <cellStyle name="Comma 2 2 445" xfId="1107"/>
    <cellStyle name="Comma 2 2 446" xfId="1108"/>
    <cellStyle name="Comma 2 2 447" xfId="1109"/>
    <cellStyle name="Comma 2 2 448" xfId="1110"/>
    <cellStyle name="Comma 2 2 449" xfId="1111"/>
    <cellStyle name="Comma 2 2 45" xfId="1112"/>
    <cellStyle name="Comma 2 2 450" xfId="1113"/>
    <cellStyle name="Comma 2 2 451" xfId="1114"/>
    <cellStyle name="Comma 2 2 452" xfId="1115"/>
    <cellStyle name="Comma 2 2 453" xfId="1116"/>
    <cellStyle name="Comma 2 2 454" xfId="1117"/>
    <cellStyle name="Comma 2 2 455" xfId="1118"/>
    <cellStyle name="Comma 2 2 456" xfId="1119"/>
    <cellStyle name="Comma 2 2 457" xfId="1120"/>
    <cellStyle name="Comma 2 2 458" xfId="1121"/>
    <cellStyle name="Comma 2 2 459" xfId="1122"/>
    <cellStyle name="Comma 2 2 46" xfId="1123"/>
    <cellStyle name="Comma 2 2 460" xfId="1124"/>
    <cellStyle name="Comma 2 2 461" xfId="1125"/>
    <cellStyle name="Comma 2 2 462" xfId="1126"/>
    <cellStyle name="Comma 2 2 463" xfId="1127"/>
    <cellStyle name="Comma 2 2 464" xfId="1128"/>
    <cellStyle name="Comma 2 2 465" xfId="1129"/>
    <cellStyle name="Comma 2 2 466" xfId="1130"/>
    <cellStyle name="Comma 2 2 467" xfId="1131"/>
    <cellStyle name="Comma 2 2 468" xfId="1132"/>
    <cellStyle name="Comma 2 2 469" xfId="1133"/>
    <cellStyle name="Comma 2 2 47" xfId="1134"/>
    <cellStyle name="Comma 2 2 470" xfId="1135"/>
    <cellStyle name="Comma 2 2 471" xfId="1136"/>
    <cellStyle name="Comma 2 2 472" xfId="1137"/>
    <cellStyle name="Comma 2 2 473" xfId="1138"/>
    <cellStyle name="Comma 2 2 474" xfId="1139"/>
    <cellStyle name="Comma 2 2 475" xfId="1140"/>
    <cellStyle name="Comma 2 2 476" xfId="1141"/>
    <cellStyle name="Comma 2 2 477" xfId="1142"/>
    <cellStyle name="Comma 2 2 478" xfId="1143"/>
    <cellStyle name="Comma 2 2 479" xfId="1144"/>
    <cellStyle name="Comma 2 2 48" xfId="1145"/>
    <cellStyle name="Comma 2 2 480" xfId="1146"/>
    <cellStyle name="Comma 2 2 481" xfId="1147"/>
    <cellStyle name="Comma 2 2 482" xfId="1148"/>
    <cellStyle name="Comma 2 2 483" xfId="1149"/>
    <cellStyle name="Comma 2 2 484" xfId="1150"/>
    <cellStyle name="Comma 2 2 485" xfId="1151"/>
    <cellStyle name="Comma 2 2 486" xfId="1152"/>
    <cellStyle name="Comma 2 2 487" xfId="1153"/>
    <cellStyle name="Comma 2 2 488" xfId="1154"/>
    <cellStyle name="Comma 2 2 489" xfId="1155"/>
    <cellStyle name="Comma 2 2 49" xfId="1156"/>
    <cellStyle name="Comma 2 2 490" xfId="1157"/>
    <cellStyle name="Comma 2 2 491" xfId="1158"/>
    <cellStyle name="Comma 2 2 492" xfId="1159"/>
    <cellStyle name="Comma 2 2 493" xfId="1160"/>
    <cellStyle name="Comma 2 2 494" xfId="1161"/>
    <cellStyle name="Comma 2 2 495" xfId="1162"/>
    <cellStyle name="Comma 2 2 496" xfId="1163"/>
    <cellStyle name="Comma 2 2 497" xfId="1164"/>
    <cellStyle name="Comma 2 2 498" xfId="1165"/>
    <cellStyle name="Comma 2 2 499" xfId="1166"/>
    <cellStyle name="Comma 2 2 5" xfId="1167"/>
    <cellStyle name="Comma 2 2 50" xfId="1168"/>
    <cellStyle name="Comma 2 2 500" xfId="1169"/>
    <cellStyle name="Comma 2 2 501" xfId="1170"/>
    <cellStyle name="Comma 2 2 502" xfId="1171"/>
    <cellStyle name="Comma 2 2 503" xfId="1172"/>
    <cellStyle name="Comma 2 2 504" xfId="1173"/>
    <cellStyle name="Comma 2 2 505" xfId="1174"/>
    <cellStyle name="Comma 2 2 506" xfId="1175"/>
    <cellStyle name="Comma 2 2 507" xfId="1176"/>
    <cellStyle name="Comma 2 2 508" xfId="1177"/>
    <cellStyle name="Comma 2 2 509" xfId="1178"/>
    <cellStyle name="Comma 2 2 51" xfId="1179"/>
    <cellStyle name="Comma 2 2 510" xfId="1180"/>
    <cellStyle name="Comma 2 2 511" xfId="1181"/>
    <cellStyle name="Comma 2 2 512" xfId="1182"/>
    <cellStyle name="Comma 2 2 513" xfId="1183"/>
    <cellStyle name="Comma 2 2 514" xfId="1184"/>
    <cellStyle name="Comma 2 2 515" xfId="1185"/>
    <cellStyle name="Comma 2 2 516" xfId="1186"/>
    <cellStyle name="Comma 2 2 517" xfId="1187"/>
    <cellStyle name="Comma 2 2 518" xfId="1188"/>
    <cellStyle name="Comma 2 2 519" xfId="1189"/>
    <cellStyle name="Comma 2 2 52" xfId="1190"/>
    <cellStyle name="Comma 2 2 520" xfId="1191"/>
    <cellStyle name="Comma 2 2 521" xfId="1192"/>
    <cellStyle name="Comma 2 2 522" xfId="1193"/>
    <cellStyle name="Comma 2 2 523" xfId="1194"/>
    <cellStyle name="Comma 2 2 524" xfId="1195"/>
    <cellStyle name="Comma 2 2 525" xfId="1196"/>
    <cellStyle name="Comma 2 2 526" xfId="1197"/>
    <cellStyle name="Comma 2 2 527" xfId="1198"/>
    <cellStyle name="Comma 2 2 528" xfId="1199"/>
    <cellStyle name="Comma 2 2 529" xfId="1200"/>
    <cellStyle name="Comma 2 2 53" xfId="1201"/>
    <cellStyle name="Comma 2 2 530" xfId="1202"/>
    <cellStyle name="Comma 2 2 531" xfId="1203"/>
    <cellStyle name="Comma 2 2 532" xfId="1204"/>
    <cellStyle name="Comma 2 2 533" xfId="1205"/>
    <cellStyle name="Comma 2 2 534" xfId="1206"/>
    <cellStyle name="Comma 2 2 535" xfId="1207"/>
    <cellStyle name="Comma 2 2 536" xfId="1208"/>
    <cellStyle name="Comma 2 2 537" xfId="1209"/>
    <cellStyle name="Comma 2 2 538" xfId="1210"/>
    <cellStyle name="Comma 2 2 539" xfId="1211"/>
    <cellStyle name="Comma 2 2 54" xfId="1212"/>
    <cellStyle name="Comma 2 2 540" xfId="1213"/>
    <cellStyle name="Comma 2 2 541" xfId="1214"/>
    <cellStyle name="Comma 2 2 542" xfId="1215"/>
    <cellStyle name="Comma 2 2 543" xfId="1216"/>
    <cellStyle name="Comma 2 2 544" xfId="1217"/>
    <cellStyle name="Comma 2 2 545" xfId="1218"/>
    <cellStyle name="Comma 2 2 546" xfId="1219"/>
    <cellStyle name="Comma 2 2 547" xfId="1220"/>
    <cellStyle name="Comma 2 2 548" xfId="1221"/>
    <cellStyle name="Comma 2 2 549" xfId="1222"/>
    <cellStyle name="Comma 2 2 55" xfId="1223"/>
    <cellStyle name="Comma 2 2 550" xfId="1224"/>
    <cellStyle name="Comma 2 2 551" xfId="1225"/>
    <cellStyle name="Comma 2 2 552" xfId="1226"/>
    <cellStyle name="Comma 2 2 553" xfId="1227"/>
    <cellStyle name="Comma 2 2 554" xfId="1228"/>
    <cellStyle name="Comma 2 2 555" xfId="1229"/>
    <cellStyle name="Comma 2 2 556" xfId="1230"/>
    <cellStyle name="Comma 2 2 557" xfId="1231"/>
    <cellStyle name="Comma 2 2 558" xfId="1232"/>
    <cellStyle name="Comma 2 2 559" xfId="1233"/>
    <cellStyle name="Comma 2 2 56" xfId="1234"/>
    <cellStyle name="Comma 2 2 560" xfId="1235"/>
    <cellStyle name="Comma 2 2 561" xfId="1236"/>
    <cellStyle name="Comma 2 2 562" xfId="1237"/>
    <cellStyle name="Comma 2 2 563" xfId="1238"/>
    <cellStyle name="Comma 2 2 564" xfId="1239"/>
    <cellStyle name="Comma 2 2 565" xfId="1240"/>
    <cellStyle name="Comma 2 2 566" xfId="1241"/>
    <cellStyle name="Comma 2 2 567" xfId="1242"/>
    <cellStyle name="Comma 2 2 568" xfId="1243"/>
    <cellStyle name="Comma 2 2 569" xfId="1244"/>
    <cellStyle name="Comma 2 2 57" xfId="1245"/>
    <cellStyle name="Comma 2 2 570" xfId="1246"/>
    <cellStyle name="Comma 2 2 571" xfId="1247"/>
    <cellStyle name="Comma 2 2 572" xfId="1248"/>
    <cellStyle name="Comma 2 2 573" xfId="1249"/>
    <cellStyle name="Comma 2 2 574" xfId="1250"/>
    <cellStyle name="Comma 2 2 575" xfId="1251"/>
    <cellStyle name="Comma 2 2 576" xfId="1252"/>
    <cellStyle name="Comma 2 2 577" xfId="1253"/>
    <cellStyle name="Comma 2 2 578" xfId="1254"/>
    <cellStyle name="Comma 2 2 579" xfId="1255"/>
    <cellStyle name="Comma 2 2 58" xfId="1256"/>
    <cellStyle name="Comma 2 2 580" xfId="1257"/>
    <cellStyle name="Comma 2 2 581" xfId="1258"/>
    <cellStyle name="Comma 2 2 582" xfId="1259"/>
    <cellStyle name="Comma 2 2 583" xfId="1260"/>
    <cellStyle name="Comma 2 2 584" xfId="1261"/>
    <cellStyle name="Comma 2 2 585" xfId="1262"/>
    <cellStyle name="Comma 2 2 586" xfId="1263"/>
    <cellStyle name="Comma 2 2 587" xfId="1264"/>
    <cellStyle name="Comma 2 2 588" xfId="1265"/>
    <cellStyle name="Comma 2 2 589" xfId="1266"/>
    <cellStyle name="Comma 2 2 59" xfId="1267"/>
    <cellStyle name="Comma 2 2 590" xfId="1268"/>
    <cellStyle name="Comma 2 2 591" xfId="1269"/>
    <cellStyle name="Comma 2 2 592" xfId="1270"/>
    <cellStyle name="Comma 2 2 593" xfId="1271"/>
    <cellStyle name="Comma 2 2 594" xfId="1272"/>
    <cellStyle name="Comma 2 2 595" xfId="1273"/>
    <cellStyle name="Comma 2 2 596" xfId="1274"/>
    <cellStyle name="Comma 2 2 597" xfId="1275"/>
    <cellStyle name="Comma 2 2 598" xfId="1276"/>
    <cellStyle name="Comma 2 2 599" xfId="1277"/>
    <cellStyle name="Comma 2 2 6" xfId="1278"/>
    <cellStyle name="Comma 2 2 60" xfId="1279"/>
    <cellStyle name="Comma 2 2 600" xfId="1280"/>
    <cellStyle name="Comma 2 2 601" xfId="1281"/>
    <cellStyle name="Comma 2 2 602" xfId="1282"/>
    <cellStyle name="Comma 2 2 603" xfId="1283"/>
    <cellStyle name="Comma 2 2 604" xfId="1284"/>
    <cellStyle name="Comma 2 2 605" xfId="1285"/>
    <cellStyle name="Comma 2 2 606" xfId="1286"/>
    <cellStyle name="Comma 2 2 607" xfId="1287"/>
    <cellStyle name="Comma 2 2 608" xfId="1288"/>
    <cellStyle name="Comma 2 2 609" xfId="1289"/>
    <cellStyle name="Comma 2 2 61" xfId="1290"/>
    <cellStyle name="Comma 2 2 610" xfId="1291"/>
    <cellStyle name="Comma 2 2 611" xfId="1292"/>
    <cellStyle name="Comma 2 2 612" xfId="1293"/>
    <cellStyle name="Comma 2 2 613" xfId="1294"/>
    <cellStyle name="Comma 2 2 614" xfId="1295"/>
    <cellStyle name="Comma 2 2 615" xfId="1296"/>
    <cellStyle name="Comma 2 2 616" xfId="1297"/>
    <cellStyle name="Comma 2 2 617" xfId="1298"/>
    <cellStyle name="Comma 2 2 618" xfId="1299"/>
    <cellStyle name="Comma 2 2 619" xfId="1300"/>
    <cellStyle name="Comma 2 2 62" xfId="1301"/>
    <cellStyle name="Comma 2 2 620" xfId="1302"/>
    <cellStyle name="Comma 2 2 621" xfId="1303"/>
    <cellStyle name="Comma 2 2 622" xfId="1304"/>
    <cellStyle name="Comma 2 2 623" xfId="1305"/>
    <cellStyle name="Comma 2 2 624" xfId="1306"/>
    <cellStyle name="Comma 2 2 625" xfId="1307"/>
    <cellStyle name="Comma 2 2 626" xfId="1308"/>
    <cellStyle name="Comma 2 2 627" xfId="1309"/>
    <cellStyle name="Comma 2 2 628" xfId="1310"/>
    <cellStyle name="Comma 2 2 629" xfId="1311"/>
    <cellStyle name="Comma 2 2 63" xfId="1312"/>
    <cellStyle name="Comma 2 2 630" xfId="1313"/>
    <cellStyle name="Comma 2 2 631" xfId="1314"/>
    <cellStyle name="Comma 2 2 632" xfId="1315"/>
    <cellStyle name="Comma 2 2 633" xfId="1316"/>
    <cellStyle name="Comma 2 2 634" xfId="1317"/>
    <cellStyle name="Comma 2 2 635" xfId="1318"/>
    <cellStyle name="Comma 2 2 636" xfId="1319"/>
    <cellStyle name="Comma 2 2 637" xfId="1320"/>
    <cellStyle name="Comma 2 2 638" xfId="1321"/>
    <cellStyle name="Comma 2 2 639" xfId="1322"/>
    <cellStyle name="Comma 2 2 64" xfId="1323"/>
    <cellStyle name="Comma 2 2 640" xfId="1324"/>
    <cellStyle name="Comma 2 2 641" xfId="1325"/>
    <cellStyle name="Comma 2 2 642" xfId="1326"/>
    <cellStyle name="Comma 2 2 643" xfId="1327"/>
    <cellStyle name="Comma 2 2 644" xfId="1328"/>
    <cellStyle name="Comma 2 2 645" xfId="1329"/>
    <cellStyle name="Comma 2 2 646" xfId="1330"/>
    <cellStyle name="Comma 2 2 647" xfId="1331"/>
    <cellStyle name="Comma 2 2 648" xfId="1332"/>
    <cellStyle name="Comma 2 2 649" xfId="1333"/>
    <cellStyle name="Comma 2 2 65" xfId="1334"/>
    <cellStyle name="Comma 2 2 650" xfId="1335"/>
    <cellStyle name="Comma 2 2 651" xfId="1336"/>
    <cellStyle name="Comma 2 2 652" xfId="1337"/>
    <cellStyle name="Comma 2 2 653" xfId="1338"/>
    <cellStyle name="Comma 2 2 654" xfId="1339"/>
    <cellStyle name="Comma 2 2 655" xfId="1340"/>
    <cellStyle name="Comma 2 2 656" xfId="1341"/>
    <cellStyle name="Comma 2 2 657" xfId="1342"/>
    <cellStyle name="Comma 2 2 658" xfId="1343"/>
    <cellStyle name="Comma 2 2 659" xfId="1344"/>
    <cellStyle name="Comma 2 2 66" xfId="1345"/>
    <cellStyle name="Comma 2 2 660" xfId="1346"/>
    <cellStyle name="Comma 2 2 661" xfId="1347"/>
    <cellStyle name="Comma 2 2 662" xfId="1348"/>
    <cellStyle name="Comma 2 2 663" xfId="1349"/>
    <cellStyle name="Comma 2 2 664" xfId="1350"/>
    <cellStyle name="Comma 2 2 665" xfId="1351"/>
    <cellStyle name="Comma 2 2 666" xfId="1352"/>
    <cellStyle name="Comma 2 2 667" xfId="1353"/>
    <cellStyle name="Comma 2 2 668" xfId="1354"/>
    <cellStyle name="Comma 2 2 669" xfId="1355"/>
    <cellStyle name="Comma 2 2 67" xfId="1356"/>
    <cellStyle name="Comma 2 2 670" xfId="1357"/>
    <cellStyle name="Comma 2 2 671" xfId="1358"/>
    <cellStyle name="Comma 2 2 672" xfId="1359"/>
    <cellStyle name="Comma 2 2 673" xfId="1360"/>
    <cellStyle name="Comma 2 2 674" xfId="1361"/>
    <cellStyle name="Comma 2 2 675" xfId="1362"/>
    <cellStyle name="Comma 2 2 676" xfId="1363"/>
    <cellStyle name="Comma 2 2 677" xfId="1364"/>
    <cellStyle name="Comma 2 2 678" xfId="1365"/>
    <cellStyle name="Comma 2 2 679" xfId="1366"/>
    <cellStyle name="Comma 2 2 68" xfId="1367"/>
    <cellStyle name="Comma 2 2 680" xfId="1368"/>
    <cellStyle name="Comma 2 2 681" xfId="1369"/>
    <cellStyle name="Comma 2 2 682" xfId="1370"/>
    <cellStyle name="Comma 2 2 683" xfId="1371"/>
    <cellStyle name="Comma 2 2 684" xfId="1372"/>
    <cellStyle name="Comma 2 2 685" xfId="1373"/>
    <cellStyle name="Comma 2 2 686" xfId="1374"/>
    <cellStyle name="Comma 2 2 687" xfId="1375"/>
    <cellStyle name="Comma 2 2 688" xfId="1376"/>
    <cellStyle name="Comma 2 2 689" xfId="1377"/>
    <cellStyle name="Comma 2 2 69" xfId="1378"/>
    <cellStyle name="Comma 2 2 690" xfId="1379"/>
    <cellStyle name="Comma 2 2 691" xfId="1380"/>
    <cellStyle name="Comma 2 2 692" xfId="1381"/>
    <cellStyle name="Comma 2 2 693" xfId="1382"/>
    <cellStyle name="Comma 2 2 694" xfId="1383"/>
    <cellStyle name="Comma 2 2 695" xfId="1384"/>
    <cellStyle name="Comma 2 2 696" xfId="1385"/>
    <cellStyle name="Comma 2 2 697" xfId="1386"/>
    <cellStyle name="Comma 2 2 698" xfId="1387"/>
    <cellStyle name="Comma 2 2 699" xfId="1388"/>
    <cellStyle name="Comma 2 2 7" xfId="1389"/>
    <cellStyle name="Comma 2 2 70" xfId="1390"/>
    <cellStyle name="Comma 2 2 700" xfId="1391"/>
    <cellStyle name="Comma 2 2 701" xfId="1392"/>
    <cellStyle name="Comma 2 2 702" xfId="1393"/>
    <cellStyle name="Comma 2 2 703" xfId="1394"/>
    <cellStyle name="Comma 2 2 704" xfId="1395"/>
    <cellStyle name="Comma 2 2 705" xfId="1396"/>
    <cellStyle name="Comma 2 2 706" xfId="1397"/>
    <cellStyle name="Comma 2 2 707" xfId="1398"/>
    <cellStyle name="Comma 2 2 708" xfId="1399"/>
    <cellStyle name="Comma 2 2 709" xfId="1400"/>
    <cellStyle name="Comma 2 2 71" xfId="1401"/>
    <cellStyle name="Comma 2 2 710" xfId="1402"/>
    <cellStyle name="Comma 2 2 711" xfId="1403"/>
    <cellStyle name="Comma 2 2 712" xfId="1404"/>
    <cellStyle name="Comma 2 2 713" xfId="1405"/>
    <cellStyle name="Comma 2 2 714" xfId="1406"/>
    <cellStyle name="Comma 2 2 715" xfId="1407"/>
    <cellStyle name="Comma 2 2 716" xfId="1408"/>
    <cellStyle name="Comma 2 2 717" xfId="1409"/>
    <cellStyle name="Comma 2 2 718" xfId="1410"/>
    <cellStyle name="Comma 2 2 719" xfId="1411"/>
    <cellStyle name="Comma 2 2 72" xfId="1412"/>
    <cellStyle name="Comma 2 2 720" xfId="1413"/>
    <cellStyle name="Comma 2 2 721" xfId="1414"/>
    <cellStyle name="Comma 2 2 722" xfId="1415"/>
    <cellStyle name="Comma 2 2 723" xfId="1416"/>
    <cellStyle name="Comma 2 2 724" xfId="1417"/>
    <cellStyle name="Comma 2 2 725" xfId="1418"/>
    <cellStyle name="Comma 2 2 726" xfId="1419"/>
    <cellStyle name="Comma 2 2 727" xfId="1420"/>
    <cellStyle name="Comma 2 2 728" xfId="1421"/>
    <cellStyle name="Comma 2 2 729" xfId="1422"/>
    <cellStyle name="Comma 2 2 73" xfId="1423"/>
    <cellStyle name="Comma 2 2 730" xfId="1424"/>
    <cellStyle name="Comma 2 2 731" xfId="1425"/>
    <cellStyle name="Comma 2 2 732" xfId="1426"/>
    <cellStyle name="Comma 2 2 733" xfId="1427"/>
    <cellStyle name="Comma 2 2 734" xfId="1428"/>
    <cellStyle name="Comma 2 2 735" xfId="1429"/>
    <cellStyle name="Comma 2 2 736" xfId="1430"/>
    <cellStyle name="Comma 2 2 737" xfId="1431"/>
    <cellStyle name="Comma 2 2 738" xfId="1432"/>
    <cellStyle name="Comma 2 2 739" xfId="1433"/>
    <cellStyle name="Comma 2 2 74" xfId="1434"/>
    <cellStyle name="Comma 2 2 740" xfId="1435"/>
    <cellStyle name="Comma 2 2 741" xfId="1436"/>
    <cellStyle name="Comma 2 2 742" xfId="1437"/>
    <cellStyle name="Comma 2 2 743" xfId="1438"/>
    <cellStyle name="Comma 2 2 744" xfId="1439"/>
    <cellStyle name="Comma 2 2 745" xfId="1440"/>
    <cellStyle name="Comma 2 2 746" xfId="1441"/>
    <cellStyle name="Comma 2 2 747" xfId="1442"/>
    <cellStyle name="Comma 2 2 748" xfId="1443"/>
    <cellStyle name="Comma 2 2 749" xfId="1444"/>
    <cellStyle name="Comma 2 2 75" xfId="1445"/>
    <cellStyle name="Comma 2 2 750" xfId="1446"/>
    <cellStyle name="Comma 2 2 751" xfId="1447"/>
    <cellStyle name="Comma 2 2 752" xfId="1448"/>
    <cellStyle name="Comma 2 2 753" xfId="1449"/>
    <cellStyle name="Comma 2 2 754" xfId="1450"/>
    <cellStyle name="Comma 2 2 755" xfId="1451"/>
    <cellStyle name="Comma 2 2 756" xfId="1452"/>
    <cellStyle name="Comma 2 2 757" xfId="1453"/>
    <cellStyle name="Comma 2 2 758" xfId="1454"/>
    <cellStyle name="Comma 2 2 759" xfId="1455"/>
    <cellStyle name="Comma 2 2 76" xfId="1456"/>
    <cellStyle name="Comma 2 2 760" xfId="1457"/>
    <cellStyle name="Comma 2 2 761" xfId="1458"/>
    <cellStyle name="Comma 2 2 762" xfId="1459"/>
    <cellStyle name="Comma 2 2 763" xfId="1460"/>
    <cellStyle name="Comma 2 2 764" xfId="1461"/>
    <cellStyle name="Comma 2 2 765" xfId="1462"/>
    <cellStyle name="Comma 2 2 766" xfId="1463"/>
    <cellStyle name="Comma 2 2 767" xfId="1464"/>
    <cellStyle name="Comma 2 2 768" xfId="1465"/>
    <cellStyle name="Comma 2 2 769" xfId="1466"/>
    <cellStyle name="Comma 2 2 77" xfId="1467"/>
    <cellStyle name="Comma 2 2 770" xfId="1468"/>
    <cellStyle name="Comma 2 2 771" xfId="1469"/>
    <cellStyle name="Comma 2 2 772" xfId="1470"/>
    <cellStyle name="Comma 2 2 773" xfId="1471"/>
    <cellStyle name="Comma 2 2 774" xfId="1472"/>
    <cellStyle name="Comma 2 2 775" xfId="1473"/>
    <cellStyle name="Comma 2 2 776" xfId="1474"/>
    <cellStyle name="Comma 2 2 777" xfId="1475"/>
    <cellStyle name="Comma 2 2 778" xfId="1476"/>
    <cellStyle name="Comma 2 2 779" xfId="1477"/>
    <cellStyle name="Comma 2 2 78" xfId="1478"/>
    <cellStyle name="Comma 2 2 780" xfId="1479"/>
    <cellStyle name="Comma 2 2 781" xfId="1480"/>
    <cellStyle name="Comma 2 2 782" xfId="1481"/>
    <cellStyle name="Comma 2 2 783" xfId="1482"/>
    <cellStyle name="Comma 2 2 784" xfId="1483"/>
    <cellStyle name="Comma 2 2 785" xfId="1484"/>
    <cellStyle name="Comma 2 2 786" xfId="1485"/>
    <cellStyle name="Comma 2 2 787" xfId="1486"/>
    <cellStyle name="Comma 2 2 788" xfId="1487"/>
    <cellStyle name="Comma 2 2 789" xfId="1488"/>
    <cellStyle name="Comma 2 2 79" xfId="1489"/>
    <cellStyle name="Comma 2 2 790" xfId="1490"/>
    <cellStyle name="Comma 2 2 791" xfId="1491"/>
    <cellStyle name="Comma 2 2 792" xfId="1492"/>
    <cellStyle name="Comma 2 2 793" xfId="1493"/>
    <cellStyle name="Comma 2 2 794" xfId="1494"/>
    <cellStyle name="Comma 2 2 795" xfId="1495"/>
    <cellStyle name="Comma 2 2 796" xfId="1496"/>
    <cellStyle name="Comma 2 2 797" xfId="1497"/>
    <cellStyle name="Comma 2 2 798" xfId="1498"/>
    <cellStyle name="Comma 2 2 799" xfId="1499"/>
    <cellStyle name="Comma 2 2 8" xfId="1500"/>
    <cellStyle name="Comma 2 2 80" xfId="1501"/>
    <cellStyle name="Comma 2 2 800" xfId="1502"/>
    <cellStyle name="Comma 2 2 801" xfId="1503"/>
    <cellStyle name="Comma 2 2 802" xfId="1504"/>
    <cellStyle name="Comma 2 2 803" xfId="1505"/>
    <cellStyle name="Comma 2 2 804" xfId="1506"/>
    <cellStyle name="Comma 2 2 805" xfId="1507"/>
    <cellStyle name="Comma 2 2 806" xfId="1508"/>
    <cellStyle name="Comma 2 2 807" xfId="1509"/>
    <cellStyle name="Comma 2 2 808" xfId="1510"/>
    <cellStyle name="Comma 2 2 809" xfId="1511"/>
    <cellStyle name="Comma 2 2 81" xfId="1512"/>
    <cellStyle name="Comma 2 2 810" xfId="1513"/>
    <cellStyle name="Comma 2 2 811" xfId="1514"/>
    <cellStyle name="Comma 2 2 812" xfId="1515"/>
    <cellStyle name="Comma 2 2 813" xfId="1516"/>
    <cellStyle name="Comma 2 2 814" xfId="1517"/>
    <cellStyle name="Comma 2 2 815" xfId="1518"/>
    <cellStyle name="Comma 2 2 816" xfId="1519"/>
    <cellStyle name="Comma 2 2 817" xfId="1520"/>
    <cellStyle name="Comma 2 2 818" xfId="1521"/>
    <cellStyle name="Comma 2 2 819" xfId="1522"/>
    <cellStyle name="Comma 2 2 82" xfId="1523"/>
    <cellStyle name="Comma 2 2 820" xfId="1524"/>
    <cellStyle name="Comma 2 2 821" xfId="1525"/>
    <cellStyle name="Comma 2 2 822" xfId="1526"/>
    <cellStyle name="Comma 2 2 823" xfId="1527"/>
    <cellStyle name="Comma 2 2 824" xfId="1528"/>
    <cellStyle name="Comma 2 2 825" xfId="1529"/>
    <cellStyle name="Comma 2 2 826" xfId="1530"/>
    <cellStyle name="Comma 2 2 827" xfId="1531"/>
    <cellStyle name="Comma 2 2 828" xfId="1532"/>
    <cellStyle name="Comma 2 2 829" xfId="1533"/>
    <cellStyle name="Comma 2 2 83" xfId="1534"/>
    <cellStyle name="Comma 2 2 830" xfId="1535"/>
    <cellStyle name="Comma 2 2 831" xfId="1536"/>
    <cellStyle name="Comma 2 2 832" xfId="1537"/>
    <cellStyle name="Comma 2 2 833" xfId="1538"/>
    <cellStyle name="Comma 2 2 834" xfId="1539"/>
    <cellStyle name="Comma 2 2 835" xfId="1540"/>
    <cellStyle name="Comma 2 2 836" xfId="1541"/>
    <cellStyle name="Comma 2 2 837" xfId="1542"/>
    <cellStyle name="Comma 2 2 838" xfId="1543"/>
    <cellStyle name="Comma 2 2 839" xfId="1544"/>
    <cellStyle name="Comma 2 2 84" xfId="1545"/>
    <cellStyle name="Comma 2 2 840" xfId="1546"/>
    <cellStyle name="Comma 2 2 841" xfId="1547"/>
    <cellStyle name="Comma 2 2 842" xfId="1548"/>
    <cellStyle name="Comma 2 2 843" xfId="1549"/>
    <cellStyle name="Comma 2 2 844" xfId="1550"/>
    <cellStyle name="Comma 2 2 845" xfId="1551"/>
    <cellStyle name="Comma 2 2 846" xfId="1552"/>
    <cellStyle name="Comma 2 2 847" xfId="1553"/>
    <cellStyle name="Comma 2 2 848" xfId="1554"/>
    <cellStyle name="Comma 2 2 849" xfId="1555"/>
    <cellStyle name="Comma 2 2 85" xfId="1556"/>
    <cellStyle name="Comma 2 2 850" xfId="1557"/>
    <cellStyle name="Comma 2 2 851" xfId="1558"/>
    <cellStyle name="Comma 2 2 852" xfId="1559"/>
    <cellStyle name="Comma 2 2 853" xfId="1560"/>
    <cellStyle name="Comma 2 2 854" xfId="1561"/>
    <cellStyle name="Comma 2 2 855" xfId="1562"/>
    <cellStyle name="Comma 2 2 856" xfId="1563"/>
    <cellStyle name="Comma 2 2 857" xfId="1564"/>
    <cellStyle name="Comma 2 2 858" xfId="1565"/>
    <cellStyle name="Comma 2 2 859" xfId="1566"/>
    <cellStyle name="Comma 2 2 86" xfId="1567"/>
    <cellStyle name="Comma 2 2 860" xfId="1568"/>
    <cellStyle name="Comma 2 2 861" xfId="1569"/>
    <cellStyle name="Comma 2 2 862" xfId="1570"/>
    <cellStyle name="Comma 2 2 863" xfId="1571"/>
    <cellStyle name="Comma 2 2 864" xfId="1572"/>
    <cellStyle name="Comma 2 2 865" xfId="1573"/>
    <cellStyle name="Comma 2 2 866" xfId="1574"/>
    <cellStyle name="Comma 2 2 867" xfId="1575"/>
    <cellStyle name="Comma 2 2 868" xfId="1576"/>
    <cellStyle name="Comma 2 2 869" xfId="1577"/>
    <cellStyle name="Comma 2 2 87" xfId="1578"/>
    <cellStyle name="Comma 2 2 870" xfId="1579"/>
    <cellStyle name="Comma 2 2 871" xfId="1580"/>
    <cellStyle name="Comma 2 2 872" xfId="1581"/>
    <cellStyle name="Comma 2 2 873" xfId="1582"/>
    <cellStyle name="Comma 2 2 874" xfId="1583"/>
    <cellStyle name="Comma 2 2 875" xfId="1584"/>
    <cellStyle name="Comma 2 2 876" xfId="1585"/>
    <cellStyle name="Comma 2 2 877" xfId="1586"/>
    <cellStyle name="Comma 2 2 878" xfId="1587"/>
    <cellStyle name="Comma 2 2 879" xfId="1588"/>
    <cellStyle name="Comma 2 2 88" xfId="1589"/>
    <cellStyle name="Comma 2 2 880" xfId="1590"/>
    <cellStyle name="Comma 2 2 881" xfId="1591"/>
    <cellStyle name="Comma 2 2 882" xfId="1592"/>
    <cellStyle name="Comma 2 2 883" xfId="1593"/>
    <cellStyle name="Comma 2 2 884" xfId="1594"/>
    <cellStyle name="Comma 2 2 885" xfId="1595"/>
    <cellStyle name="Comma 2 2 886" xfId="1596"/>
    <cellStyle name="Comma 2 2 887" xfId="1597"/>
    <cellStyle name="Comma 2 2 888" xfId="1598"/>
    <cellStyle name="Comma 2 2 889" xfId="1599"/>
    <cellStyle name="Comma 2 2 89" xfId="1600"/>
    <cellStyle name="Comma 2 2 890" xfId="1601"/>
    <cellStyle name="Comma 2 2 891" xfId="1602"/>
    <cellStyle name="Comma 2 2 892" xfId="1603"/>
    <cellStyle name="Comma 2 2 893" xfId="1604"/>
    <cellStyle name="Comma 2 2 894" xfId="1605"/>
    <cellStyle name="Comma 2 2 895" xfId="1606"/>
    <cellStyle name="Comma 2 2 896" xfId="1607"/>
    <cellStyle name="Comma 2 2 897" xfId="1608"/>
    <cellStyle name="Comma 2 2 898" xfId="1609"/>
    <cellStyle name="Comma 2 2 899" xfId="1610"/>
    <cellStyle name="Comma 2 2 9" xfId="1611"/>
    <cellStyle name="Comma 2 2 90" xfId="1612"/>
    <cellStyle name="Comma 2 2 900" xfId="1613"/>
    <cellStyle name="Comma 2 2 901" xfId="1614"/>
    <cellStyle name="Comma 2 2 902" xfId="1615"/>
    <cellStyle name="Comma 2 2 903" xfId="1616"/>
    <cellStyle name="Comma 2 2 904" xfId="1617"/>
    <cellStyle name="Comma 2 2 905" xfId="1618"/>
    <cellStyle name="Comma 2 2 906" xfId="1619"/>
    <cellStyle name="Comma 2 2 907" xfId="1620"/>
    <cellStyle name="Comma 2 2 908" xfId="1621"/>
    <cellStyle name="Comma 2 2 909" xfId="1622"/>
    <cellStyle name="Comma 2 2 91" xfId="1623"/>
    <cellStyle name="Comma 2 2 910" xfId="1624"/>
    <cellStyle name="Comma 2 2 911" xfId="1625"/>
    <cellStyle name="Comma 2 2 912" xfId="1626"/>
    <cellStyle name="Comma 2 2 913" xfId="1627"/>
    <cellStyle name="Comma 2 2 914" xfId="1628"/>
    <cellStyle name="Comma 2 2 915" xfId="1629"/>
    <cellStyle name="Comma 2 2 916" xfId="1630"/>
    <cellStyle name="Comma 2 2 917" xfId="1631"/>
    <cellStyle name="Comma 2 2 918" xfId="1632"/>
    <cellStyle name="Comma 2 2 919" xfId="1633"/>
    <cellStyle name="Comma 2 2 92" xfId="1634"/>
    <cellStyle name="Comma 2 2 920" xfId="1635"/>
    <cellStyle name="Comma 2 2 921" xfId="1636"/>
    <cellStyle name="Comma 2 2 922" xfId="1637"/>
    <cellStyle name="Comma 2 2 923" xfId="1638"/>
    <cellStyle name="Comma 2 2 924" xfId="1639"/>
    <cellStyle name="Comma 2 2 925" xfId="1640"/>
    <cellStyle name="Comma 2 2 926" xfId="1641"/>
    <cellStyle name="Comma 2 2 927" xfId="1642"/>
    <cellStyle name="Comma 2 2 928" xfId="1643"/>
    <cellStyle name="Comma 2 2 929" xfId="1644"/>
    <cellStyle name="Comma 2 2 93" xfId="1645"/>
    <cellStyle name="Comma 2 2 930" xfId="1646"/>
    <cellStyle name="Comma 2 2 931" xfId="1647"/>
    <cellStyle name="Comma 2 2 932" xfId="1648"/>
    <cellStyle name="Comma 2 2 933" xfId="1649"/>
    <cellStyle name="Comma 2 2 934" xfId="1650"/>
    <cellStyle name="Comma 2 2 935" xfId="1651"/>
    <cellStyle name="Comma 2 2 936" xfId="1652"/>
    <cellStyle name="Comma 2 2 937" xfId="1653"/>
    <cellStyle name="Comma 2 2 938" xfId="1654"/>
    <cellStyle name="Comma 2 2 939" xfId="1655"/>
    <cellStyle name="Comma 2 2 94" xfId="1656"/>
    <cellStyle name="Comma 2 2 940" xfId="1657"/>
    <cellStyle name="Comma 2 2 941" xfId="1658"/>
    <cellStyle name="Comma 2 2 942" xfId="1659"/>
    <cellStyle name="Comma 2 2 943" xfId="1660"/>
    <cellStyle name="Comma 2 2 944" xfId="1661"/>
    <cellStyle name="Comma 2 2 945" xfId="1662"/>
    <cellStyle name="Comma 2 2 946" xfId="1663"/>
    <cellStyle name="Comma 2 2 947" xfId="1664"/>
    <cellStyle name="Comma 2 2 948" xfId="1665"/>
    <cellStyle name="Comma 2 2 949" xfId="1666"/>
    <cellStyle name="Comma 2 2 95" xfId="1667"/>
    <cellStyle name="Comma 2 2 950" xfId="1668"/>
    <cellStyle name="Comma 2 2 951" xfId="1669"/>
    <cellStyle name="Comma 2 2 952" xfId="1670"/>
    <cellStyle name="Comma 2 2 953" xfId="1671"/>
    <cellStyle name="Comma 2 2 954" xfId="1672"/>
    <cellStyle name="Comma 2 2 955" xfId="1673"/>
    <cellStyle name="Comma 2 2 956" xfId="1674"/>
    <cellStyle name="Comma 2 2 957" xfId="1675"/>
    <cellStyle name="Comma 2 2 958" xfId="1676"/>
    <cellStyle name="Comma 2 2 959" xfId="1677"/>
    <cellStyle name="Comma 2 2 96" xfId="1678"/>
    <cellStyle name="Comma 2 2 960" xfId="1679"/>
    <cellStyle name="Comma 2 2 961" xfId="1680"/>
    <cellStyle name="Comma 2 2 962" xfId="1681"/>
    <cellStyle name="Comma 2 2 963" xfId="1682"/>
    <cellStyle name="Comma 2 2 964" xfId="1683"/>
    <cellStyle name="Comma 2 2 965" xfId="1684"/>
    <cellStyle name="Comma 2 2 966" xfId="1685"/>
    <cellStyle name="Comma 2 2 967" xfId="1686"/>
    <cellStyle name="Comma 2 2 968" xfId="1687"/>
    <cellStyle name="Comma 2 2 969" xfId="1688"/>
    <cellStyle name="Comma 2 2 97" xfId="1689"/>
    <cellStyle name="Comma 2 2 970" xfId="1690"/>
    <cellStyle name="Comma 2 2 971" xfId="1691"/>
    <cellStyle name="Comma 2 2 972" xfId="1692"/>
    <cellStyle name="Comma 2 2 973" xfId="1693"/>
    <cellStyle name="Comma 2 2 974" xfId="1694"/>
    <cellStyle name="Comma 2 2 975" xfId="1695"/>
    <cellStyle name="Comma 2 2 976" xfId="1696"/>
    <cellStyle name="Comma 2 2 977" xfId="1697"/>
    <cellStyle name="Comma 2 2 978" xfId="1698"/>
    <cellStyle name="Comma 2 2 979" xfId="1699"/>
    <cellStyle name="Comma 2 2 98" xfId="1700"/>
    <cellStyle name="Comma 2 2 980" xfId="1701"/>
    <cellStyle name="Comma 2 2 981" xfId="1702"/>
    <cellStyle name="Comma 2 2 982" xfId="1703"/>
    <cellStyle name="Comma 2 2 983" xfId="1704"/>
    <cellStyle name="Comma 2 2 984" xfId="1705"/>
    <cellStyle name="Comma 2 2 985" xfId="1706"/>
    <cellStyle name="Comma 2 2 986" xfId="1707"/>
    <cellStyle name="Comma 2 2 987" xfId="1708"/>
    <cellStyle name="Comma 2 2 988" xfId="1709"/>
    <cellStyle name="Comma 2 2 989" xfId="1710"/>
    <cellStyle name="Comma 2 2 99" xfId="1711"/>
    <cellStyle name="Comma 2 2 990" xfId="1712"/>
    <cellStyle name="Comma 2 2 991" xfId="1713"/>
    <cellStyle name="Comma 2 2 992" xfId="1714"/>
    <cellStyle name="Comma 2 2 993" xfId="1715"/>
    <cellStyle name="Comma 2 2 994" xfId="1716"/>
    <cellStyle name="Comma 2 2 995" xfId="1717"/>
    <cellStyle name="Comma 2 2 996" xfId="1718"/>
    <cellStyle name="Comma 2 2 997" xfId="1719"/>
    <cellStyle name="Comma 2 2 998" xfId="1720"/>
    <cellStyle name="Comma 2 2 999" xfId="1721"/>
    <cellStyle name="Comma 2 20" xfId="1722"/>
    <cellStyle name="Comma 2 21" xfId="1723"/>
    <cellStyle name="Comma 2 22" xfId="1724"/>
    <cellStyle name="Comma 2 23" xfId="1725"/>
    <cellStyle name="Comma 2 24" xfId="1726"/>
    <cellStyle name="Comma 2 25" xfId="1727"/>
    <cellStyle name="Comma 2 26" xfId="1728"/>
    <cellStyle name="Comma 2 27" xfId="1729"/>
    <cellStyle name="Comma 2 28" xfId="1730"/>
    <cellStyle name="Comma 2 29" xfId="1731"/>
    <cellStyle name="Comma 2 3" xfId="1732"/>
    <cellStyle name="Comma 2 3 2" xfId="1733"/>
    <cellStyle name="Comma 2 30" xfId="1734"/>
    <cellStyle name="Comma 2 31" xfId="1735"/>
    <cellStyle name="Comma 2 32" xfId="1736"/>
    <cellStyle name="Comma 2 33" xfId="1737"/>
    <cellStyle name="Comma 2 34" xfId="1738"/>
    <cellStyle name="Comma 2 35" xfId="1739"/>
    <cellStyle name="Comma 2 36" xfId="1740"/>
    <cellStyle name="Comma 2 37" xfId="1741"/>
    <cellStyle name="Comma 2 38" xfId="1742"/>
    <cellStyle name="Comma 2 39" xfId="1743"/>
    <cellStyle name="Comma 2 4" xfId="1744"/>
    <cellStyle name="Comma 2 4 2" xfId="1745"/>
    <cellStyle name="Comma 2 40" xfId="1746"/>
    <cellStyle name="Comma 2 41" xfId="1747"/>
    <cellStyle name="Comma 2 42" xfId="1748"/>
    <cellStyle name="Comma 2 43" xfId="1749"/>
    <cellStyle name="Comma 2 44" xfId="1750"/>
    <cellStyle name="Comma 2 45" xfId="1751"/>
    <cellStyle name="Comma 2 46" xfId="1752"/>
    <cellStyle name="Comma 2 47" xfId="1753"/>
    <cellStyle name="Comma 2 48" xfId="1754"/>
    <cellStyle name="Comma 2 49" xfId="1755"/>
    <cellStyle name="Comma 2 5" xfId="1756"/>
    <cellStyle name="Comma 2 50" xfId="1757"/>
    <cellStyle name="Comma 2 51" xfId="1758"/>
    <cellStyle name="Comma 2 52" xfId="1759"/>
    <cellStyle name="Comma 2 53" xfId="1760"/>
    <cellStyle name="Comma 2 54" xfId="1761"/>
    <cellStyle name="Comma 2 55" xfId="1762"/>
    <cellStyle name="Comma 2 56" xfId="1763"/>
    <cellStyle name="Comma 2 57" xfId="1764"/>
    <cellStyle name="Comma 2 58" xfId="1765"/>
    <cellStyle name="Comma 2 59" xfId="1766"/>
    <cellStyle name="Comma 2 6" xfId="1767"/>
    <cellStyle name="Comma 2 6 2" xfId="1768"/>
    <cellStyle name="Comma 2 60" xfId="1769"/>
    <cellStyle name="Comma 2 61" xfId="1770"/>
    <cellStyle name="Comma 2 62" xfId="1771"/>
    <cellStyle name="Comma 2 63" xfId="1772"/>
    <cellStyle name="Comma 2 64" xfId="1773"/>
    <cellStyle name="Comma 2 65" xfId="1774"/>
    <cellStyle name="Comma 2 66" xfId="1775"/>
    <cellStyle name="Comma 2 67" xfId="1776"/>
    <cellStyle name="Comma 2 68" xfId="1777"/>
    <cellStyle name="Comma 2 69" xfId="1778"/>
    <cellStyle name="Comma 2 7" xfId="1779"/>
    <cellStyle name="Comma 2 70" xfId="1780"/>
    <cellStyle name="Comma 2 71" xfId="1781"/>
    <cellStyle name="Comma 2 72" xfId="1782"/>
    <cellStyle name="Comma 2 73" xfId="1783"/>
    <cellStyle name="Comma 2 74" xfId="1784"/>
    <cellStyle name="Comma 2 75" xfId="1785"/>
    <cellStyle name="Comma 2 76" xfId="1786"/>
    <cellStyle name="Comma 2 77" xfId="1787"/>
    <cellStyle name="Comma 2 78" xfId="1788"/>
    <cellStyle name="Comma 2 79" xfId="1789"/>
    <cellStyle name="Comma 2 8" xfId="1790"/>
    <cellStyle name="Comma 2 80" xfId="1791"/>
    <cellStyle name="Comma 2 81" xfId="1792"/>
    <cellStyle name="Comma 2 82" xfId="1793"/>
    <cellStyle name="Comma 2 83" xfId="1794"/>
    <cellStyle name="Comma 2 84" xfId="1795"/>
    <cellStyle name="Comma 2 85" xfId="1796"/>
    <cellStyle name="Comma 2 86" xfId="1797"/>
    <cellStyle name="Comma 2 87" xfId="1798"/>
    <cellStyle name="Comma 2 88" xfId="1799"/>
    <cellStyle name="Comma 2 89" xfId="1800"/>
    <cellStyle name="Comma 2 9" xfId="1801"/>
    <cellStyle name="Comma 2 90" xfId="1802"/>
    <cellStyle name="Comma 2 91" xfId="1803"/>
    <cellStyle name="Comma 2 92" xfId="1804"/>
    <cellStyle name="Comma 2 93" xfId="1805"/>
    <cellStyle name="Comma 2 94" xfId="1806"/>
    <cellStyle name="Comma 2 95" xfId="1807"/>
    <cellStyle name="Comma 2 96" xfId="1808"/>
    <cellStyle name="Comma 2 97" xfId="1809"/>
    <cellStyle name="Comma 2 98" xfId="1810"/>
    <cellStyle name="Comma 2 99" xfId="1811"/>
    <cellStyle name="Comma 2_Regulatory Template" xfId="1812"/>
    <cellStyle name="Comma 20" xfId="5555"/>
    <cellStyle name="Comma 20 2" xfId="6998"/>
    <cellStyle name="Comma 21" xfId="5560"/>
    <cellStyle name="Comma 21 2" xfId="7002"/>
    <cellStyle name="Comma 22" xfId="7005"/>
    <cellStyle name="Comma 3" xfId="1813"/>
    <cellStyle name="Comma 3 2" xfId="1814"/>
    <cellStyle name="Comma 3 2 2" xfId="1815"/>
    <cellStyle name="Comma 3 3" xfId="1816"/>
    <cellStyle name="Comma 3 3 2" xfId="1817"/>
    <cellStyle name="Comma 3 3 3" xfId="5262"/>
    <cellStyle name="Comma 3 3 3 2" xfId="6715"/>
    <cellStyle name="Comma 3 3 4" xfId="5764"/>
    <cellStyle name="Comma 3 4" xfId="1818"/>
    <cellStyle name="Comma 3 4 2" xfId="1819"/>
    <cellStyle name="Comma 3 5" xfId="1820"/>
    <cellStyle name="Comma 3 6" xfId="5261"/>
    <cellStyle name="Comma 3 6 2" xfId="6714"/>
    <cellStyle name="Comma 3 7" xfId="5763"/>
    <cellStyle name="Comma 4" xfId="1821"/>
    <cellStyle name="Comma 4 2" xfId="1822"/>
    <cellStyle name="Comma 5" xfId="1823"/>
    <cellStyle name="Comma 5 2" xfId="1824"/>
    <cellStyle name="Comma 5 2 2" xfId="1825"/>
    <cellStyle name="Comma 5 3" xfId="1826"/>
    <cellStyle name="Comma 5 4" xfId="1827"/>
    <cellStyle name="Comma 5 4 2" xfId="5263"/>
    <cellStyle name="Comma 5 4 2 2" xfId="6716"/>
    <cellStyle name="Comma 5 4 3" xfId="5765"/>
    <cellStyle name="Comma 6" xfId="1828"/>
    <cellStyle name="Comma 6 2" xfId="1829"/>
    <cellStyle name="Comma 7" xfId="1830"/>
    <cellStyle name="Comma 7 2" xfId="1831"/>
    <cellStyle name="Comma 7 3" xfId="5264"/>
    <cellStyle name="Comma 7 3 2" xfId="6717"/>
    <cellStyle name="Comma 7 4" xfId="5766"/>
    <cellStyle name="Comma 8" xfId="1832"/>
    <cellStyle name="Comma 8 2" xfId="1833"/>
    <cellStyle name="Comma 9" xfId="1834"/>
    <cellStyle name="Comma 9 2" xfId="1835"/>
    <cellStyle name="Comma 9 3" xfId="5265"/>
    <cellStyle name="Comma 9 3 2" xfId="6718"/>
    <cellStyle name="Comma 9 4" xfId="5767"/>
    <cellStyle name="Comma_ActewAGL Pro Formas FINAL April 2009" xfId="5"/>
    <cellStyle name="Comma0" xfId="1836"/>
    <cellStyle name="Currency" xfId="5093" builtinId="4"/>
    <cellStyle name="Currency [0] 2" xfId="1837"/>
    <cellStyle name="Currency 10" xfId="5553"/>
    <cellStyle name="Currency 11" xfId="1838"/>
    <cellStyle name="Currency 11 2" xfId="5102"/>
    <cellStyle name="Currency 12" xfId="5556"/>
    <cellStyle name="Currency 12 2" xfId="6999"/>
    <cellStyle name="Currency 13" xfId="5561"/>
    <cellStyle name="Currency 13 2" xfId="7003"/>
    <cellStyle name="Currency 14" xfId="6596"/>
    <cellStyle name="Currency 2" xfId="1839"/>
    <cellStyle name="Currency 2 10" xfId="1840"/>
    <cellStyle name="Currency 2 100" xfId="1841"/>
    <cellStyle name="Currency 2 101" xfId="1842"/>
    <cellStyle name="Currency 2 102" xfId="1843"/>
    <cellStyle name="Currency 2 103" xfId="1844"/>
    <cellStyle name="Currency 2 104" xfId="1845"/>
    <cellStyle name="Currency 2 105" xfId="1846"/>
    <cellStyle name="Currency 2 106" xfId="1847"/>
    <cellStyle name="Currency 2 107" xfId="1848"/>
    <cellStyle name="Currency 2 108" xfId="1849"/>
    <cellStyle name="Currency 2 109" xfId="1850"/>
    <cellStyle name="Currency 2 11" xfId="1851"/>
    <cellStyle name="Currency 2 110" xfId="1852"/>
    <cellStyle name="Currency 2 111" xfId="1853"/>
    <cellStyle name="Currency 2 112" xfId="1854"/>
    <cellStyle name="Currency 2 113" xfId="1855"/>
    <cellStyle name="Currency 2 114" xfId="1856"/>
    <cellStyle name="Currency 2 115" xfId="1857"/>
    <cellStyle name="Currency 2 116" xfId="1858"/>
    <cellStyle name="Currency 2 117" xfId="1859"/>
    <cellStyle name="Currency 2 118" xfId="1860"/>
    <cellStyle name="Currency 2 119" xfId="1861"/>
    <cellStyle name="Currency 2 12" xfId="1862"/>
    <cellStyle name="Currency 2 120" xfId="1863"/>
    <cellStyle name="Currency 2 121" xfId="1864"/>
    <cellStyle name="Currency 2 122" xfId="1865"/>
    <cellStyle name="Currency 2 123" xfId="1866"/>
    <cellStyle name="Currency 2 124" xfId="1867"/>
    <cellStyle name="Currency 2 125" xfId="1868"/>
    <cellStyle name="Currency 2 126" xfId="1869"/>
    <cellStyle name="Currency 2 127" xfId="1870"/>
    <cellStyle name="Currency 2 128" xfId="1871"/>
    <cellStyle name="Currency 2 129" xfId="1872"/>
    <cellStyle name="Currency 2 13" xfId="1873"/>
    <cellStyle name="Currency 2 130" xfId="1874"/>
    <cellStyle name="Currency 2 131" xfId="1875"/>
    <cellStyle name="Currency 2 132" xfId="1876"/>
    <cellStyle name="Currency 2 133" xfId="1877"/>
    <cellStyle name="Currency 2 134" xfId="1878"/>
    <cellStyle name="Currency 2 135" xfId="1879"/>
    <cellStyle name="Currency 2 136" xfId="1880"/>
    <cellStyle name="Currency 2 137" xfId="1881"/>
    <cellStyle name="Currency 2 138" xfId="1882"/>
    <cellStyle name="Currency 2 139" xfId="1883"/>
    <cellStyle name="Currency 2 14" xfId="1884"/>
    <cellStyle name="Currency 2 140" xfId="1885"/>
    <cellStyle name="Currency 2 141" xfId="1886"/>
    <cellStyle name="Currency 2 142" xfId="1887"/>
    <cellStyle name="Currency 2 143" xfId="1888"/>
    <cellStyle name="Currency 2 144" xfId="1889"/>
    <cellStyle name="Currency 2 145" xfId="1890"/>
    <cellStyle name="Currency 2 146" xfId="1891"/>
    <cellStyle name="Currency 2 147" xfId="1892"/>
    <cellStyle name="Currency 2 148" xfId="1893"/>
    <cellStyle name="Currency 2 149" xfId="1894"/>
    <cellStyle name="Currency 2 15" xfId="1895"/>
    <cellStyle name="Currency 2 150" xfId="1896"/>
    <cellStyle name="Currency 2 151" xfId="1897"/>
    <cellStyle name="Currency 2 152" xfId="1898"/>
    <cellStyle name="Currency 2 153" xfId="1899"/>
    <cellStyle name="Currency 2 154" xfId="1900"/>
    <cellStyle name="Currency 2 155" xfId="1901"/>
    <cellStyle name="Currency 2 156" xfId="1902"/>
    <cellStyle name="Currency 2 157" xfId="1903"/>
    <cellStyle name="Currency 2 158" xfId="1904"/>
    <cellStyle name="Currency 2 159" xfId="1905"/>
    <cellStyle name="Currency 2 16" xfId="1906"/>
    <cellStyle name="Currency 2 160" xfId="1907"/>
    <cellStyle name="Currency 2 161" xfId="1908"/>
    <cellStyle name="Currency 2 162" xfId="1909"/>
    <cellStyle name="Currency 2 163" xfId="1910"/>
    <cellStyle name="Currency 2 164" xfId="1911"/>
    <cellStyle name="Currency 2 165" xfId="1912"/>
    <cellStyle name="Currency 2 166" xfId="1913"/>
    <cellStyle name="Currency 2 167" xfId="1914"/>
    <cellStyle name="Currency 2 168" xfId="1915"/>
    <cellStyle name="Currency 2 169" xfId="1916"/>
    <cellStyle name="Currency 2 17" xfId="1917"/>
    <cellStyle name="Currency 2 170" xfId="1918"/>
    <cellStyle name="Currency 2 171" xfId="1919"/>
    <cellStyle name="Currency 2 172" xfId="1920"/>
    <cellStyle name="Currency 2 173" xfId="1921"/>
    <cellStyle name="Currency 2 174" xfId="1922"/>
    <cellStyle name="Currency 2 175" xfId="1923"/>
    <cellStyle name="Currency 2 176" xfId="1924"/>
    <cellStyle name="Currency 2 177" xfId="1925"/>
    <cellStyle name="Currency 2 178" xfId="1926"/>
    <cellStyle name="Currency 2 179" xfId="1927"/>
    <cellStyle name="Currency 2 18" xfId="1928"/>
    <cellStyle name="Currency 2 180" xfId="1929"/>
    <cellStyle name="Currency 2 181" xfId="1930"/>
    <cellStyle name="Currency 2 182" xfId="1931"/>
    <cellStyle name="Currency 2 183" xfId="1932"/>
    <cellStyle name="Currency 2 184" xfId="1933"/>
    <cellStyle name="Currency 2 185" xfId="1934"/>
    <cellStyle name="Currency 2 186" xfId="1935"/>
    <cellStyle name="Currency 2 187" xfId="1936"/>
    <cellStyle name="Currency 2 188" xfId="1937"/>
    <cellStyle name="Currency 2 189" xfId="1938"/>
    <cellStyle name="Currency 2 19" xfId="1939"/>
    <cellStyle name="Currency 2 190" xfId="1940"/>
    <cellStyle name="Currency 2 191" xfId="1941"/>
    <cellStyle name="Currency 2 192" xfId="1942"/>
    <cellStyle name="Currency 2 193" xfId="1943"/>
    <cellStyle name="Currency 2 194" xfId="1944"/>
    <cellStyle name="Currency 2 195" xfId="1945"/>
    <cellStyle name="Currency 2 196" xfId="1946"/>
    <cellStyle name="Currency 2 197" xfId="1947"/>
    <cellStyle name="Currency 2 198" xfId="1948"/>
    <cellStyle name="Currency 2 199" xfId="1949"/>
    <cellStyle name="Currency 2 2" xfId="1950"/>
    <cellStyle name="Currency 2 20" xfId="1951"/>
    <cellStyle name="Currency 2 200" xfId="1952"/>
    <cellStyle name="Currency 2 201" xfId="1953"/>
    <cellStyle name="Currency 2 202" xfId="1954"/>
    <cellStyle name="Currency 2 203" xfId="1955"/>
    <cellStyle name="Currency 2 204" xfId="1956"/>
    <cellStyle name="Currency 2 205" xfId="1957"/>
    <cellStyle name="Currency 2 206" xfId="1958"/>
    <cellStyle name="Currency 2 207" xfId="1959"/>
    <cellStyle name="Currency 2 208" xfId="1960"/>
    <cellStyle name="Currency 2 209" xfId="1961"/>
    <cellStyle name="Currency 2 21" xfId="1962"/>
    <cellStyle name="Currency 2 210" xfId="1963"/>
    <cellStyle name="Currency 2 211" xfId="1964"/>
    <cellStyle name="Currency 2 212" xfId="1965"/>
    <cellStyle name="Currency 2 213" xfId="1966"/>
    <cellStyle name="Currency 2 214" xfId="1967"/>
    <cellStyle name="Currency 2 215" xfId="1968"/>
    <cellStyle name="Currency 2 216" xfId="1969"/>
    <cellStyle name="Currency 2 217" xfId="1970"/>
    <cellStyle name="Currency 2 218" xfId="1971"/>
    <cellStyle name="Currency 2 219" xfId="1972"/>
    <cellStyle name="Currency 2 22" xfId="1973"/>
    <cellStyle name="Currency 2 220" xfId="1974"/>
    <cellStyle name="Currency 2 221" xfId="1975"/>
    <cellStyle name="Currency 2 222" xfId="1976"/>
    <cellStyle name="Currency 2 223" xfId="1977"/>
    <cellStyle name="Currency 2 224" xfId="1978"/>
    <cellStyle name="Currency 2 225" xfId="1979"/>
    <cellStyle name="Currency 2 226" xfId="1980"/>
    <cellStyle name="Currency 2 227" xfId="1981"/>
    <cellStyle name="Currency 2 228" xfId="1982"/>
    <cellStyle name="Currency 2 229" xfId="1983"/>
    <cellStyle name="Currency 2 23" xfId="1984"/>
    <cellStyle name="Currency 2 230" xfId="1985"/>
    <cellStyle name="Currency 2 231" xfId="1986"/>
    <cellStyle name="Currency 2 232" xfId="1987"/>
    <cellStyle name="Currency 2 233" xfId="1988"/>
    <cellStyle name="Currency 2 234" xfId="1989"/>
    <cellStyle name="Currency 2 235" xfId="1990"/>
    <cellStyle name="Currency 2 236" xfId="1991"/>
    <cellStyle name="Currency 2 237" xfId="1992"/>
    <cellStyle name="Currency 2 238" xfId="1993"/>
    <cellStyle name="Currency 2 239" xfId="1994"/>
    <cellStyle name="Currency 2 24" xfId="1995"/>
    <cellStyle name="Currency 2 240" xfId="1996"/>
    <cellStyle name="Currency 2 241" xfId="1997"/>
    <cellStyle name="Currency 2 242" xfId="1998"/>
    <cellStyle name="Currency 2 243" xfId="1999"/>
    <cellStyle name="Currency 2 244" xfId="2000"/>
    <cellStyle name="Currency 2 245" xfId="2001"/>
    <cellStyle name="Currency 2 246" xfId="2002"/>
    <cellStyle name="Currency 2 247" xfId="2003"/>
    <cellStyle name="Currency 2 248" xfId="2004"/>
    <cellStyle name="Currency 2 249" xfId="2005"/>
    <cellStyle name="Currency 2 25" xfId="2006"/>
    <cellStyle name="Currency 2 250" xfId="2007"/>
    <cellStyle name="Currency 2 251" xfId="2008"/>
    <cellStyle name="Currency 2 252" xfId="2009"/>
    <cellStyle name="Currency 2 253" xfId="2010"/>
    <cellStyle name="Currency 2 254" xfId="2011"/>
    <cellStyle name="Currency 2 255" xfId="2012"/>
    <cellStyle name="Currency 2 256" xfId="2013"/>
    <cellStyle name="Currency 2 257" xfId="2014"/>
    <cellStyle name="Currency 2 258" xfId="2015"/>
    <cellStyle name="Currency 2 259" xfId="2016"/>
    <cellStyle name="Currency 2 26" xfId="2017"/>
    <cellStyle name="Currency 2 260" xfId="2018"/>
    <cellStyle name="Currency 2 261" xfId="2019"/>
    <cellStyle name="Currency 2 262" xfId="2020"/>
    <cellStyle name="Currency 2 263" xfId="2021"/>
    <cellStyle name="Currency 2 264" xfId="2022"/>
    <cellStyle name="Currency 2 265" xfId="2023"/>
    <cellStyle name="Currency 2 266" xfId="2024"/>
    <cellStyle name="Currency 2 267" xfId="2025"/>
    <cellStyle name="Currency 2 268" xfId="2026"/>
    <cellStyle name="Currency 2 269" xfId="2027"/>
    <cellStyle name="Currency 2 27" xfId="2028"/>
    <cellStyle name="Currency 2 270" xfId="2029"/>
    <cellStyle name="Currency 2 271" xfId="2030"/>
    <cellStyle name="Currency 2 272" xfId="2031"/>
    <cellStyle name="Currency 2 273" xfId="2032"/>
    <cellStyle name="Currency 2 274" xfId="2033"/>
    <cellStyle name="Currency 2 275" xfId="2034"/>
    <cellStyle name="Currency 2 276" xfId="2035"/>
    <cellStyle name="Currency 2 277" xfId="2036"/>
    <cellStyle name="Currency 2 278" xfId="2037"/>
    <cellStyle name="Currency 2 279" xfId="2038"/>
    <cellStyle name="Currency 2 28" xfId="2039"/>
    <cellStyle name="Currency 2 280" xfId="2040"/>
    <cellStyle name="Currency 2 281" xfId="2041"/>
    <cellStyle name="Currency 2 282" xfId="2042"/>
    <cellStyle name="Currency 2 283" xfId="2043"/>
    <cellStyle name="Currency 2 284" xfId="2044"/>
    <cellStyle name="Currency 2 285" xfId="2045"/>
    <cellStyle name="Currency 2 286" xfId="2046"/>
    <cellStyle name="Currency 2 287" xfId="2047"/>
    <cellStyle name="Currency 2 288" xfId="2048"/>
    <cellStyle name="Currency 2 289" xfId="2049"/>
    <cellStyle name="Currency 2 29" xfId="2050"/>
    <cellStyle name="Currency 2 290" xfId="2051"/>
    <cellStyle name="Currency 2 291" xfId="2052"/>
    <cellStyle name="Currency 2 292" xfId="2053"/>
    <cellStyle name="Currency 2 293" xfId="2054"/>
    <cellStyle name="Currency 2 294" xfId="2055"/>
    <cellStyle name="Currency 2 295" xfId="2056"/>
    <cellStyle name="Currency 2 296" xfId="2057"/>
    <cellStyle name="Currency 2 297" xfId="2058"/>
    <cellStyle name="Currency 2 298" xfId="2059"/>
    <cellStyle name="Currency 2 299" xfId="2060"/>
    <cellStyle name="Currency 2 3" xfId="2061"/>
    <cellStyle name="Currency 2 30" xfId="2062"/>
    <cellStyle name="Currency 2 300" xfId="2063"/>
    <cellStyle name="Currency 2 301" xfId="2064"/>
    <cellStyle name="Currency 2 302" xfId="2065"/>
    <cellStyle name="Currency 2 303" xfId="2066"/>
    <cellStyle name="Currency 2 304" xfId="2067"/>
    <cellStyle name="Currency 2 305" xfId="2068"/>
    <cellStyle name="Currency 2 306" xfId="2069"/>
    <cellStyle name="Currency 2 307" xfId="2070"/>
    <cellStyle name="Currency 2 308" xfId="2071"/>
    <cellStyle name="Currency 2 309" xfId="2072"/>
    <cellStyle name="Currency 2 31" xfId="2073"/>
    <cellStyle name="Currency 2 310" xfId="2074"/>
    <cellStyle name="Currency 2 311" xfId="2075"/>
    <cellStyle name="Currency 2 312" xfId="2076"/>
    <cellStyle name="Currency 2 313" xfId="2077"/>
    <cellStyle name="Currency 2 314" xfId="2078"/>
    <cellStyle name="Currency 2 315" xfId="2079"/>
    <cellStyle name="Currency 2 316" xfId="2080"/>
    <cellStyle name="Currency 2 317" xfId="2081"/>
    <cellStyle name="Currency 2 318" xfId="2082"/>
    <cellStyle name="Currency 2 319" xfId="2083"/>
    <cellStyle name="Currency 2 32" xfId="2084"/>
    <cellStyle name="Currency 2 320" xfId="2085"/>
    <cellStyle name="Currency 2 321" xfId="2086"/>
    <cellStyle name="Currency 2 322" xfId="2087"/>
    <cellStyle name="Currency 2 323" xfId="2088"/>
    <cellStyle name="Currency 2 324" xfId="2089"/>
    <cellStyle name="Currency 2 325" xfId="2090"/>
    <cellStyle name="Currency 2 326" xfId="2091"/>
    <cellStyle name="Currency 2 327" xfId="2092"/>
    <cellStyle name="Currency 2 328" xfId="2093"/>
    <cellStyle name="Currency 2 329" xfId="2094"/>
    <cellStyle name="Currency 2 33" xfId="2095"/>
    <cellStyle name="Currency 2 330" xfId="2096"/>
    <cellStyle name="Currency 2 331" xfId="2097"/>
    <cellStyle name="Currency 2 332" xfId="2098"/>
    <cellStyle name="Currency 2 333" xfId="2099"/>
    <cellStyle name="Currency 2 334" xfId="2100"/>
    <cellStyle name="Currency 2 335" xfId="2101"/>
    <cellStyle name="Currency 2 336" xfId="2102"/>
    <cellStyle name="Currency 2 337" xfId="2103"/>
    <cellStyle name="Currency 2 338" xfId="2104"/>
    <cellStyle name="Currency 2 339" xfId="2105"/>
    <cellStyle name="Currency 2 34" xfId="2106"/>
    <cellStyle name="Currency 2 340" xfId="2107"/>
    <cellStyle name="Currency 2 341" xfId="2108"/>
    <cellStyle name="Currency 2 342" xfId="2109"/>
    <cellStyle name="Currency 2 343" xfId="2110"/>
    <cellStyle name="Currency 2 344" xfId="2111"/>
    <cellStyle name="Currency 2 345" xfId="2112"/>
    <cellStyle name="Currency 2 346" xfId="2113"/>
    <cellStyle name="Currency 2 347" xfId="2114"/>
    <cellStyle name="Currency 2 348" xfId="2115"/>
    <cellStyle name="Currency 2 349" xfId="2116"/>
    <cellStyle name="Currency 2 35" xfId="2117"/>
    <cellStyle name="Currency 2 350" xfId="2118"/>
    <cellStyle name="Currency 2 351" xfId="2119"/>
    <cellStyle name="Currency 2 352" xfId="2120"/>
    <cellStyle name="Currency 2 353" xfId="2121"/>
    <cellStyle name="Currency 2 354" xfId="2122"/>
    <cellStyle name="Currency 2 355" xfId="2123"/>
    <cellStyle name="Currency 2 356" xfId="2124"/>
    <cellStyle name="Currency 2 357" xfId="2125"/>
    <cellStyle name="Currency 2 358" xfId="2126"/>
    <cellStyle name="Currency 2 359" xfId="2127"/>
    <cellStyle name="Currency 2 36" xfId="2128"/>
    <cellStyle name="Currency 2 360" xfId="2129"/>
    <cellStyle name="Currency 2 361" xfId="2130"/>
    <cellStyle name="Currency 2 362" xfId="2131"/>
    <cellStyle name="Currency 2 363" xfId="2132"/>
    <cellStyle name="Currency 2 364" xfId="2133"/>
    <cellStyle name="Currency 2 365" xfId="2134"/>
    <cellStyle name="Currency 2 366" xfId="2135"/>
    <cellStyle name="Currency 2 367" xfId="2136"/>
    <cellStyle name="Currency 2 368" xfId="2137"/>
    <cellStyle name="Currency 2 369" xfId="2138"/>
    <cellStyle name="Currency 2 37" xfId="2139"/>
    <cellStyle name="Currency 2 370" xfId="2140"/>
    <cellStyle name="Currency 2 371" xfId="2141"/>
    <cellStyle name="Currency 2 372" xfId="2142"/>
    <cellStyle name="Currency 2 373" xfId="2143"/>
    <cellStyle name="Currency 2 374" xfId="2144"/>
    <cellStyle name="Currency 2 375" xfId="2145"/>
    <cellStyle name="Currency 2 376" xfId="2146"/>
    <cellStyle name="Currency 2 377" xfId="2147"/>
    <cellStyle name="Currency 2 378" xfId="2148"/>
    <cellStyle name="Currency 2 379" xfId="2149"/>
    <cellStyle name="Currency 2 38" xfId="2150"/>
    <cellStyle name="Currency 2 380" xfId="2151"/>
    <cellStyle name="Currency 2 381" xfId="2152"/>
    <cellStyle name="Currency 2 382" xfId="2153"/>
    <cellStyle name="Currency 2 383" xfId="2154"/>
    <cellStyle name="Currency 2 384" xfId="2155"/>
    <cellStyle name="Currency 2 385" xfId="2156"/>
    <cellStyle name="Currency 2 386" xfId="2157"/>
    <cellStyle name="Currency 2 387" xfId="2158"/>
    <cellStyle name="Currency 2 388" xfId="2159"/>
    <cellStyle name="Currency 2 389" xfId="2160"/>
    <cellStyle name="Currency 2 39" xfId="2161"/>
    <cellStyle name="Currency 2 390" xfId="2162"/>
    <cellStyle name="Currency 2 391" xfId="2163"/>
    <cellStyle name="Currency 2 392" xfId="2164"/>
    <cellStyle name="Currency 2 393" xfId="2165"/>
    <cellStyle name="Currency 2 394" xfId="2166"/>
    <cellStyle name="Currency 2 395" xfId="2167"/>
    <cellStyle name="Currency 2 396" xfId="2168"/>
    <cellStyle name="Currency 2 397" xfId="2169"/>
    <cellStyle name="Currency 2 398" xfId="2170"/>
    <cellStyle name="Currency 2 399" xfId="2171"/>
    <cellStyle name="Currency 2 4" xfId="2172"/>
    <cellStyle name="Currency 2 40" xfId="2173"/>
    <cellStyle name="Currency 2 400" xfId="2174"/>
    <cellStyle name="Currency 2 401" xfId="2175"/>
    <cellStyle name="Currency 2 402" xfId="2176"/>
    <cellStyle name="Currency 2 403" xfId="2177"/>
    <cellStyle name="Currency 2 404" xfId="2178"/>
    <cellStyle name="Currency 2 405" xfId="2179"/>
    <cellStyle name="Currency 2 406" xfId="2180"/>
    <cellStyle name="Currency 2 407" xfId="2181"/>
    <cellStyle name="Currency 2 408" xfId="2182"/>
    <cellStyle name="Currency 2 409" xfId="2183"/>
    <cellStyle name="Currency 2 41" xfId="2184"/>
    <cellStyle name="Currency 2 410" xfId="2185"/>
    <cellStyle name="Currency 2 411" xfId="2186"/>
    <cellStyle name="Currency 2 412" xfId="2187"/>
    <cellStyle name="Currency 2 413" xfId="2188"/>
    <cellStyle name="Currency 2 414" xfId="2189"/>
    <cellStyle name="Currency 2 415" xfId="2190"/>
    <cellStyle name="Currency 2 416" xfId="2191"/>
    <cellStyle name="Currency 2 417" xfId="2192"/>
    <cellStyle name="Currency 2 418" xfId="2193"/>
    <cellStyle name="Currency 2 419" xfId="2194"/>
    <cellStyle name="Currency 2 42" xfId="2195"/>
    <cellStyle name="Currency 2 420" xfId="2196"/>
    <cellStyle name="Currency 2 421" xfId="2197"/>
    <cellStyle name="Currency 2 422" xfId="2198"/>
    <cellStyle name="Currency 2 423" xfId="2199"/>
    <cellStyle name="Currency 2 424" xfId="2200"/>
    <cellStyle name="Currency 2 425" xfId="2201"/>
    <cellStyle name="Currency 2 426" xfId="2202"/>
    <cellStyle name="Currency 2 427" xfId="2203"/>
    <cellStyle name="Currency 2 428" xfId="2204"/>
    <cellStyle name="Currency 2 429" xfId="2205"/>
    <cellStyle name="Currency 2 43" xfId="2206"/>
    <cellStyle name="Currency 2 430" xfId="2207"/>
    <cellStyle name="Currency 2 431" xfId="2208"/>
    <cellStyle name="Currency 2 432" xfId="2209"/>
    <cellStyle name="Currency 2 433" xfId="2210"/>
    <cellStyle name="Currency 2 434" xfId="2211"/>
    <cellStyle name="Currency 2 435" xfId="2212"/>
    <cellStyle name="Currency 2 436" xfId="2213"/>
    <cellStyle name="Currency 2 437" xfId="2214"/>
    <cellStyle name="Currency 2 438" xfId="2215"/>
    <cellStyle name="Currency 2 439" xfId="2216"/>
    <cellStyle name="Currency 2 44" xfId="2217"/>
    <cellStyle name="Currency 2 440" xfId="2218"/>
    <cellStyle name="Currency 2 441" xfId="2219"/>
    <cellStyle name="Currency 2 442" xfId="2220"/>
    <cellStyle name="Currency 2 443" xfId="2221"/>
    <cellStyle name="Currency 2 444" xfId="2222"/>
    <cellStyle name="Currency 2 445" xfId="2223"/>
    <cellStyle name="Currency 2 446" xfId="2224"/>
    <cellStyle name="Currency 2 447" xfId="2225"/>
    <cellStyle name="Currency 2 448" xfId="2226"/>
    <cellStyle name="Currency 2 449" xfId="2227"/>
    <cellStyle name="Currency 2 45" xfId="2228"/>
    <cellStyle name="Currency 2 450" xfId="2229"/>
    <cellStyle name="Currency 2 451" xfId="2230"/>
    <cellStyle name="Currency 2 452" xfId="2231"/>
    <cellStyle name="Currency 2 453" xfId="2232"/>
    <cellStyle name="Currency 2 454" xfId="2233"/>
    <cellStyle name="Currency 2 455" xfId="2234"/>
    <cellStyle name="Currency 2 456" xfId="2235"/>
    <cellStyle name="Currency 2 457" xfId="2236"/>
    <cellStyle name="Currency 2 458" xfId="2237"/>
    <cellStyle name="Currency 2 459" xfId="2238"/>
    <cellStyle name="Currency 2 46" xfId="2239"/>
    <cellStyle name="Currency 2 460" xfId="2240"/>
    <cellStyle name="Currency 2 461" xfId="2241"/>
    <cellStyle name="Currency 2 462" xfId="2242"/>
    <cellStyle name="Currency 2 463" xfId="2243"/>
    <cellStyle name="Currency 2 464" xfId="2244"/>
    <cellStyle name="Currency 2 465" xfId="2245"/>
    <cellStyle name="Currency 2 466" xfId="2246"/>
    <cellStyle name="Currency 2 467" xfId="2247"/>
    <cellStyle name="Currency 2 468" xfId="2248"/>
    <cellStyle name="Currency 2 469" xfId="2249"/>
    <cellStyle name="Currency 2 47" xfId="2250"/>
    <cellStyle name="Currency 2 470" xfId="2251"/>
    <cellStyle name="Currency 2 471" xfId="2252"/>
    <cellStyle name="Currency 2 472" xfId="2253"/>
    <cellStyle name="Currency 2 473" xfId="2254"/>
    <cellStyle name="Currency 2 474" xfId="2255"/>
    <cellStyle name="Currency 2 475" xfId="2256"/>
    <cellStyle name="Currency 2 476" xfId="2257"/>
    <cellStyle name="Currency 2 477" xfId="2258"/>
    <cellStyle name="Currency 2 478" xfId="2259"/>
    <cellStyle name="Currency 2 479" xfId="2260"/>
    <cellStyle name="Currency 2 48" xfId="2261"/>
    <cellStyle name="Currency 2 480" xfId="2262"/>
    <cellStyle name="Currency 2 481" xfId="2263"/>
    <cellStyle name="Currency 2 482" xfId="2264"/>
    <cellStyle name="Currency 2 483" xfId="2265"/>
    <cellStyle name="Currency 2 484" xfId="2266"/>
    <cellStyle name="Currency 2 485" xfId="2267"/>
    <cellStyle name="Currency 2 486" xfId="2268"/>
    <cellStyle name="Currency 2 487" xfId="2269"/>
    <cellStyle name="Currency 2 488" xfId="2270"/>
    <cellStyle name="Currency 2 489" xfId="2271"/>
    <cellStyle name="Currency 2 49" xfId="2272"/>
    <cellStyle name="Currency 2 490" xfId="2273"/>
    <cellStyle name="Currency 2 491" xfId="2274"/>
    <cellStyle name="Currency 2 492" xfId="2275"/>
    <cellStyle name="Currency 2 493" xfId="2276"/>
    <cellStyle name="Currency 2 494" xfId="2277"/>
    <cellStyle name="Currency 2 495" xfId="2278"/>
    <cellStyle name="Currency 2 496" xfId="2279"/>
    <cellStyle name="Currency 2 497" xfId="2280"/>
    <cellStyle name="Currency 2 498" xfId="2281"/>
    <cellStyle name="Currency 2 499" xfId="2282"/>
    <cellStyle name="Currency 2 5" xfId="2283"/>
    <cellStyle name="Currency 2 50" xfId="2284"/>
    <cellStyle name="Currency 2 500" xfId="2285"/>
    <cellStyle name="Currency 2 501" xfId="2286"/>
    <cellStyle name="Currency 2 502" xfId="2287"/>
    <cellStyle name="Currency 2 503" xfId="2288"/>
    <cellStyle name="Currency 2 504" xfId="2289"/>
    <cellStyle name="Currency 2 505" xfId="2290"/>
    <cellStyle name="Currency 2 506" xfId="2291"/>
    <cellStyle name="Currency 2 507" xfId="2292"/>
    <cellStyle name="Currency 2 508" xfId="2293"/>
    <cellStyle name="Currency 2 509" xfId="2294"/>
    <cellStyle name="Currency 2 51" xfId="2295"/>
    <cellStyle name="Currency 2 510" xfId="2296"/>
    <cellStyle name="Currency 2 511" xfId="2297"/>
    <cellStyle name="Currency 2 512" xfId="2298"/>
    <cellStyle name="Currency 2 52" xfId="2299"/>
    <cellStyle name="Currency 2 53" xfId="2300"/>
    <cellStyle name="Currency 2 54" xfId="2301"/>
    <cellStyle name="Currency 2 55" xfId="2302"/>
    <cellStyle name="Currency 2 56" xfId="2303"/>
    <cellStyle name="Currency 2 57" xfId="2304"/>
    <cellStyle name="Currency 2 58" xfId="2305"/>
    <cellStyle name="Currency 2 59" xfId="2306"/>
    <cellStyle name="Currency 2 6" xfId="2307"/>
    <cellStyle name="Currency 2 6 2" xfId="5266"/>
    <cellStyle name="Currency 2 6 2 2" xfId="6719"/>
    <cellStyle name="Currency 2 6 3" xfId="5768"/>
    <cellStyle name="Currency 2 60" xfId="2308"/>
    <cellStyle name="Currency 2 61" xfId="2309"/>
    <cellStyle name="Currency 2 62" xfId="2310"/>
    <cellStyle name="Currency 2 63" xfId="2311"/>
    <cellStyle name="Currency 2 64" xfId="2312"/>
    <cellStyle name="Currency 2 65" xfId="2313"/>
    <cellStyle name="Currency 2 66" xfId="2314"/>
    <cellStyle name="Currency 2 67" xfId="2315"/>
    <cellStyle name="Currency 2 68" xfId="2316"/>
    <cellStyle name="Currency 2 69" xfId="2317"/>
    <cellStyle name="Currency 2 7" xfId="2318"/>
    <cellStyle name="Currency 2 70" xfId="2319"/>
    <cellStyle name="Currency 2 71" xfId="2320"/>
    <cellStyle name="Currency 2 72" xfId="2321"/>
    <cellStyle name="Currency 2 73" xfId="2322"/>
    <cellStyle name="Currency 2 74" xfId="2323"/>
    <cellStyle name="Currency 2 75" xfId="2324"/>
    <cellStyle name="Currency 2 76" xfId="2325"/>
    <cellStyle name="Currency 2 77" xfId="2326"/>
    <cellStyle name="Currency 2 78" xfId="2327"/>
    <cellStyle name="Currency 2 79" xfId="2328"/>
    <cellStyle name="Currency 2 8" xfId="2329"/>
    <cellStyle name="Currency 2 80" xfId="2330"/>
    <cellStyle name="Currency 2 81" xfId="2331"/>
    <cellStyle name="Currency 2 82" xfId="2332"/>
    <cellStyle name="Currency 2 83" xfId="2333"/>
    <cellStyle name="Currency 2 84" xfId="2334"/>
    <cellStyle name="Currency 2 85" xfId="2335"/>
    <cellStyle name="Currency 2 86" xfId="2336"/>
    <cellStyle name="Currency 2 87" xfId="2337"/>
    <cellStyle name="Currency 2 88" xfId="2338"/>
    <cellStyle name="Currency 2 89" xfId="2339"/>
    <cellStyle name="Currency 2 9" xfId="2340"/>
    <cellStyle name="Currency 2 90" xfId="2341"/>
    <cellStyle name="Currency 2 91" xfId="2342"/>
    <cellStyle name="Currency 2 92" xfId="2343"/>
    <cellStyle name="Currency 2 93" xfId="2344"/>
    <cellStyle name="Currency 2 94" xfId="2345"/>
    <cellStyle name="Currency 2 95" xfId="2346"/>
    <cellStyle name="Currency 2 96" xfId="2347"/>
    <cellStyle name="Currency 2 97" xfId="2348"/>
    <cellStyle name="Currency 2 98" xfId="2349"/>
    <cellStyle name="Currency 2 99" xfId="2350"/>
    <cellStyle name="Currency 3" xfId="2351"/>
    <cellStyle name="Currency 3 2" xfId="2352"/>
    <cellStyle name="Currency 3 3" xfId="5267"/>
    <cellStyle name="Currency 3 3 2" xfId="6720"/>
    <cellStyle name="Currency 3 4" xfId="5769"/>
    <cellStyle name="Currency 4" xfId="2353"/>
    <cellStyle name="Currency 4 2" xfId="5103"/>
    <cellStyle name="Currency 5" xfId="2354"/>
    <cellStyle name="Currency 6" xfId="2355"/>
    <cellStyle name="Currency 7" xfId="2356"/>
    <cellStyle name="Currency 8" xfId="2357"/>
    <cellStyle name="Currency 8 2" xfId="2358"/>
    <cellStyle name="Currency 8 2 2" xfId="5269"/>
    <cellStyle name="Currency 8 2 2 2" xfId="6722"/>
    <cellStyle name="Currency 8 2 3" xfId="5771"/>
    <cellStyle name="Currency 8 3" xfId="5268"/>
    <cellStyle name="Currency 8 3 2" xfId="6721"/>
    <cellStyle name="Currency 8 4" xfId="5770"/>
    <cellStyle name="Currency 9" xfId="2359"/>
    <cellStyle name="Currency 9 2" xfId="5270"/>
    <cellStyle name="Currency 9 2 2" xfId="6723"/>
    <cellStyle name="Currency 9 3" xfId="5772"/>
    <cellStyle name="Currency." xfId="2360"/>
    <cellStyle name="D4_B8B1_005004B79812_.wvu.PrintTitlest" xfId="2361"/>
    <cellStyle name="Date" xfId="2362"/>
    <cellStyle name="Date 2" xfId="5104"/>
    <cellStyle name="Date." xfId="2363"/>
    <cellStyle name="diskette" xfId="2364"/>
    <cellStyle name="Emphasis 1" xfId="2365"/>
    <cellStyle name="Emphasis 2" xfId="2366"/>
    <cellStyle name="Emphasis 3" xfId="2367"/>
    <cellStyle name="Euro" xfId="2368"/>
    <cellStyle name="Explanatory Text 2" xfId="2369"/>
    <cellStyle name="Explanatory Text 2 2" xfId="4978"/>
    <cellStyle name="Explanatory Text 3" xfId="4979"/>
    <cellStyle name="Explanatory Text 4" xfId="4980"/>
    <cellStyle name="Fixed" xfId="2370"/>
    <cellStyle name="Fixed 2" xfId="5105"/>
    <cellStyle name="Gilsans" xfId="2371"/>
    <cellStyle name="Gilsansl" xfId="2372"/>
    <cellStyle name="Good 2" xfId="2373"/>
    <cellStyle name="Good 2 2" xfId="2374"/>
    <cellStyle name="Good 2 2 2" xfId="2375"/>
    <cellStyle name="Good 2 2 3" xfId="5044"/>
    <cellStyle name="Good 2 2_Regulatory Template" xfId="2376"/>
    <cellStyle name="Good 2 3" xfId="5043"/>
    <cellStyle name="Good 2_Regulatory Template" xfId="2377"/>
    <cellStyle name="Good 3" xfId="2378"/>
    <cellStyle name="Good 4" xfId="2379"/>
    <cellStyle name="Good 5" xfId="2380"/>
    <cellStyle name="Good 6" xfId="2381"/>
    <cellStyle name="Good 7" xfId="2382"/>
    <cellStyle name="Grey" xfId="2383"/>
    <cellStyle name="Heading 1 2" xfId="2384"/>
    <cellStyle name="Heading 1 2 2" xfId="2385"/>
    <cellStyle name="Heading 1 2 2 2" xfId="5046"/>
    <cellStyle name="Heading 1 2 3" xfId="5045"/>
    <cellStyle name="Heading 1 2_Regulatory Template" xfId="2386"/>
    <cellStyle name="Heading 1 3" xfId="2387"/>
    <cellStyle name="Heading 1 4" xfId="2388"/>
    <cellStyle name="Heading 1 5" xfId="2389"/>
    <cellStyle name="Heading 1 6" xfId="2390"/>
    <cellStyle name="Heading 1 7" xfId="2391"/>
    <cellStyle name="Heading 1 8" xfId="2392"/>
    <cellStyle name="Heading 1." xfId="2393"/>
    <cellStyle name="Heading 2 2" xfId="2394"/>
    <cellStyle name="Heading 2 2 2" xfId="2395"/>
    <cellStyle name="Heading 2 2 2 2" xfId="5048"/>
    <cellStyle name="Heading 2 2 3" xfId="5047"/>
    <cellStyle name="Heading 2 2_Regulatory Template" xfId="2396"/>
    <cellStyle name="Heading 2 3" xfId="2397"/>
    <cellStyle name="Heading 2 4" xfId="2398"/>
    <cellStyle name="Heading 2 5" xfId="2399"/>
    <cellStyle name="Heading 2 6" xfId="2400"/>
    <cellStyle name="Heading 2 7" xfId="2401"/>
    <cellStyle name="Heading 2 8" xfId="2402"/>
    <cellStyle name="Heading 2." xfId="2403"/>
    <cellStyle name="Heading 3 2" xfId="2404"/>
    <cellStyle name="Heading 3 2 2" xfId="2405"/>
    <cellStyle name="Heading 3 2 2 2" xfId="2406"/>
    <cellStyle name="Heading 3 2 2 2 2" xfId="2407"/>
    <cellStyle name="Heading 3 2 2 2 2 2" xfId="5273"/>
    <cellStyle name="Heading 3 2 2 2 2 2 2" xfId="6726"/>
    <cellStyle name="Heading 3 2 2 2 2 3" xfId="5775"/>
    <cellStyle name="Heading 3 2 2 2 3" xfId="5272"/>
    <cellStyle name="Heading 3 2 2 2 3 2" xfId="6725"/>
    <cellStyle name="Heading 3 2 2 2 4" xfId="5774"/>
    <cellStyle name="Heading 3 2 2 3" xfId="2408"/>
    <cellStyle name="Heading 3 2 2 3 2" xfId="5274"/>
    <cellStyle name="Heading 3 2 2 3 2 2" xfId="6727"/>
    <cellStyle name="Heading 3 2 2 3 3" xfId="5776"/>
    <cellStyle name="Heading 3 2 2 4" xfId="5050"/>
    <cellStyle name="Heading 3 2 2 4 2" xfId="5540"/>
    <cellStyle name="Heading 3 2 2 4 2 2" xfId="6984"/>
    <cellStyle name="Heading 3 2 2 4 3" xfId="6577"/>
    <cellStyle name="Heading 3 2 2 5" xfId="5271"/>
    <cellStyle name="Heading 3 2 2 5 2" xfId="6724"/>
    <cellStyle name="Heading 3 2 2 6" xfId="5773"/>
    <cellStyle name="Heading 3 2 3" xfId="2409"/>
    <cellStyle name="Heading 3 2 3 2" xfId="2410"/>
    <cellStyle name="Heading 3 2 3 2 2" xfId="5276"/>
    <cellStyle name="Heading 3 2 3 2 2 2" xfId="6729"/>
    <cellStyle name="Heading 3 2 3 2 3" xfId="5778"/>
    <cellStyle name="Heading 3 2 3 3" xfId="5275"/>
    <cellStyle name="Heading 3 2 3 3 2" xfId="6728"/>
    <cellStyle name="Heading 3 2 3 4" xfId="5777"/>
    <cellStyle name="Heading 3 2 4" xfId="2411"/>
    <cellStyle name="Heading 3 2 4 2" xfId="5277"/>
    <cellStyle name="Heading 3 2 4 2 2" xfId="6730"/>
    <cellStyle name="Heading 3 2 4 3" xfId="5779"/>
    <cellStyle name="Heading 3 2 5" xfId="5049"/>
    <cellStyle name="Heading 3 2 5 2" xfId="5539"/>
    <cellStyle name="Heading 3 2 5 2 2" xfId="6983"/>
    <cellStyle name="Heading 3 2 5 3" xfId="6576"/>
    <cellStyle name="Heading 3 2_Regulatory Template" xfId="2412"/>
    <cellStyle name="Heading 3 3" xfId="2413"/>
    <cellStyle name="Heading 3 3 2" xfId="5051"/>
    <cellStyle name="Heading 3 3 2 2" xfId="5541"/>
    <cellStyle name="Heading 3 3 2 2 2" xfId="6985"/>
    <cellStyle name="Heading 3 3 2 3" xfId="6578"/>
    <cellStyle name="Heading 3 4" xfId="2414"/>
    <cellStyle name="Heading 3 5" xfId="2415"/>
    <cellStyle name="Heading 3 6" xfId="2416"/>
    <cellStyle name="Heading 3 7" xfId="2417"/>
    <cellStyle name="Heading 3 8" xfId="2418"/>
    <cellStyle name="Heading 3." xfId="2419"/>
    <cellStyle name="Heading 4 2" xfId="2420"/>
    <cellStyle name="Heading 4 2 2" xfId="2421"/>
    <cellStyle name="Heading 4 2 2 2" xfId="5053"/>
    <cellStyle name="Heading 4 2 3" xfId="5052"/>
    <cellStyle name="Heading 4 2_Regulatory Template" xfId="2422"/>
    <cellStyle name="Heading 4 3" xfId="2423"/>
    <cellStyle name="Heading 4 4" xfId="2424"/>
    <cellStyle name="Heading 4 5" xfId="2425"/>
    <cellStyle name="Heading 4 6" xfId="2426"/>
    <cellStyle name="Heading 4 7" xfId="2427"/>
    <cellStyle name="Heading 4 8" xfId="2428"/>
    <cellStyle name="Heading 4." xfId="2429"/>
    <cellStyle name="Heading(4)" xfId="2430"/>
    <cellStyle name="Hidden" xfId="6"/>
    <cellStyle name="Hyperlink 2" xfId="2431"/>
    <cellStyle name="Hyperlink 2 2" xfId="5054"/>
    <cellStyle name="Hyperlink 3" xfId="2432"/>
    <cellStyle name="Hyperlink 4" xfId="5095"/>
    <cellStyle name="Hyperlink Arrow" xfId="2433"/>
    <cellStyle name="Hyperlink Arrow." xfId="2434"/>
    <cellStyle name="Hyperlink Check." xfId="2435"/>
    <cellStyle name="Hyperlink Text" xfId="2436"/>
    <cellStyle name="Hyperlink Text." xfId="2437"/>
    <cellStyle name="Hyperlink TOC 1." xfId="2438"/>
    <cellStyle name="Hyperlink TOC 2." xfId="2439"/>
    <cellStyle name="Hyperlink TOC 3." xfId="2440"/>
    <cellStyle name="Hyperlink TOC 4." xfId="2441"/>
    <cellStyle name="if0 -InpFixed" xfId="2442"/>
    <cellStyle name="Import" xfId="7"/>
    <cellStyle name="Import%" xfId="8"/>
    <cellStyle name="Import_Capex_2001-2009" xfId="2443"/>
    <cellStyle name="Index" xfId="9"/>
    <cellStyle name="Input" xfId="10" builtinId="20" customBuiltin="1"/>
    <cellStyle name="Input [yellow]" xfId="2444"/>
    <cellStyle name="Input [yellow] 2" xfId="5780"/>
    <cellStyle name="Input 2" xfId="2445"/>
    <cellStyle name="Input 2 2" xfId="2446"/>
    <cellStyle name="Input 2 2 2" xfId="2447"/>
    <cellStyle name="Input 2 2 2 2" xfId="2448"/>
    <cellStyle name="Input 2 2 2 2 2" xfId="2449"/>
    <cellStyle name="Input 2 2 2 2 2 2" xfId="5782"/>
    <cellStyle name="Input 2 2 2 2 3" xfId="2450"/>
    <cellStyle name="Input 2 2 2 2 3 2" xfId="5783"/>
    <cellStyle name="Input 2 2 2 2 4" xfId="5781"/>
    <cellStyle name="Input 2 2 2 3" xfId="2451"/>
    <cellStyle name="Input 2 2 2 3 2" xfId="5784"/>
    <cellStyle name="Input 2 2 2 4" xfId="2452"/>
    <cellStyle name="Input 2 2 2 4 2" xfId="5785"/>
    <cellStyle name="Input 2 2 3" xfId="2453"/>
    <cellStyle name="Input 2 2 3 2" xfId="2454"/>
    <cellStyle name="Input 2 2 3 2 2" xfId="2455"/>
    <cellStyle name="Input 2 2 3 2 2 2" xfId="5788"/>
    <cellStyle name="Input 2 2 3 2 3" xfId="2456"/>
    <cellStyle name="Input 2 2 3 2 3 2" xfId="5789"/>
    <cellStyle name="Input 2 2 3 2 4" xfId="5787"/>
    <cellStyle name="Input 2 2 3 3" xfId="2457"/>
    <cellStyle name="Input 2 2 3 3 2" xfId="5790"/>
    <cellStyle name="Input 2 2 3 4" xfId="2458"/>
    <cellStyle name="Input 2 2 3 4 2" xfId="5791"/>
    <cellStyle name="Input 2 2 3 5" xfId="5786"/>
    <cellStyle name="Input 2 2 4" xfId="2459"/>
    <cellStyle name="Input 2 2 4 2" xfId="2460"/>
    <cellStyle name="Input 2 2 4 2 2" xfId="5793"/>
    <cellStyle name="Input 2 2 4 3" xfId="2461"/>
    <cellStyle name="Input 2 2 4 3 2" xfId="5794"/>
    <cellStyle name="Input 2 2 4 4" xfId="5792"/>
    <cellStyle name="Input 2 2 5" xfId="2462"/>
    <cellStyle name="Input 2 2 5 2" xfId="5795"/>
    <cellStyle name="Input 2 2 6" xfId="2463"/>
    <cellStyle name="Input 2 2 6 2" xfId="5796"/>
    <cellStyle name="Input 2 2 7" xfId="5055"/>
    <cellStyle name="Input 2 2 7 2" xfId="6579"/>
    <cellStyle name="Input 2 3" xfId="2464"/>
    <cellStyle name="Input 2 3 2" xfId="2465"/>
    <cellStyle name="Input 2 3 2 2" xfId="2466"/>
    <cellStyle name="Input 2 3 2 2 2" xfId="2467"/>
    <cellStyle name="Input 2 3 2 2 2 2" xfId="5799"/>
    <cellStyle name="Input 2 3 2 2 3" xfId="2468"/>
    <cellStyle name="Input 2 3 2 2 3 2" xfId="5800"/>
    <cellStyle name="Input 2 3 2 2 4" xfId="5798"/>
    <cellStyle name="Input 2 3 2 3" xfId="2469"/>
    <cellStyle name="Input 2 3 2 3 2" xfId="5801"/>
    <cellStyle name="Input 2 3 2 4" xfId="2470"/>
    <cellStyle name="Input 2 3 2 4 2" xfId="5802"/>
    <cellStyle name="Input 2 3 2 5" xfId="5797"/>
    <cellStyle name="Input 2 3 3" xfId="2471"/>
    <cellStyle name="Input 2 3 3 2" xfId="2472"/>
    <cellStyle name="Input 2 3 3 2 2" xfId="2473"/>
    <cellStyle name="Input 2 3 3 2 2 2" xfId="5805"/>
    <cellStyle name="Input 2 3 3 2 3" xfId="2474"/>
    <cellStyle name="Input 2 3 3 2 3 2" xfId="5806"/>
    <cellStyle name="Input 2 3 3 2 4" xfId="5804"/>
    <cellStyle name="Input 2 3 3 3" xfId="2475"/>
    <cellStyle name="Input 2 3 3 3 2" xfId="5807"/>
    <cellStyle name="Input 2 3 3 4" xfId="2476"/>
    <cellStyle name="Input 2 3 3 4 2" xfId="5808"/>
    <cellStyle name="Input 2 3 3 5" xfId="5803"/>
    <cellStyle name="Input 2 3 4" xfId="2477"/>
    <cellStyle name="Input 2 3 4 2" xfId="2478"/>
    <cellStyle name="Input 2 3 4 2 2" xfId="5810"/>
    <cellStyle name="Input 2 3 4 3" xfId="2479"/>
    <cellStyle name="Input 2 3 4 3 2" xfId="5811"/>
    <cellStyle name="Input 2 3 4 4" xfId="5809"/>
    <cellStyle name="Input 2 3 5" xfId="2480"/>
    <cellStyle name="Input 2 3 5 2" xfId="5812"/>
    <cellStyle name="Input 2 3 6" xfId="2481"/>
    <cellStyle name="Input 2 3 6 2" xfId="5813"/>
    <cellStyle name="Input 2 4" xfId="2482"/>
    <cellStyle name="Input 2 4 2" xfId="2483"/>
    <cellStyle name="Input 2 4 2 2" xfId="2484"/>
    <cellStyle name="Input 2 4 2 2 2" xfId="2485"/>
    <cellStyle name="Input 2 4 2 2 2 2" xfId="5816"/>
    <cellStyle name="Input 2 4 2 2 3" xfId="2486"/>
    <cellStyle name="Input 2 4 2 2 3 2" xfId="5817"/>
    <cellStyle name="Input 2 4 2 2 4" xfId="5815"/>
    <cellStyle name="Input 2 4 2 3" xfId="2487"/>
    <cellStyle name="Input 2 4 2 3 2" xfId="5818"/>
    <cellStyle name="Input 2 4 2 4" xfId="2488"/>
    <cellStyle name="Input 2 4 2 4 2" xfId="5819"/>
    <cellStyle name="Input 2 4 2 5" xfId="5814"/>
    <cellStyle name="Input 2 4 3" xfId="2489"/>
    <cellStyle name="Input 2 4 3 2" xfId="2490"/>
    <cellStyle name="Input 2 4 3 2 2" xfId="2491"/>
    <cellStyle name="Input 2 4 3 2 2 2" xfId="5822"/>
    <cellStyle name="Input 2 4 3 2 3" xfId="2492"/>
    <cellStyle name="Input 2 4 3 2 3 2" xfId="5823"/>
    <cellStyle name="Input 2 4 3 2 4" xfId="5821"/>
    <cellStyle name="Input 2 4 3 3" xfId="2493"/>
    <cellStyle name="Input 2 4 3 3 2" xfId="5824"/>
    <cellStyle name="Input 2 4 3 4" xfId="2494"/>
    <cellStyle name="Input 2 4 3 4 2" xfId="5825"/>
    <cellStyle name="Input 2 4 3 5" xfId="5820"/>
    <cellStyle name="Input 2 4 4" xfId="2495"/>
    <cellStyle name="Input 2 4 4 2" xfId="2496"/>
    <cellStyle name="Input 2 4 4 2 2" xfId="5827"/>
    <cellStyle name="Input 2 4 4 3" xfId="2497"/>
    <cellStyle name="Input 2 4 4 3 2" xfId="5828"/>
    <cellStyle name="Input 2 4 4 4" xfId="5826"/>
    <cellStyle name="Input 2 4 5" xfId="2498"/>
    <cellStyle name="Input 2 4 5 2" xfId="5829"/>
    <cellStyle name="Input 2 4 6" xfId="2499"/>
    <cellStyle name="Input 2 4 6 2" xfId="5830"/>
    <cellStyle name="Input 2 5" xfId="2500"/>
    <cellStyle name="Input 2 5 2" xfId="2501"/>
    <cellStyle name="Input 2 5 2 2" xfId="2502"/>
    <cellStyle name="Input 2 5 2 2 2" xfId="2503"/>
    <cellStyle name="Input 2 5 2 2 2 2" xfId="5833"/>
    <cellStyle name="Input 2 5 2 2 3" xfId="2504"/>
    <cellStyle name="Input 2 5 2 2 3 2" xfId="5834"/>
    <cellStyle name="Input 2 5 2 2 4" xfId="5832"/>
    <cellStyle name="Input 2 5 2 3" xfId="2505"/>
    <cellStyle name="Input 2 5 2 3 2" xfId="5835"/>
    <cellStyle name="Input 2 5 2 4" xfId="2506"/>
    <cellStyle name="Input 2 5 2 4 2" xfId="5836"/>
    <cellStyle name="Input 2 5 2 5" xfId="5831"/>
    <cellStyle name="Input 2 5 3" xfId="2507"/>
    <cellStyle name="Input 2 5 3 2" xfId="2508"/>
    <cellStyle name="Input 2 5 3 2 2" xfId="2509"/>
    <cellStyle name="Input 2 5 3 2 2 2" xfId="5839"/>
    <cellStyle name="Input 2 5 3 2 3" xfId="2510"/>
    <cellStyle name="Input 2 5 3 2 3 2" xfId="5840"/>
    <cellStyle name="Input 2 5 3 2 4" xfId="5838"/>
    <cellStyle name="Input 2 5 3 3" xfId="2511"/>
    <cellStyle name="Input 2 5 3 3 2" xfId="5841"/>
    <cellStyle name="Input 2 5 3 4" xfId="2512"/>
    <cellStyle name="Input 2 5 3 4 2" xfId="5842"/>
    <cellStyle name="Input 2 5 3 5" xfId="5837"/>
    <cellStyle name="Input 2 5 4" xfId="2513"/>
    <cellStyle name="Input 2 5 4 2" xfId="2514"/>
    <cellStyle name="Input 2 5 4 2 2" xfId="5844"/>
    <cellStyle name="Input 2 5 4 3" xfId="2515"/>
    <cellStyle name="Input 2 5 4 3 2" xfId="5845"/>
    <cellStyle name="Input 2 5 4 4" xfId="5843"/>
    <cellStyle name="Input 2 5 5" xfId="2516"/>
    <cellStyle name="Input 2 5 5 2" xfId="5846"/>
    <cellStyle name="Input 2 5 6" xfId="2517"/>
    <cellStyle name="Input 2 5 6 2" xfId="5847"/>
    <cellStyle name="Input 2 6" xfId="2518"/>
    <cellStyle name="Input 2 6 2" xfId="2519"/>
    <cellStyle name="Input 2 6 2 2" xfId="5849"/>
    <cellStyle name="Input 2 6 3" xfId="2520"/>
    <cellStyle name="Input 2 6 3 2" xfId="5850"/>
    <cellStyle name="Input 2 6 4" xfId="5848"/>
    <cellStyle name="Input 2 7" xfId="2521"/>
    <cellStyle name="Input 2 7 2" xfId="5851"/>
    <cellStyle name="Input 2 8" xfId="2522"/>
    <cellStyle name="Input 2 8 2" xfId="5852"/>
    <cellStyle name="Input 2_Regulatory Template" xfId="2523"/>
    <cellStyle name="Input 3" xfId="2524"/>
    <cellStyle name="Input 4" xfId="2525"/>
    <cellStyle name="Input 5" xfId="2526"/>
    <cellStyle name="Input 6" xfId="2527"/>
    <cellStyle name="Input 7" xfId="2528"/>
    <cellStyle name="Input 8" xfId="5141"/>
    <cellStyle name="Input 9" xfId="5562"/>
    <cellStyle name="Input|Date" xfId="5106"/>
    <cellStyle name="Input1" xfId="11"/>
    <cellStyle name="Input1 2" xfId="2529"/>
    <cellStyle name="Input1 3" xfId="2530"/>
    <cellStyle name="Input1 4" xfId="2531"/>
    <cellStyle name="Input1%" xfId="12"/>
    <cellStyle name="Input1_070615 Water &amp; Wastewater Pricing Review Model draft under construction" xfId="2532"/>
    <cellStyle name="Input1default" xfId="13"/>
    <cellStyle name="Input1default%" xfId="14"/>
    <cellStyle name="Input1default% 2" xfId="5142"/>
    <cellStyle name="Input2" xfId="15"/>
    <cellStyle name="Input2 2" xfId="5107"/>
    <cellStyle name="Input2%" xfId="16"/>
    <cellStyle name="Input3" xfId="17"/>
    <cellStyle name="Input3 2" xfId="2533"/>
    <cellStyle name="Input3 3" xfId="2534"/>
    <cellStyle name="Input3 4" xfId="2535"/>
    <cellStyle name="Input3%" xfId="18"/>
    <cellStyle name="Input3_070615 Water &amp; Wastewater Pricing Review Model draft under construction" xfId="2536"/>
    <cellStyle name="key result" xfId="19"/>
    <cellStyle name="Lines" xfId="2537"/>
    <cellStyle name="Linked Cell 2" xfId="2538"/>
    <cellStyle name="Linked Cell 2 2" xfId="2539"/>
    <cellStyle name="Linked Cell 2 2 2" xfId="5057"/>
    <cellStyle name="Linked Cell 2 3" xfId="5056"/>
    <cellStyle name="Linked Cell 2_Regulatory Template" xfId="2540"/>
    <cellStyle name="Linked Cell 3" xfId="2541"/>
    <cellStyle name="Linked Cell 4" xfId="2542"/>
    <cellStyle name="Linked Cell 5" xfId="2543"/>
    <cellStyle name="Linked Cell 6" xfId="2544"/>
    <cellStyle name="Linked Cell 7" xfId="2545"/>
    <cellStyle name="Linked Cell 8" xfId="2546"/>
    <cellStyle name="Local import" xfId="20"/>
    <cellStyle name="Local import %" xfId="21"/>
    <cellStyle name="Local import 2" xfId="5143"/>
    <cellStyle name="Local import 3" xfId="5563"/>
    <cellStyle name="Locked 2" xfId="5557"/>
    <cellStyle name="Lookup Table Heading." xfId="2547"/>
    <cellStyle name="Lookup Table Heading. 2" xfId="5853"/>
    <cellStyle name="Lookup Table Label." xfId="2548"/>
    <cellStyle name="Lookup Table Label. 2" xfId="5854"/>
    <cellStyle name="Lookup Table Number." xfId="2549"/>
    <cellStyle name="Lookup Table Number. 2" xfId="5855"/>
    <cellStyle name="LV Input" xfId="22"/>
    <cellStyle name="Mine" xfId="2550"/>
    <cellStyle name="Model Name" xfId="2551"/>
    <cellStyle name="Model Name." xfId="2552"/>
    <cellStyle name="Multiple." xfId="2553"/>
    <cellStyle name="Neutral 2" xfId="2554"/>
    <cellStyle name="Neutral 2 2" xfId="2555"/>
    <cellStyle name="Neutral 2 2 2" xfId="2556"/>
    <cellStyle name="Neutral 2 2 3" xfId="5059"/>
    <cellStyle name="Neutral 2 2_Regulatory Template" xfId="2557"/>
    <cellStyle name="Neutral 2 3" xfId="5058"/>
    <cellStyle name="Neutral 2_Regulatory Template" xfId="2558"/>
    <cellStyle name="Neutral 3" xfId="2559"/>
    <cellStyle name="Neutral 4" xfId="2560"/>
    <cellStyle name="Neutral 5" xfId="2561"/>
    <cellStyle name="Neutral 6" xfId="2562"/>
    <cellStyle name="Neutral 7" xfId="2563"/>
    <cellStyle name="New Times Roman" xfId="2564"/>
    <cellStyle name="Normal" xfId="0" builtinId="0"/>
    <cellStyle name="Normal - Style1" xfId="2565"/>
    <cellStyle name="Normal 10" xfId="2566"/>
    <cellStyle name="Normal 10 10" xfId="5856"/>
    <cellStyle name="Normal 10 2" xfId="2567"/>
    <cellStyle name="Normal 10 2 2" xfId="2568"/>
    <cellStyle name="Normal 10 2 2 2" xfId="5280"/>
    <cellStyle name="Normal 10 2 2 2 2" xfId="6733"/>
    <cellStyle name="Normal 10 2 2 3" xfId="5858"/>
    <cellStyle name="Normal 10 2 3" xfId="2569"/>
    <cellStyle name="Normal 10 2 3 2" xfId="5281"/>
    <cellStyle name="Normal 10 2 3 2 2" xfId="6734"/>
    <cellStyle name="Normal 10 2 3 3" xfId="5859"/>
    <cellStyle name="Normal 10 2 4" xfId="5279"/>
    <cellStyle name="Normal 10 2 4 2" xfId="6732"/>
    <cellStyle name="Normal 10 2 5" xfId="5857"/>
    <cellStyle name="Normal 10 2_Regulatory Template" xfId="2570"/>
    <cellStyle name="Normal 10 3" xfId="2571"/>
    <cellStyle name="Normal 10 3 2" xfId="2572"/>
    <cellStyle name="Normal 10 3 2 2" xfId="5283"/>
    <cellStyle name="Normal 10 3 2 2 2" xfId="6736"/>
    <cellStyle name="Normal 10 3 2 3" xfId="5861"/>
    <cellStyle name="Normal 10 3 3" xfId="5282"/>
    <cellStyle name="Normal 10 3 3 2" xfId="6735"/>
    <cellStyle name="Normal 10 3 4" xfId="5860"/>
    <cellStyle name="Normal 10 3_Regulatory Template" xfId="2573"/>
    <cellStyle name="Normal 10 4" xfId="2574"/>
    <cellStyle name="Normal 10 4 2" xfId="2575"/>
    <cellStyle name="Normal 10 4 2 2" xfId="5285"/>
    <cellStyle name="Normal 10 4 2 2 2" xfId="6738"/>
    <cellStyle name="Normal 10 4 2 3" xfId="5863"/>
    <cellStyle name="Normal 10 4 3" xfId="5284"/>
    <cellStyle name="Normal 10 4 3 2" xfId="6737"/>
    <cellStyle name="Normal 10 4 4" xfId="5862"/>
    <cellStyle name="Normal 10 4_Regulatory Template" xfId="2576"/>
    <cellStyle name="Normal 10 5" xfId="2577"/>
    <cellStyle name="Normal 10 5 2" xfId="5286"/>
    <cellStyle name="Normal 10 5 2 2" xfId="6739"/>
    <cellStyle name="Normal 10 5 3" xfId="5864"/>
    <cellStyle name="Normal 10 6" xfId="2578"/>
    <cellStyle name="Normal 10 7" xfId="2579"/>
    <cellStyle name="Normal 10 8" xfId="5060"/>
    <cellStyle name="Normal 10 9" xfId="5278"/>
    <cellStyle name="Normal 10 9 2" xfId="6731"/>
    <cellStyle name="Normal 10_Regulatory Template" xfId="2580"/>
    <cellStyle name="Normal 100" xfId="2581"/>
    <cellStyle name="Normal 100 2" xfId="5287"/>
    <cellStyle name="Normal 100 2 2" xfId="6740"/>
    <cellStyle name="Normal 100 3" xfId="5865"/>
    <cellStyle name="Normal 101" xfId="2582"/>
    <cellStyle name="Normal 101 2" xfId="2583"/>
    <cellStyle name="Normal 101 2 2" xfId="5289"/>
    <cellStyle name="Normal 101 2 2 2" xfId="6742"/>
    <cellStyle name="Normal 101 2 3" xfId="5867"/>
    <cellStyle name="Normal 101 3" xfId="5288"/>
    <cellStyle name="Normal 101 3 2" xfId="6741"/>
    <cellStyle name="Normal 101 4" xfId="5866"/>
    <cellStyle name="Normal 101_Regulatory Template" xfId="2584"/>
    <cellStyle name="Normal 102" xfId="2585"/>
    <cellStyle name="Normal 102 2" xfId="2586"/>
    <cellStyle name="Normal 102 2 2" xfId="5291"/>
    <cellStyle name="Normal 102 2 2 2" xfId="6744"/>
    <cellStyle name="Normal 102 2 3" xfId="5869"/>
    <cellStyle name="Normal 102 3" xfId="5290"/>
    <cellStyle name="Normal 102 3 2" xfId="6743"/>
    <cellStyle name="Normal 102 4" xfId="5868"/>
    <cellStyle name="Normal 102_Regulatory Template" xfId="2587"/>
    <cellStyle name="Normal 103" xfId="2588"/>
    <cellStyle name="Normal 104" xfId="2589"/>
    <cellStyle name="Normal 104 2" xfId="38"/>
    <cellStyle name="Normal 104 2 2" xfId="5144"/>
    <cellStyle name="Normal 104 2 2 2" xfId="6597"/>
    <cellStyle name="Normal 104 2 3" xfId="5564"/>
    <cellStyle name="Normal 104 3" xfId="5292"/>
    <cellStyle name="Normal 104 3 2" xfId="6745"/>
    <cellStyle name="Normal 104 4" xfId="5870"/>
    <cellStyle name="Normal 105" xfId="2590"/>
    <cellStyle name="Normal 105 2" xfId="5293"/>
    <cellStyle name="Normal 105 2 2" xfId="6746"/>
    <cellStyle name="Normal 105 3" xfId="5871"/>
    <cellStyle name="Normal 106" xfId="2591"/>
    <cellStyle name="Normal 106 2" xfId="5294"/>
    <cellStyle name="Normal 106 2 2" xfId="6747"/>
    <cellStyle name="Normal 106 3" xfId="5872"/>
    <cellStyle name="Normal 107" xfId="4968"/>
    <cellStyle name="Normal 107 2" xfId="5534"/>
    <cellStyle name="Normal 108" xfId="4969"/>
    <cellStyle name="Normal 108 2" xfId="5535"/>
    <cellStyle name="Normal 108 2 2" xfId="6979"/>
    <cellStyle name="Normal 108 3" xfId="6570"/>
    <cellStyle name="Normal 109" xfId="4994"/>
    <cellStyle name="Normal 109 2" xfId="5538"/>
    <cellStyle name="Normal 109 2 2" xfId="6982"/>
    <cellStyle name="Normal 109 3" xfId="6573"/>
    <cellStyle name="Normal 11" xfId="2592"/>
    <cellStyle name="Normal 11 2" xfId="2593"/>
    <cellStyle name="Normal 11 2 2" xfId="2594"/>
    <cellStyle name="Normal 11 2 2 2" xfId="5297"/>
    <cellStyle name="Normal 11 2 2 2 2" xfId="6750"/>
    <cellStyle name="Normal 11 2 2 3" xfId="5875"/>
    <cellStyle name="Normal 11 2 3" xfId="5296"/>
    <cellStyle name="Normal 11 2 3 2" xfId="6749"/>
    <cellStyle name="Normal 11 2 4" xfId="5874"/>
    <cellStyle name="Normal 11 2_Regulatory Template" xfId="2595"/>
    <cellStyle name="Normal 11 3" xfId="2596"/>
    <cellStyle name="Normal 11 3 2" xfId="2597"/>
    <cellStyle name="Normal 11 3 2 2" xfId="5299"/>
    <cellStyle name="Normal 11 3 2 2 2" xfId="6752"/>
    <cellStyle name="Normal 11 3 2 3" xfId="5877"/>
    <cellStyle name="Normal 11 3 3" xfId="5298"/>
    <cellStyle name="Normal 11 3 3 2" xfId="6751"/>
    <cellStyle name="Normal 11 3 4" xfId="5876"/>
    <cellStyle name="Normal 11 3_Regulatory Template" xfId="2598"/>
    <cellStyle name="Normal 11 4" xfId="2599"/>
    <cellStyle name="Normal 11 4 2" xfId="2600"/>
    <cellStyle name="Normal 11 4 2 2" xfId="5301"/>
    <cellStyle name="Normal 11 4 2 2 2" xfId="6754"/>
    <cellStyle name="Normal 11 4 2 3" xfId="5879"/>
    <cellStyle name="Normal 11 4 3" xfId="5300"/>
    <cellStyle name="Normal 11 4 3 2" xfId="6753"/>
    <cellStyle name="Normal 11 4 4" xfId="5878"/>
    <cellStyle name="Normal 11 4_Regulatory Template" xfId="2601"/>
    <cellStyle name="Normal 11 5" xfId="2602"/>
    <cellStyle name="Normal 11 5 2" xfId="5302"/>
    <cellStyle name="Normal 11 5 2 2" xfId="6755"/>
    <cellStyle name="Normal 11 5 3" xfId="5880"/>
    <cellStyle name="Normal 11 6" xfId="2603"/>
    <cellStyle name="Normal 11 7" xfId="5295"/>
    <cellStyle name="Normal 11 7 2" xfId="6748"/>
    <cellStyle name="Normal 11 8" xfId="5873"/>
    <cellStyle name="Normal 11_Regulatory Template" xfId="2604"/>
    <cellStyle name="Normal 110" xfId="5084"/>
    <cellStyle name="Normal 110 2" xfId="5549"/>
    <cellStyle name="Normal 110 2 2" xfId="6993"/>
    <cellStyle name="Normal 110 3" xfId="6591"/>
    <cellStyle name="Normal 111" xfId="5085"/>
    <cellStyle name="Normal 111 2" xfId="5550"/>
    <cellStyle name="Normal 111 2 2" xfId="6994"/>
    <cellStyle name="Normal 111 3" xfId="6592"/>
    <cellStyle name="Normal 112" xfId="5091"/>
    <cellStyle name="Normal 113" xfId="5092"/>
    <cellStyle name="Normal 114" xfId="2605"/>
    <cellStyle name="Normal 115" xfId="5094"/>
    <cellStyle name="Normal 116" xfId="5137"/>
    <cellStyle name="Normal 117" xfId="5140"/>
    <cellStyle name="Normal 118" xfId="5554"/>
    <cellStyle name="Normal 118 2" xfId="6997"/>
    <cellStyle name="Normal 119" xfId="5559"/>
    <cellStyle name="Normal 119 2" xfId="7001"/>
    <cellStyle name="Normal 12" xfId="2606"/>
    <cellStyle name="Normal 12 2" xfId="2607"/>
    <cellStyle name="Normal 12 2 2" xfId="2608"/>
    <cellStyle name="Normal 12 2 2 2" xfId="5305"/>
    <cellStyle name="Normal 12 2 2 2 2" xfId="6758"/>
    <cellStyle name="Normal 12 2 2 3" xfId="5883"/>
    <cellStyle name="Normal 12 2 3" xfId="5304"/>
    <cellStyle name="Normal 12 2 3 2" xfId="6757"/>
    <cellStyle name="Normal 12 2 4" xfId="5882"/>
    <cellStyle name="Normal 12 2_Regulatory Template" xfId="2609"/>
    <cellStyle name="Normal 12 3" xfId="2610"/>
    <cellStyle name="Normal 12 3 2" xfId="2611"/>
    <cellStyle name="Normal 12 3 2 2" xfId="5307"/>
    <cellStyle name="Normal 12 3 2 2 2" xfId="6760"/>
    <cellStyle name="Normal 12 3 2 3" xfId="5885"/>
    <cellStyle name="Normal 12 3 3" xfId="5306"/>
    <cellStyle name="Normal 12 3 3 2" xfId="6759"/>
    <cellStyle name="Normal 12 3 4" xfId="5884"/>
    <cellStyle name="Normal 12 3_Regulatory Template" xfId="2612"/>
    <cellStyle name="Normal 12 4" xfId="2613"/>
    <cellStyle name="Normal 12 4 2" xfId="2614"/>
    <cellStyle name="Normal 12 4 2 2" xfId="5309"/>
    <cellStyle name="Normal 12 4 2 2 2" xfId="6762"/>
    <cellStyle name="Normal 12 4 2 3" xfId="5887"/>
    <cellStyle name="Normal 12 4 3" xfId="5308"/>
    <cellStyle name="Normal 12 4 3 2" xfId="6761"/>
    <cellStyle name="Normal 12 4 4" xfId="5886"/>
    <cellStyle name="Normal 12 4_Regulatory Template" xfId="2615"/>
    <cellStyle name="Normal 12 5" xfId="2616"/>
    <cellStyle name="Normal 12 5 2" xfId="5310"/>
    <cellStyle name="Normal 12 5 2 2" xfId="6763"/>
    <cellStyle name="Normal 12 5 3" xfId="5888"/>
    <cellStyle name="Normal 12 6" xfId="2617"/>
    <cellStyle name="Normal 12 7" xfId="5303"/>
    <cellStyle name="Normal 12 7 2" xfId="6756"/>
    <cellStyle name="Normal 12 8" xfId="5881"/>
    <cellStyle name="Normal 12_Regulatory Template" xfId="2618"/>
    <cellStyle name="Normal 120" xfId="7004"/>
    <cellStyle name="Normal 13" xfId="2619"/>
    <cellStyle name="Normal 13 2" xfId="2620"/>
    <cellStyle name="Normal 13 2 2" xfId="2621"/>
    <cellStyle name="Normal 13 2 2 2" xfId="5312"/>
    <cellStyle name="Normal 13 2 2 2 2" xfId="6765"/>
    <cellStyle name="Normal 13 2 2 3" xfId="5890"/>
    <cellStyle name="Normal 13 2 3" xfId="5311"/>
    <cellStyle name="Normal 13 2 3 2" xfId="6764"/>
    <cellStyle name="Normal 13 2 4" xfId="5889"/>
    <cellStyle name="Normal 13 2_Regulatory Template" xfId="2622"/>
    <cellStyle name="Normal 13 3" xfId="2623"/>
    <cellStyle name="Normal 13 3 2" xfId="2624"/>
    <cellStyle name="Normal 13 3 2 2" xfId="5314"/>
    <cellStyle name="Normal 13 3 2 2 2" xfId="6767"/>
    <cellStyle name="Normal 13 3 2 3" xfId="5892"/>
    <cellStyle name="Normal 13 3 3" xfId="5313"/>
    <cellStyle name="Normal 13 3 3 2" xfId="6766"/>
    <cellStyle name="Normal 13 3 4" xfId="5891"/>
    <cellStyle name="Normal 13 3_Regulatory Template" xfId="2625"/>
    <cellStyle name="Normal 13 4" xfId="2626"/>
    <cellStyle name="Normal 13 4 2" xfId="2627"/>
    <cellStyle name="Normal 13 4 2 2" xfId="5316"/>
    <cellStyle name="Normal 13 4 2 2 2" xfId="6769"/>
    <cellStyle name="Normal 13 4 2 3" xfId="5894"/>
    <cellStyle name="Normal 13 4 3" xfId="5315"/>
    <cellStyle name="Normal 13 4 3 2" xfId="6768"/>
    <cellStyle name="Normal 13 4 4" xfId="5893"/>
    <cellStyle name="Normal 13 4_Regulatory Template" xfId="2628"/>
    <cellStyle name="Normal 13 5" xfId="2629"/>
    <cellStyle name="Normal 13 5 2" xfId="5317"/>
    <cellStyle name="Normal 13 5 2 2" xfId="6770"/>
    <cellStyle name="Normal 13 5 3" xfId="5895"/>
    <cellStyle name="Normal 13 6" xfId="2630"/>
    <cellStyle name="Normal 13 7" xfId="2631"/>
    <cellStyle name="Normal 13_29(d) - Gas extensions -tariffs" xfId="5108"/>
    <cellStyle name="Normal 14" xfId="2632"/>
    <cellStyle name="Normal 14 2" xfId="2633"/>
    <cellStyle name="Normal 14 2 2" xfId="2634"/>
    <cellStyle name="Normal 14 2 2 2" xfId="5320"/>
    <cellStyle name="Normal 14 2 2 2 2" xfId="6773"/>
    <cellStyle name="Normal 14 2 2 3" xfId="5898"/>
    <cellStyle name="Normal 14 2 3" xfId="5319"/>
    <cellStyle name="Normal 14 2 3 2" xfId="6772"/>
    <cellStyle name="Normal 14 2 4" xfId="5897"/>
    <cellStyle name="Normal 14 2_Regulatory Template" xfId="2635"/>
    <cellStyle name="Normal 14 3" xfId="2636"/>
    <cellStyle name="Normal 14 3 2" xfId="2637"/>
    <cellStyle name="Normal 14 3 2 2" xfId="5321"/>
    <cellStyle name="Normal 14 3 2 2 2" xfId="6774"/>
    <cellStyle name="Normal 14 3 2 3" xfId="5899"/>
    <cellStyle name="Normal 14 3_Regulatory Template" xfId="2638"/>
    <cellStyle name="Normal 14 4" xfId="2639"/>
    <cellStyle name="Normal 14 4 2" xfId="2640"/>
    <cellStyle name="Normal 14 4 2 2" xfId="5323"/>
    <cellStyle name="Normal 14 4 2 2 2" xfId="6776"/>
    <cellStyle name="Normal 14 4 2 3" xfId="5901"/>
    <cellStyle name="Normal 14 4 3" xfId="5322"/>
    <cellStyle name="Normal 14 4 3 2" xfId="6775"/>
    <cellStyle name="Normal 14 4 4" xfId="5900"/>
    <cellStyle name="Normal 14 4_Regulatory Template" xfId="2641"/>
    <cellStyle name="Normal 14 5" xfId="2642"/>
    <cellStyle name="Normal 14 5 2" xfId="5324"/>
    <cellStyle name="Normal 14 5 2 2" xfId="6777"/>
    <cellStyle name="Normal 14 5 3" xfId="5902"/>
    <cellStyle name="Normal 14 6" xfId="5318"/>
    <cellStyle name="Normal 14 6 2" xfId="6771"/>
    <cellStyle name="Normal 14 7" xfId="5896"/>
    <cellStyle name="Normal 14_Regulatory Template" xfId="2643"/>
    <cellStyle name="Normal 143" xfId="2644"/>
    <cellStyle name="Normal 143 2" xfId="5325"/>
    <cellStyle name="Normal 143 2 2" xfId="6778"/>
    <cellStyle name="Normal 143 3" xfId="5903"/>
    <cellStyle name="Normal 144" xfId="2645"/>
    <cellStyle name="Normal 144 2" xfId="5326"/>
    <cellStyle name="Normal 144 2 2" xfId="6779"/>
    <cellStyle name="Normal 144 3" xfId="5904"/>
    <cellStyle name="Normal 147" xfId="2646"/>
    <cellStyle name="Normal 147 2" xfId="5327"/>
    <cellStyle name="Normal 147 2 2" xfId="6780"/>
    <cellStyle name="Normal 147 3" xfId="5905"/>
    <cellStyle name="Normal 148" xfId="2647"/>
    <cellStyle name="Normal 148 2" xfId="5328"/>
    <cellStyle name="Normal 148 2 2" xfId="6781"/>
    <cellStyle name="Normal 148 3" xfId="5906"/>
    <cellStyle name="Normal 149" xfId="2648"/>
    <cellStyle name="Normal 149 2" xfId="5329"/>
    <cellStyle name="Normal 149 2 2" xfId="6782"/>
    <cellStyle name="Normal 149 3" xfId="5907"/>
    <cellStyle name="Normal 15" xfId="2649"/>
    <cellStyle name="Normal 15 2" xfId="2650"/>
    <cellStyle name="Normal 15 2 2" xfId="2651"/>
    <cellStyle name="Normal 15 2 2 2" xfId="5332"/>
    <cellStyle name="Normal 15 2 2 2 2" xfId="6785"/>
    <cellStyle name="Normal 15 2 2 3" xfId="5910"/>
    <cellStyle name="Normal 15 2 3" xfId="5331"/>
    <cellStyle name="Normal 15 2 3 2" xfId="6784"/>
    <cellStyle name="Normal 15 2 4" xfId="5909"/>
    <cellStyle name="Normal 15 2_Regulatory Template" xfId="2652"/>
    <cellStyle name="Normal 15 3" xfId="2653"/>
    <cellStyle name="Normal 15 3 2" xfId="2654"/>
    <cellStyle name="Normal 15 3 2 2" xfId="5334"/>
    <cellStyle name="Normal 15 3 2 2 2" xfId="6787"/>
    <cellStyle name="Normal 15 3 2 3" xfId="5912"/>
    <cellStyle name="Normal 15 3 3" xfId="5333"/>
    <cellStyle name="Normal 15 3 3 2" xfId="6786"/>
    <cellStyle name="Normal 15 3 4" xfId="5911"/>
    <cellStyle name="Normal 15 3_Regulatory Template" xfId="2655"/>
    <cellStyle name="Normal 15 4" xfId="2656"/>
    <cellStyle name="Normal 15 4 2" xfId="2657"/>
    <cellStyle name="Normal 15 4 2 2" xfId="5336"/>
    <cellStyle name="Normal 15 4 2 2 2" xfId="6789"/>
    <cellStyle name="Normal 15 4 2 3" xfId="5914"/>
    <cellStyle name="Normal 15 4 3" xfId="5335"/>
    <cellStyle name="Normal 15 4 3 2" xfId="6788"/>
    <cellStyle name="Normal 15 4 4" xfId="5913"/>
    <cellStyle name="Normal 15 4_Regulatory Template" xfId="2658"/>
    <cellStyle name="Normal 15 5" xfId="2659"/>
    <cellStyle name="Normal 15 5 2" xfId="5337"/>
    <cellStyle name="Normal 15 5 2 2" xfId="6790"/>
    <cellStyle name="Normal 15 5 3" xfId="5915"/>
    <cellStyle name="Normal 15 6" xfId="2660"/>
    <cellStyle name="Normal 15 7" xfId="5061"/>
    <cellStyle name="Normal 15 8" xfId="5330"/>
    <cellStyle name="Normal 15 8 2" xfId="6783"/>
    <cellStyle name="Normal 15 9" xfId="5908"/>
    <cellStyle name="Normal 15_Regulatory Template" xfId="2661"/>
    <cellStyle name="Normal 150" xfId="2662"/>
    <cellStyle name="Normal 150 2" xfId="5338"/>
    <cellStyle name="Normal 150 2 2" xfId="6791"/>
    <cellStyle name="Normal 150 3" xfId="5916"/>
    <cellStyle name="Normal 151" xfId="2663"/>
    <cellStyle name="Normal 151 2" xfId="5339"/>
    <cellStyle name="Normal 151 2 2" xfId="6792"/>
    <cellStyle name="Normal 151 3" xfId="5917"/>
    <cellStyle name="Normal 152" xfId="2664"/>
    <cellStyle name="Normal 152 2" xfId="5340"/>
    <cellStyle name="Normal 152 2 2" xfId="6793"/>
    <cellStyle name="Normal 152 3" xfId="5918"/>
    <cellStyle name="Normal 153" xfId="2665"/>
    <cellStyle name="Normal 153 2" xfId="5341"/>
    <cellStyle name="Normal 153 2 2" xfId="6794"/>
    <cellStyle name="Normal 153 3" xfId="5919"/>
    <cellStyle name="Normal 154" xfId="2666"/>
    <cellStyle name="Normal 154 2" xfId="5342"/>
    <cellStyle name="Normal 154 2 2" xfId="6795"/>
    <cellStyle name="Normal 154 3" xfId="5920"/>
    <cellStyle name="Normal 155" xfId="2667"/>
    <cellStyle name="Normal 155 2" xfId="5343"/>
    <cellStyle name="Normal 155 2 2" xfId="6796"/>
    <cellStyle name="Normal 155 3" xfId="5921"/>
    <cellStyle name="Normal 156" xfId="2668"/>
    <cellStyle name="Normal 156 2" xfId="5344"/>
    <cellStyle name="Normal 156 2 2" xfId="6797"/>
    <cellStyle name="Normal 156 3" xfId="5922"/>
    <cellStyle name="Normal 16" xfId="2669"/>
    <cellStyle name="Normal 16 2" xfId="2670"/>
    <cellStyle name="Normal 16 2 2" xfId="2671"/>
    <cellStyle name="Normal 16 2 2 2" xfId="5347"/>
    <cellStyle name="Normal 16 2 2 2 2" xfId="6800"/>
    <cellStyle name="Normal 16 2 2 3" xfId="5925"/>
    <cellStyle name="Normal 16 2 3" xfId="5346"/>
    <cellStyle name="Normal 16 2 3 2" xfId="6799"/>
    <cellStyle name="Normal 16 2 4" xfId="5924"/>
    <cellStyle name="Normal 16 2_Regulatory Template" xfId="2672"/>
    <cellStyle name="Normal 16 3" xfId="2673"/>
    <cellStyle name="Normal 16 3 2" xfId="2674"/>
    <cellStyle name="Normal 16 3 2 2" xfId="5349"/>
    <cellStyle name="Normal 16 3 2 2 2" xfId="6802"/>
    <cellStyle name="Normal 16 3 2 3" xfId="5927"/>
    <cellStyle name="Normal 16 3 3" xfId="5348"/>
    <cellStyle name="Normal 16 3 3 2" xfId="6801"/>
    <cellStyle name="Normal 16 3 4" xfId="5926"/>
    <cellStyle name="Normal 16 3_Regulatory Template" xfId="2675"/>
    <cellStyle name="Normal 16 4" xfId="2676"/>
    <cellStyle name="Normal 16 4 2" xfId="2677"/>
    <cellStyle name="Normal 16 4 2 2" xfId="5351"/>
    <cellStyle name="Normal 16 4 2 2 2" xfId="6804"/>
    <cellStyle name="Normal 16 4 2 3" xfId="5929"/>
    <cellStyle name="Normal 16 4 3" xfId="5350"/>
    <cellStyle name="Normal 16 4 3 2" xfId="6803"/>
    <cellStyle name="Normal 16 4 4" xfId="5928"/>
    <cellStyle name="Normal 16 4_Regulatory Template" xfId="2678"/>
    <cellStyle name="Normal 16 5" xfId="2679"/>
    <cellStyle name="Normal 16 5 2" xfId="5352"/>
    <cellStyle name="Normal 16 5 2 2" xfId="6805"/>
    <cellStyle name="Normal 16 5 3" xfId="5930"/>
    <cellStyle name="Normal 16 6" xfId="5345"/>
    <cellStyle name="Normal 16 6 2" xfId="6798"/>
    <cellStyle name="Normal 16 7" xfId="5923"/>
    <cellStyle name="Normal 16_Regulatory Template" xfId="2680"/>
    <cellStyle name="Normal 161" xfId="2681"/>
    <cellStyle name="Normal 161 2" xfId="5353"/>
    <cellStyle name="Normal 161 2 2" xfId="6806"/>
    <cellStyle name="Normal 161 3" xfId="5931"/>
    <cellStyle name="Normal 162" xfId="2682"/>
    <cellStyle name="Normal 162 2" xfId="5354"/>
    <cellStyle name="Normal 162 2 2" xfId="6807"/>
    <cellStyle name="Normal 162 3" xfId="5932"/>
    <cellStyle name="Normal 163" xfId="2683"/>
    <cellStyle name="Normal 163 2" xfId="5355"/>
    <cellStyle name="Normal 163 2 2" xfId="6808"/>
    <cellStyle name="Normal 163 3" xfId="5933"/>
    <cellStyle name="Normal 164" xfId="2684"/>
    <cellStyle name="Normal 164 2" xfId="5356"/>
    <cellStyle name="Normal 164 2 2" xfId="6809"/>
    <cellStyle name="Normal 164 3" xfId="5934"/>
    <cellStyle name="Normal 169" xfId="2685"/>
    <cellStyle name="Normal 169 2" xfId="5357"/>
    <cellStyle name="Normal 169 2 2" xfId="6810"/>
    <cellStyle name="Normal 169 3" xfId="5935"/>
    <cellStyle name="Normal 17" xfId="2686"/>
    <cellStyle name="Normal 17 2" xfId="2687"/>
    <cellStyle name="Normal 17 2 2" xfId="2688"/>
    <cellStyle name="Normal 17 2 2 2" xfId="5360"/>
    <cellStyle name="Normal 17 2 2 2 2" xfId="6813"/>
    <cellStyle name="Normal 17 2 2 3" xfId="5938"/>
    <cellStyle name="Normal 17 2 3" xfId="5359"/>
    <cellStyle name="Normal 17 2 3 2" xfId="6812"/>
    <cellStyle name="Normal 17 2 4" xfId="5937"/>
    <cellStyle name="Normal 17 2_Regulatory Template" xfId="2689"/>
    <cellStyle name="Normal 17 3" xfId="2690"/>
    <cellStyle name="Normal 17 3 2" xfId="2691"/>
    <cellStyle name="Normal 17 3 2 2" xfId="5362"/>
    <cellStyle name="Normal 17 3 2 2 2" xfId="6815"/>
    <cellStyle name="Normal 17 3 2 3" xfId="5940"/>
    <cellStyle name="Normal 17 3 3" xfId="5361"/>
    <cellStyle name="Normal 17 3 3 2" xfId="6814"/>
    <cellStyle name="Normal 17 3 4" xfId="5939"/>
    <cellStyle name="Normal 17 3_Regulatory Template" xfId="2692"/>
    <cellStyle name="Normal 17 4" xfId="2693"/>
    <cellStyle name="Normal 17 4 2" xfId="2694"/>
    <cellStyle name="Normal 17 4 2 2" xfId="5364"/>
    <cellStyle name="Normal 17 4 2 2 2" xfId="6817"/>
    <cellStyle name="Normal 17 4 2 3" xfId="5942"/>
    <cellStyle name="Normal 17 4 3" xfId="5363"/>
    <cellStyle name="Normal 17 4 3 2" xfId="6816"/>
    <cellStyle name="Normal 17 4 4" xfId="5941"/>
    <cellStyle name="Normal 17 4_Regulatory Template" xfId="2695"/>
    <cellStyle name="Normal 17 5" xfId="2696"/>
    <cellStyle name="Normal 17 5 2" xfId="5365"/>
    <cellStyle name="Normal 17 5 2 2" xfId="6818"/>
    <cellStyle name="Normal 17 5 3" xfId="5943"/>
    <cellStyle name="Normal 17 6" xfId="5358"/>
    <cellStyle name="Normal 17 6 2" xfId="6811"/>
    <cellStyle name="Normal 17 7" xfId="5936"/>
    <cellStyle name="Normal 17_Regulatory Template" xfId="2697"/>
    <cellStyle name="Normal 170" xfId="2698"/>
    <cellStyle name="Normal 170 2" xfId="5366"/>
    <cellStyle name="Normal 170 2 2" xfId="6819"/>
    <cellStyle name="Normal 170 3" xfId="5944"/>
    <cellStyle name="Normal 171" xfId="2699"/>
    <cellStyle name="Normal 171 2" xfId="5367"/>
    <cellStyle name="Normal 171 2 2" xfId="6820"/>
    <cellStyle name="Normal 171 3" xfId="5945"/>
    <cellStyle name="Normal 172" xfId="2700"/>
    <cellStyle name="Normal 172 2" xfId="5368"/>
    <cellStyle name="Normal 172 2 2" xfId="6821"/>
    <cellStyle name="Normal 172 3" xfId="5946"/>
    <cellStyle name="Normal 177" xfId="2701"/>
    <cellStyle name="Normal 177 2" xfId="5369"/>
    <cellStyle name="Normal 177 2 2" xfId="6822"/>
    <cellStyle name="Normal 177 3" xfId="5947"/>
    <cellStyle name="Normal 178" xfId="2702"/>
    <cellStyle name="Normal 178 2" xfId="5370"/>
    <cellStyle name="Normal 178 2 2" xfId="6823"/>
    <cellStyle name="Normal 178 3" xfId="5948"/>
    <cellStyle name="Normal 179" xfId="2703"/>
    <cellStyle name="Normal 179 2" xfId="5371"/>
    <cellStyle name="Normal 179 2 2" xfId="6824"/>
    <cellStyle name="Normal 179 3" xfId="5949"/>
    <cellStyle name="Normal 18" xfId="2704"/>
    <cellStyle name="Normal 18 2" xfId="2705"/>
    <cellStyle name="Normal 18 2 2" xfId="2706"/>
    <cellStyle name="Normal 18 2 2 2" xfId="5374"/>
    <cellStyle name="Normal 18 2 2 2 2" xfId="6827"/>
    <cellStyle name="Normal 18 2 2 3" xfId="5952"/>
    <cellStyle name="Normal 18 2 3" xfId="5373"/>
    <cellStyle name="Normal 18 2 3 2" xfId="6826"/>
    <cellStyle name="Normal 18 2 4" xfId="5951"/>
    <cellStyle name="Normal 18 2_Regulatory Template" xfId="2707"/>
    <cellStyle name="Normal 18 3" xfId="2708"/>
    <cellStyle name="Normal 18 3 2" xfId="2709"/>
    <cellStyle name="Normal 18 3 2 2" xfId="5376"/>
    <cellStyle name="Normal 18 3 2 2 2" xfId="6829"/>
    <cellStyle name="Normal 18 3 2 3" xfId="5954"/>
    <cellStyle name="Normal 18 3 3" xfId="5375"/>
    <cellStyle name="Normal 18 3 3 2" xfId="6828"/>
    <cellStyle name="Normal 18 3 4" xfId="5953"/>
    <cellStyle name="Normal 18 3_Regulatory Template" xfId="2710"/>
    <cellStyle name="Normal 18 4" xfId="2711"/>
    <cellStyle name="Normal 18 4 2" xfId="2712"/>
    <cellStyle name="Normal 18 4 2 2" xfId="5378"/>
    <cellStyle name="Normal 18 4 2 2 2" xfId="6831"/>
    <cellStyle name="Normal 18 4 2 3" xfId="5956"/>
    <cellStyle name="Normal 18 4 3" xfId="5377"/>
    <cellStyle name="Normal 18 4 3 2" xfId="6830"/>
    <cellStyle name="Normal 18 4 4" xfId="5955"/>
    <cellStyle name="Normal 18 4_Regulatory Template" xfId="2713"/>
    <cellStyle name="Normal 18 5" xfId="2714"/>
    <cellStyle name="Normal 18 5 2" xfId="5379"/>
    <cellStyle name="Normal 18 5 2 2" xfId="6832"/>
    <cellStyle name="Normal 18 5 3" xfId="5957"/>
    <cellStyle name="Normal 18 6" xfId="5372"/>
    <cellStyle name="Normal 18 6 2" xfId="6825"/>
    <cellStyle name="Normal 18 7" xfId="5950"/>
    <cellStyle name="Normal 18_Regulatory Template" xfId="2715"/>
    <cellStyle name="Normal 180" xfId="2716"/>
    <cellStyle name="Normal 180 2" xfId="5380"/>
    <cellStyle name="Normal 180 2 2" xfId="6833"/>
    <cellStyle name="Normal 180 3" xfId="5958"/>
    <cellStyle name="Normal 181" xfId="2717"/>
    <cellStyle name="Normal 181 2" xfId="5381"/>
    <cellStyle name="Normal 181 2 2" xfId="6834"/>
    <cellStyle name="Normal 181 3" xfId="5959"/>
    <cellStyle name="Normal 182" xfId="2718"/>
    <cellStyle name="Normal 182 2" xfId="5382"/>
    <cellStyle name="Normal 182 2 2" xfId="6835"/>
    <cellStyle name="Normal 182 3" xfId="5960"/>
    <cellStyle name="Normal 183" xfId="2719"/>
    <cellStyle name="Normal 183 2" xfId="5383"/>
    <cellStyle name="Normal 183 2 2" xfId="6836"/>
    <cellStyle name="Normal 183 3" xfId="5961"/>
    <cellStyle name="Normal 184" xfId="2720"/>
    <cellStyle name="Normal 184 2" xfId="5384"/>
    <cellStyle name="Normal 184 2 2" xfId="6837"/>
    <cellStyle name="Normal 184 3" xfId="5962"/>
    <cellStyle name="Normal 185" xfId="2721"/>
    <cellStyle name="Normal 185 2" xfId="5385"/>
    <cellStyle name="Normal 185 2 2" xfId="6838"/>
    <cellStyle name="Normal 185 3" xfId="5963"/>
    <cellStyle name="Normal 186" xfId="2722"/>
    <cellStyle name="Normal 186 2" xfId="5386"/>
    <cellStyle name="Normal 186 2 2" xfId="6839"/>
    <cellStyle name="Normal 186 3" xfId="5964"/>
    <cellStyle name="Normal 187" xfId="2723"/>
    <cellStyle name="Normal 187 2" xfId="5387"/>
    <cellStyle name="Normal 187 2 2" xfId="6840"/>
    <cellStyle name="Normal 187 3" xfId="5965"/>
    <cellStyle name="Normal 188" xfId="2724"/>
    <cellStyle name="Normal 188 2" xfId="5388"/>
    <cellStyle name="Normal 188 2 2" xfId="6841"/>
    <cellStyle name="Normal 188 3" xfId="5966"/>
    <cellStyle name="Normal 189" xfId="2725"/>
    <cellStyle name="Normal 189 2" xfId="5389"/>
    <cellStyle name="Normal 189 2 2" xfId="6842"/>
    <cellStyle name="Normal 189 3" xfId="5967"/>
    <cellStyle name="Normal 19" xfId="2726"/>
    <cellStyle name="Normal 19 2" xfId="2727"/>
    <cellStyle name="Normal 19 2 2" xfId="2728"/>
    <cellStyle name="Normal 19 2 2 2" xfId="5392"/>
    <cellStyle name="Normal 19 2 2 2 2" xfId="6845"/>
    <cellStyle name="Normal 19 2 2 3" xfId="5970"/>
    <cellStyle name="Normal 19 2 3" xfId="5391"/>
    <cellStyle name="Normal 19 2 3 2" xfId="6844"/>
    <cellStyle name="Normal 19 2 4" xfId="5969"/>
    <cellStyle name="Normal 19 2_Regulatory Template" xfId="2729"/>
    <cellStyle name="Normal 19 3" xfId="2730"/>
    <cellStyle name="Normal 19 3 2" xfId="2731"/>
    <cellStyle name="Normal 19 3 2 2" xfId="5394"/>
    <cellStyle name="Normal 19 3 2 2 2" xfId="6847"/>
    <cellStyle name="Normal 19 3 2 3" xfId="5972"/>
    <cellStyle name="Normal 19 3 3" xfId="5393"/>
    <cellStyle name="Normal 19 3 3 2" xfId="6846"/>
    <cellStyle name="Normal 19 3 4" xfId="5971"/>
    <cellStyle name="Normal 19 3_Regulatory Template" xfId="2732"/>
    <cellStyle name="Normal 19 4" xfId="2733"/>
    <cellStyle name="Normal 19 4 2" xfId="2734"/>
    <cellStyle name="Normal 19 4 2 2" xfId="5396"/>
    <cellStyle name="Normal 19 4 2 2 2" xfId="6849"/>
    <cellStyle name="Normal 19 4 2 3" xfId="5974"/>
    <cellStyle name="Normal 19 4 3" xfId="5395"/>
    <cellStyle name="Normal 19 4 3 2" xfId="6848"/>
    <cellStyle name="Normal 19 4 4" xfId="5973"/>
    <cellStyle name="Normal 19 4_Regulatory Template" xfId="2735"/>
    <cellStyle name="Normal 19 5" xfId="2736"/>
    <cellStyle name="Normal 19 5 2" xfId="5397"/>
    <cellStyle name="Normal 19 5 2 2" xfId="6850"/>
    <cellStyle name="Normal 19 5 3" xfId="5975"/>
    <cellStyle name="Normal 19 6" xfId="5390"/>
    <cellStyle name="Normal 19 6 2" xfId="6843"/>
    <cellStyle name="Normal 19 7" xfId="5968"/>
    <cellStyle name="Normal 19_Regulatory Template" xfId="2737"/>
    <cellStyle name="Normal 190" xfId="2738"/>
    <cellStyle name="Normal 190 2" xfId="5398"/>
    <cellStyle name="Normal 190 2 2" xfId="6851"/>
    <cellStyle name="Normal 190 3" xfId="5976"/>
    <cellStyle name="Normal 192" xfId="2739"/>
    <cellStyle name="Normal 192 2" xfId="5399"/>
    <cellStyle name="Normal 192 2 2" xfId="6852"/>
    <cellStyle name="Normal 192 3" xfId="5977"/>
    <cellStyle name="Normal 193" xfId="2740"/>
    <cellStyle name="Normal 193 2" xfId="5400"/>
    <cellStyle name="Normal 193 2 2" xfId="6853"/>
    <cellStyle name="Normal 193 3" xfId="5978"/>
    <cellStyle name="Normal 196" xfId="2741"/>
    <cellStyle name="Normal 196 2" xfId="5401"/>
    <cellStyle name="Normal 196 2 2" xfId="6854"/>
    <cellStyle name="Normal 196 3" xfId="5979"/>
    <cellStyle name="Normal 197" xfId="2742"/>
    <cellStyle name="Normal 197 2" xfId="5402"/>
    <cellStyle name="Normal 197 2 2" xfId="6855"/>
    <cellStyle name="Normal 197 3" xfId="5980"/>
    <cellStyle name="Normal 198" xfId="2743"/>
    <cellStyle name="Normal 198 2" xfId="5403"/>
    <cellStyle name="Normal 198 2 2" xfId="6856"/>
    <cellStyle name="Normal 198 3" xfId="5981"/>
    <cellStyle name="Normal 199" xfId="2744"/>
    <cellStyle name="Normal 199 2" xfId="5404"/>
    <cellStyle name="Normal 199 2 2" xfId="6857"/>
    <cellStyle name="Normal 199 3" xfId="5982"/>
    <cellStyle name="Normal 2" xfId="39"/>
    <cellStyle name="Normal 2 10" xfId="2745"/>
    <cellStyle name="Normal 2 10 2" xfId="2746"/>
    <cellStyle name="Normal 2 11" xfId="2747"/>
    <cellStyle name="Normal 2 11 2" xfId="2748"/>
    <cellStyle name="Normal 2 12" xfId="2749"/>
    <cellStyle name="Normal 2 12 2" xfId="2750"/>
    <cellStyle name="Normal 2 13" xfId="2751"/>
    <cellStyle name="Normal 2 13 2" xfId="2752"/>
    <cellStyle name="Normal 2 13 2 2" xfId="5406"/>
    <cellStyle name="Normal 2 13 2 2 2" xfId="6859"/>
    <cellStyle name="Normal 2 13 2 3" xfId="5984"/>
    <cellStyle name="Normal 2 13 3" xfId="2753"/>
    <cellStyle name="Normal 2 13 4" xfId="5405"/>
    <cellStyle name="Normal 2 13 4 2" xfId="6858"/>
    <cellStyle name="Normal 2 13 5" xfId="5983"/>
    <cellStyle name="Normal 2 13_Regulatory Template" xfId="2754"/>
    <cellStyle name="Normal 2 14" xfId="2755"/>
    <cellStyle name="Normal 2 14 2" xfId="2756"/>
    <cellStyle name="Normal 2 14 2 2" xfId="5408"/>
    <cellStyle name="Normal 2 14 2 2 2" xfId="6861"/>
    <cellStyle name="Normal 2 14 2 3" xfId="5986"/>
    <cellStyle name="Normal 2 14 3" xfId="5407"/>
    <cellStyle name="Normal 2 14 3 2" xfId="6860"/>
    <cellStyle name="Normal 2 14 4" xfId="5985"/>
    <cellStyle name="Normal 2 14_Regulatory Template" xfId="2757"/>
    <cellStyle name="Normal 2 15" xfId="2758"/>
    <cellStyle name="Normal 2 15 2" xfId="2759"/>
    <cellStyle name="Normal 2 15 2 2" xfId="5410"/>
    <cellStyle name="Normal 2 15 2 2 2" xfId="6863"/>
    <cellStyle name="Normal 2 15 2 3" xfId="5988"/>
    <cellStyle name="Normal 2 15 3" xfId="5409"/>
    <cellStyle name="Normal 2 15 3 2" xfId="6862"/>
    <cellStyle name="Normal 2 15 4" xfId="5987"/>
    <cellStyle name="Normal 2 15_Regulatory Template" xfId="2760"/>
    <cellStyle name="Normal 2 16" xfId="2761"/>
    <cellStyle name="Normal 2 16 2" xfId="5411"/>
    <cellStyle name="Normal 2 16 2 2" xfId="6864"/>
    <cellStyle name="Normal 2 16 3" xfId="5989"/>
    <cellStyle name="Normal 2 17" xfId="2762"/>
    <cellStyle name="Normal 2 18" xfId="5089"/>
    <cellStyle name="Normal 2 2" xfId="2763"/>
    <cellStyle name="Normal 2 2 2" xfId="2764"/>
    <cellStyle name="Normal 2 2 2 2" xfId="2765"/>
    <cellStyle name="Normal 2 2 2 3" xfId="2766"/>
    <cellStyle name="Normal 2 2 2 4" xfId="2767"/>
    <cellStyle name="Normal 2 2 2 5" xfId="2768"/>
    <cellStyle name="Normal 2 2 2 6" xfId="5412"/>
    <cellStyle name="Normal 2 2 2 6 2" xfId="6865"/>
    <cellStyle name="Normal 2 2 2 7" xfId="5990"/>
    <cellStyle name="Normal 2 2 2_Regulatory Template" xfId="2769"/>
    <cellStyle name="Normal 2 2 3" xfId="2770"/>
    <cellStyle name="Normal 2 2 4" xfId="2771"/>
    <cellStyle name="Normal 2 2 5" xfId="2772"/>
    <cellStyle name="Normal 2 2 6" xfId="2773"/>
    <cellStyle name="Normal 2 2 7" xfId="2774"/>
    <cellStyle name="Normal 2 2 8" xfId="2775"/>
    <cellStyle name="Normal 2 2 8 2" xfId="5413"/>
    <cellStyle name="Normal 2 2 8 2 2" xfId="6866"/>
    <cellStyle name="Normal 2 2 8 3" xfId="5991"/>
    <cellStyle name="Normal 2 2 9" xfId="2776"/>
    <cellStyle name="Normal 2 3" xfId="2777"/>
    <cellStyle name="Normal 2 3 2" xfId="2778"/>
    <cellStyle name="Normal 2 3 2 2" xfId="5414"/>
    <cellStyle name="Normal 2 3 2 2 2" xfId="6867"/>
    <cellStyle name="Normal 2 3 2 3" xfId="5992"/>
    <cellStyle name="Normal 2 3_29(d) - Gas extensions -tariffs" xfId="5109"/>
    <cellStyle name="Normal 2 4" xfId="2779"/>
    <cellStyle name="Normal 2 4 2" xfId="2780"/>
    <cellStyle name="Normal 2 4 2 2" xfId="5415"/>
    <cellStyle name="Normal 2 4 2 2 2" xfId="6868"/>
    <cellStyle name="Normal 2 4 2 3" xfId="5993"/>
    <cellStyle name="Normal 2 5" xfId="2781"/>
    <cellStyle name="Normal 2 5 2" xfId="2782"/>
    <cellStyle name="Normal 2 5 2 2" xfId="5417"/>
    <cellStyle name="Normal 2 5 2 2 2" xfId="6870"/>
    <cellStyle name="Normal 2 5 2 3" xfId="5995"/>
    <cellStyle name="Normal 2 5 3" xfId="2783"/>
    <cellStyle name="Normal 2 5 4" xfId="5416"/>
    <cellStyle name="Normal 2 5 4 2" xfId="6869"/>
    <cellStyle name="Normal 2 5 5" xfId="5994"/>
    <cellStyle name="Normal 2 5_Regulatory Template" xfId="2784"/>
    <cellStyle name="Normal 2 6" xfId="2785"/>
    <cellStyle name="Normal 2 6 2" xfId="2786"/>
    <cellStyle name="Normal 2 6 2 2" xfId="5418"/>
    <cellStyle name="Normal 2 6 2 2 2" xfId="6871"/>
    <cellStyle name="Normal 2 6 2 3" xfId="5996"/>
    <cellStyle name="Normal 2 6 3" xfId="2787"/>
    <cellStyle name="Normal 2 7" xfId="2788"/>
    <cellStyle name="Normal 2 8" xfId="2789"/>
    <cellStyle name="Normal 2 9" xfId="2790"/>
    <cellStyle name="Normal 2 9 2" xfId="2791"/>
    <cellStyle name="Normal 2_29(d) - Gas extensions -tariffs" xfId="5110"/>
    <cellStyle name="Normal 20" xfId="2792"/>
    <cellStyle name="Normal 20 2" xfId="2793"/>
    <cellStyle name="Normal 20 2 2" xfId="5420"/>
    <cellStyle name="Normal 20 2 2 2" xfId="6873"/>
    <cellStyle name="Normal 20 2 3" xfId="5998"/>
    <cellStyle name="Normal 20 3" xfId="2794"/>
    <cellStyle name="Normal 20 3 2" xfId="5421"/>
    <cellStyle name="Normal 20 3 2 2" xfId="6874"/>
    <cellStyle name="Normal 20 3 3" xfId="5999"/>
    <cellStyle name="Normal 20 4" xfId="5419"/>
    <cellStyle name="Normal 20 4 2" xfId="6872"/>
    <cellStyle name="Normal 20 5" xfId="5997"/>
    <cellStyle name="Normal 20_Regulatory Template" xfId="2795"/>
    <cellStyle name="Normal 200" xfId="2796"/>
    <cellStyle name="Normal 200 2" xfId="5422"/>
    <cellStyle name="Normal 200 2 2" xfId="6875"/>
    <cellStyle name="Normal 200 3" xfId="6000"/>
    <cellStyle name="Normal 201" xfId="2797"/>
    <cellStyle name="Normal 201 2" xfId="5423"/>
    <cellStyle name="Normal 201 2 2" xfId="6876"/>
    <cellStyle name="Normal 201 3" xfId="6001"/>
    <cellStyle name="Normal 202" xfId="2798"/>
    <cellStyle name="Normal 202 2" xfId="5424"/>
    <cellStyle name="Normal 202 2 2" xfId="6877"/>
    <cellStyle name="Normal 202 3" xfId="6002"/>
    <cellStyle name="Normal 203" xfId="2799"/>
    <cellStyle name="Normal 203 2" xfId="5425"/>
    <cellStyle name="Normal 203 2 2" xfId="6878"/>
    <cellStyle name="Normal 203 3" xfId="6003"/>
    <cellStyle name="Normal 204" xfId="2800"/>
    <cellStyle name="Normal 204 2" xfId="5426"/>
    <cellStyle name="Normal 204 2 2" xfId="6879"/>
    <cellStyle name="Normal 204 3" xfId="6004"/>
    <cellStyle name="Normal 205" xfId="2801"/>
    <cellStyle name="Normal 205 2" xfId="5427"/>
    <cellStyle name="Normal 205 2 2" xfId="6880"/>
    <cellStyle name="Normal 205 3" xfId="6005"/>
    <cellStyle name="Normal 207" xfId="2802"/>
    <cellStyle name="Normal 207 2" xfId="5428"/>
    <cellStyle name="Normal 207 2 2" xfId="6881"/>
    <cellStyle name="Normal 207 3" xfId="6006"/>
    <cellStyle name="Normal 208" xfId="2803"/>
    <cellStyle name="Normal 208 2" xfId="5429"/>
    <cellStyle name="Normal 208 2 2" xfId="6882"/>
    <cellStyle name="Normal 208 3" xfId="6007"/>
    <cellStyle name="Normal 209" xfId="2804"/>
    <cellStyle name="Normal 209 2" xfId="5430"/>
    <cellStyle name="Normal 209 2 2" xfId="6883"/>
    <cellStyle name="Normal 209 3" xfId="6008"/>
    <cellStyle name="Normal 21" xfId="2805"/>
    <cellStyle name="Normal 21 2" xfId="2806"/>
    <cellStyle name="Normal 21 3" xfId="5431"/>
    <cellStyle name="Normal 21 3 2" xfId="6884"/>
    <cellStyle name="Normal 21 4" xfId="6009"/>
    <cellStyle name="Normal 21_Regulatory Template" xfId="2807"/>
    <cellStyle name="Normal 210" xfId="2808"/>
    <cellStyle name="Normal 210 2" xfId="5432"/>
    <cellStyle name="Normal 210 2 2" xfId="6885"/>
    <cellStyle name="Normal 210 3" xfId="6010"/>
    <cellStyle name="Normal 211" xfId="2809"/>
    <cellStyle name="Normal 211 2" xfId="5433"/>
    <cellStyle name="Normal 211 2 2" xfId="6886"/>
    <cellStyle name="Normal 211 3" xfId="6011"/>
    <cellStyle name="Normal 212" xfId="2810"/>
    <cellStyle name="Normal 212 2" xfId="5434"/>
    <cellStyle name="Normal 212 2 2" xfId="6887"/>
    <cellStyle name="Normal 212 3" xfId="6012"/>
    <cellStyle name="Normal 213" xfId="2811"/>
    <cellStyle name="Normal 213 2" xfId="5435"/>
    <cellStyle name="Normal 213 2 2" xfId="6888"/>
    <cellStyle name="Normal 213 3" xfId="6013"/>
    <cellStyle name="Normal 214" xfId="2812"/>
    <cellStyle name="Normal 214 2" xfId="5436"/>
    <cellStyle name="Normal 214 2 2" xfId="6889"/>
    <cellStyle name="Normal 214 3" xfId="6014"/>
    <cellStyle name="Normal 215" xfId="2813"/>
    <cellStyle name="Normal 215 2" xfId="5437"/>
    <cellStyle name="Normal 215 2 2" xfId="6890"/>
    <cellStyle name="Normal 215 3" xfId="6015"/>
    <cellStyle name="Normal 216" xfId="2814"/>
    <cellStyle name="Normal 216 2" xfId="5438"/>
    <cellStyle name="Normal 216 2 2" xfId="6891"/>
    <cellStyle name="Normal 216 3" xfId="6016"/>
    <cellStyle name="Normal 22" xfId="2815"/>
    <cellStyle name="Normal 22 2" xfId="2816"/>
    <cellStyle name="Normal 22_Regulatory Template" xfId="2817"/>
    <cellStyle name="Normal 23" xfId="2818"/>
    <cellStyle name="Normal 24" xfId="2819"/>
    <cellStyle name="Normal 24 2" xfId="2820"/>
    <cellStyle name="Normal 24_Regulatory Template" xfId="2821"/>
    <cellStyle name="Normal 25" xfId="2822"/>
    <cellStyle name="Normal 26" xfId="2823"/>
    <cellStyle name="Normal 27" xfId="2824"/>
    <cellStyle name="Normal 28" xfId="2825"/>
    <cellStyle name="Normal 28 2" xfId="5439"/>
    <cellStyle name="Normal 28 2 2" xfId="6892"/>
    <cellStyle name="Normal 28 3" xfId="6017"/>
    <cellStyle name="Normal 29" xfId="2826"/>
    <cellStyle name="Normal 3" xfId="2827"/>
    <cellStyle name="Normal 3 10" xfId="4981"/>
    <cellStyle name="Normal 3 11" xfId="4982"/>
    <cellStyle name="Normal 3 12" xfId="5062"/>
    <cellStyle name="Normal 3 13" xfId="5440"/>
    <cellStyle name="Normal 3 13 2" xfId="6893"/>
    <cellStyle name="Normal 3 14" xfId="6018"/>
    <cellStyle name="Normal 3 2" xfId="2828"/>
    <cellStyle name="Normal 3 2 2" xfId="2829"/>
    <cellStyle name="Normal 3 2 2 2" xfId="5063"/>
    <cellStyle name="Normal 3 3" xfId="2830"/>
    <cellStyle name="Normal 3 3 2" xfId="2831"/>
    <cellStyle name="Normal 3 3 2 2" xfId="5442"/>
    <cellStyle name="Normal 3 3 2 2 2" xfId="6895"/>
    <cellStyle name="Normal 3 3 2 3" xfId="6020"/>
    <cellStyle name="Normal 3 3 3" xfId="5064"/>
    <cellStyle name="Normal 3 3 4" xfId="5441"/>
    <cellStyle name="Normal 3 3 4 2" xfId="6894"/>
    <cellStyle name="Normal 3 3 5" xfId="6019"/>
    <cellStyle name="Normal 3 3_Regulatory Template" xfId="2832"/>
    <cellStyle name="Normal 3 4" xfId="2833"/>
    <cellStyle name="Normal 3 4 2" xfId="2834"/>
    <cellStyle name="Normal 3 4 2 2" xfId="5444"/>
    <cellStyle name="Normal 3 4 2 2 2" xfId="6897"/>
    <cellStyle name="Normal 3 4 2 3" xfId="6022"/>
    <cellStyle name="Normal 3 4 3" xfId="5443"/>
    <cellStyle name="Normal 3 4 3 2" xfId="6896"/>
    <cellStyle name="Normal 3 4 4" xfId="6021"/>
    <cellStyle name="Normal 3 4_Regulatory Template" xfId="2835"/>
    <cellStyle name="Normal 3 5" xfId="2836"/>
    <cellStyle name="Normal 3 5 2" xfId="5445"/>
    <cellStyle name="Normal 3 5 2 2" xfId="6898"/>
    <cellStyle name="Normal 3 5 3" xfId="6023"/>
    <cellStyle name="Normal 3 6" xfId="2837"/>
    <cellStyle name="Normal 3 6 2" xfId="5446"/>
    <cellStyle name="Normal 3 6 2 2" xfId="6899"/>
    <cellStyle name="Normal 3 6 3" xfId="6024"/>
    <cellStyle name="Normal 3 7" xfId="2838"/>
    <cellStyle name="Normal 3 7 2" xfId="5447"/>
    <cellStyle name="Normal 3 7 2 2" xfId="6900"/>
    <cellStyle name="Normal 3 7 3" xfId="6025"/>
    <cellStyle name="Normal 3 8" xfId="4983"/>
    <cellStyle name="Normal 3 9" xfId="4984"/>
    <cellStyle name="Normal 3_29(d) - Gas extensions -tariffs" xfId="5111"/>
    <cellStyle name="Normal 30" xfId="2839"/>
    <cellStyle name="Normal 31" xfId="2840"/>
    <cellStyle name="Normal 32" xfId="2841"/>
    <cellStyle name="Normal 33" xfId="2842"/>
    <cellStyle name="Normal 34" xfId="2843"/>
    <cellStyle name="Normal 35" xfId="2844"/>
    <cellStyle name="Normal 35 2" xfId="5448"/>
    <cellStyle name="Normal 35 2 2" xfId="6901"/>
    <cellStyle name="Normal 35 3" xfId="6026"/>
    <cellStyle name="Normal 36" xfId="2845"/>
    <cellStyle name="Normal 36 2" xfId="5449"/>
    <cellStyle name="Normal 36 2 2" xfId="6902"/>
    <cellStyle name="Normal 36 3" xfId="6027"/>
    <cellStyle name="Normal 37" xfId="2846"/>
    <cellStyle name="Normal 37 2" xfId="5450"/>
    <cellStyle name="Normal 37 2 2" xfId="6903"/>
    <cellStyle name="Normal 37 3" xfId="6028"/>
    <cellStyle name="Normal 38" xfId="2847"/>
    <cellStyle name="Normal 38 2" xfId="5112"/>
    <cellStyle name="Normal 38 3" xfId="5451"/>
    <cellStyle name="Normal 38 3 2" xfId="6904"/>
    <cellStyle name="Normal 38 4" xfId="6029"/>
    <cellStyle name="Normal 38_29(d) - Gas extensions -tariffs" xfId="5113"/>
    <cellStyle name="Normal 39" xfId="2848"/>
    <cellStyle name="Normal 4" xfId="2849"/>
    <cellStyle name="Normal 4 10" xfId="4985"/>
    <cellStyle name="Normal 4 11" xfId="5065"/>
    <cellStyle name="Normal 4 11 2" xfId="5542"/>
    <cellStyle name="Normal 4 11 2 2" xfId="6986"/>
    <cellStyle name="Normal 4 11 3" xfId="6580"/>
    <cellStyle name="Normal 4 2" xfId="2850"/>
    <cellStyle name="Normal 4 2 2" xfId="2851"/>
    <cellStyle name="Normal 4 2 2 2" xfId="5068"/>
    <cellStyle name="Normal 4 2 2 2 2" xfId="5545"/>
    <cellStyle name="Normal 4 2 2 2 2 2" xfId="6989"/>
    <cellStyle name="Normal 4 2 2 2 3" xfId="6583"/>
    <cellStyle name="Normal 4 2 2 3" xfId="5067"/>
    <cellStyle name="Normal 4 2 2 3 2" xfId="5544"/>
    <cellStyle name="Normal 4 2 2 3 2 2" xfId="6988"/>
    <cellStyle name="Normal 4 2 2 3 3" xfId="6582"/>
    <cellStyle name="Normal 4 2 2 4" xfId="5453"/>
    <cellStyle name="Normal 4 2 2 4 2" xfId="6906"/>
    <cellStyle name="Normal 4 2 2 5" xfId="6031"/>
    <cellStyle name="Normal 4 2 3" xfId="2852"/>
    <cellStyle name="Normal 4 2 3 2" xfId="5070"/>
    <cellStyle name="Normal 4 2 3 2 2" xfId="5547"/>
    <cellStyle name="Normal 4 2 3 2 2 2" xfId="6991"/>
    <cellStyle name="Normal 4 2 3 2 3" xfId="6585"/>
    <cellStyle name="Normal 4 2 3 3" xfId="5069"/>
    <cellStyle name="Normal 4 2 3 3 2" xfId="5546"/>
    <cellStyle name="Normal 4 2 3 3 2 2" xfId="6990"/>
    <cellStyle name="Normal 4 2 3 3 3" xfId="6584"/>
    <cellStyle name="Normal 4 2 4" xfId="5071"/>
    <cellStyle name="Normal 4 2 4 2" xfId="5548"/>
    <cellStyle name="Normal 4 2 4 2 2" xfId="6992"/>
    <cellStyle name="Normal 4 2 4 3" xfId="6586"/>
    <cellStyle name="Normal 4 2 5" xfId="5066"/>
    <cellStyle name="Normal 4 2 5 2" xfId="5543"/>
    <cellStyle name="Normal 4 2 5 2 2" xfId="6987"/>
    <cellStyle name="Normal 4 2 5 3" xfId="6581"/>
    <cellStyle name="Normal 4 2 6" xfId="5452"/>
    <cellStyle name="Normal 4 2 6 2" xfId="6905"/>
    <cellStyle name="Normal 4 2 7" xfId="6030"/>
    <cellStyle name="Normal 4 2_Regulatory Template" xfId="2853"/>
    <cellStyle name="Normal 4 3" xfId="2854"/>
    <cellStyle name="Normal 4 3 2" xfId="2855"/>
    <cellStyle name="Normal 4 3 2 2" xfId="5455"/>
    <cellStyle name="Normal 4 3 2 2 2" xfId="6908"/>
    <cellStyle name="Normal 4 3 2 3" xfId="6033"/>
    <cellStyle name="Normal 4 3 3" xfId="5072"/>
    <cellStyle name="Normal 4 3 4" xfId="5454"/>
    <cellStyle name="Normal 4 3 4 2" xfId="6907"/>
    <cellStyle name="Normal 4 3 5" xfId="6032"/>
    <cellStyle name="Normal 4 3_Regulatory Template" xfId="2856"/>
    <cellStyle name="Normal 4 4" xfId="2857"/>
    <cellStyle name="Normal 4 4 2" xfId="2858"/>
    <cellStyle name="Normal 4 4 2 2" xfId="5457"/>
    <cellStyle name="Normal 4 4 2 2 2" xfId="6910"/>
    <cellStyle name="Normal 4 4 2 3" xfId="6035"/>
    <cellStyle name="Normal 4 4 3" xfId="5456"/>
    <cellStyle name="Normal 4 4 3 2" xfId="6909"/>
    <cellStyle name="Normal 4 4 4" xfId="6034"/>
    <cellStyle name="Normal 4 4_Regulatory Template" xfId="2859"/>
    <cellStyle name="Normal 4 5" xfId="2860"/>
    <cellStyle name="Normal 4 5 2" xfId="5458"/>
    <cellStyle name="Normal 4 5 2 2" xfId="6911"/>
    <cellStyle name="Normal 4 5 3" xfId="6036"/>
    <cellStyle name="Normal 4 6" xfId="2861"/>
    <cellStyle name="Normal 4 7" xfId="4986"/>
    <cellStyle name="Normal 4 8" xfId="4987"/>
    <cellStyle name="Normal 4 9" xfId="4988"/>
    <cellStyle name="Normal 4_29(d) - Gas extensions -tariffs" xfId="5114"/>
    <cellStyle name="Normal 40" xfId="2862"/>
    <cellStyle name="Normal 40 2" xfId="5115"/>
    <cellStyle name="Normal 40_29(d) - Gas extensions -tariffs" xfId="5116"/>
    <cellStyle name="Normal 41" xfId="2863"/>
    <cellStyle name="Normal 41 2" xfId="5459"/>
    <cellStyle name="Normal 41 2 2" xfId="6912"/>
    <cellStyle name="Normal 41 3" xfId="6037"/>
    <cellStyle name="Normal 42" xfId="2864"/>
    <cellStyle name="Normal 43" xfId="2865"/>
    <cellStyle name="Normal 44" xfId="2866"/>
    <cellStyle name="Normal 45" xfId="2867"/>
    <cellStyle name="Normal 46" xfId="2868"/>
    <cellStyle name="Normal 47" xfId="2869"/>
    <cellStyle name="Normal 48" xfId="2870"/>
    <cellStyle name="Normal 49" xfId="2871"/>
    <cellStyle name="Normal 5" xfId="2872"/>
    <cellStyle name="Normal 5 2" xfId="2873"/>
    <cellStyle name="Normal 5 2 2" xfId="2874"/>
    <cellStyle name="Normal 5 2 2 2" xfId="5462"/>
    <cellStyle name="Normal 5 2 2 2 2" xfId="6915"/>
    <cellStyle name="Normal 5 2 2 3" xfId="6040"/>
    <cellStyle name="Normal 5 2 3" xfId="2875"/>
    <cellStyle name="Normal 5 2 4" xfId="5074"/>
    <cellStyle name="Normal 5 2 5" xfId="5461"/>
    <cellStyle name="Normal 5 2 5 2" xfId="6914"/>
    <cellStyle name="Normal 5 2 6" xfId="6039"/>
    <cellStyle name="Normal 5 2_Regulatory Template" xfId="2876"/>
    <cellStyle name="Normal 5 3" xfId="2877"/>
    <cellStyle name="Normal 5 3 2" xfId="2878"/>
    <cellStyle name="Normal 5 3 2 2" xfId="5464"/>
    <cellStyle name="Normal 5 3 2 2 2" xfId="6917"/>
    <cellStyle name="Normal 5 3 2 3" xfId="6042"/>
    <cellStyle name="Normal 5 3 3" xfId="5463"/>
    <cellStyle name="Normal 5 3 3 2" xfId="6916"/>
    <cellStyle name="Normal 5 3 4" xfId="6041"/>
    <cellStyle name="Normal 5 3_Regulatory Template" xfId="2879"/>
    <cellStyle name="Normal 5 4" xfId="2880"/>
    <cellStyle name="Normal 5 4 2" xfId="2881"/>
    <cellStyle name="Normal 5 4 2 2" xfId="5466"/>
    <cellStyle name="Normal 5 4 2 2 2" xfId="6919"/>
    <cellStyle name="Normal 5 4 2 3" xfId="6044"/>
    <cellStyle name="Normal 5 4 3" xfId="5465"/>
    <cellStyle name="Normal 5 4 3 2" xfId="6918"/>
    <cellStyle name="Normal 5 4 4" xfId="6043"/>
    <cellStyle name="Normal 5 4_Regulatory Template" xfId="2882"/>
    <cellStyle name="Normal 5 5" xfId="2883"/>
    <cellStyle name="Normal 5 5 2" xfId="5467"/>
    <cellStyle name="Normal 5 5 2 2" xfId="6920"/>
    <cellStyle name="Normal 5 5 3" xfId="6045"/>
    <cellStyle name="Normal 5 6" xfId="5073"/>
    <cellStyle name="Normal 5 7" xfId="5460"/>
    <cellStyle name="Normal 5 7 2" xfId="6913"/>
    <cellStyle name="Normal 5 8" xfId="6038"/>
    <cellStyle name="Normal 5_Regulatory Template" xfId="2884"/>
    <cellStyle name="Normal 50" xfId="2885"/>
    <cellStyle name="Normal 51" xfId="2886"/>
    <cellStyle name="Normal 52" xfId="2887"/>
    <cellStyle name="Normal 53" xfId="2888"/>
    <cellStyle name="Normal 54" xfId="2889"/>
    <cellStyle name="Normal 55" xfId="2890"/>
    <cellStyle name="Normal 56" xfId="2891"/>
    <cellStyle name="Normal 57" xfId="2892"/>
    <cellStyle name="Normal 58" xfId="2893"/>
    <cellStyle name="Normal 59" xfId="2894"/>
    <cellStyle name="Normal 6" xfId="2895"/>
    <cellStyle name="Normal 6 2" xfId="2896"/>
    <cellStyle name="Normal 6 2 2" xfId="2897"/>
    <cellStyle name="Normal 6 2 2 2" xfId="5469"/>
    <cellStyle name="Normal 6 2 2 2 2" xfId="6922"/>
    <cellStyle name="Normal 6 2 2 3" xfId="6047"/>
    <cellStyle name="Normal 6 2 3" xfId="2898"/>
    <cellStyle name="Normal 6 3" xfId="2899"/>
    <cellStyle name="Normal 6 3 2" xfId="2900"/>
    <cellStyle name="Normal 6 3 2 2" xfId="5471"/>
    <cellStyle name="Normal 6 3 2 2 2" xfId="6924"/>
    <cellStyle name="Normal 6 3 2 3" xfId="6049"/>
    <cellStyle name="Normal 6 3 3" xfId="5075"/>
    <cellStyle name="Normal 6 3 4" xfId="5470"/>
    <cellStyle name="Normal 6 3 4 2" xfId="6923"/>
    <cellStyle name="Normal 6 3 5" xfId="6048"/>
    <cellStyle name="Normal 6 3_Regulatory Template" xfId="2901"/>
    <cellStyle name="Normal 6 4" xfId="2902"/>
    <cellStyle name="Normal 6 4 2" xfId="2903"/>
    <cellStyle name="Normal 6 4 2 2" xfId="5473"/>
    <cellStyle name="Normal 6 4 2 2 2" xfId="6926"/>
    <cellStyle name="Normal 6 4 2 3" xfId="6051"/>
    <cellStyle name="Normal 6 4 3" xfId="5472"/>
    <cellStyle name="Normal 6 4 3 2" xfId="6925"/>
    <cellStyle name="Normal 6 4 4" xfId="6050"/>
    <cellStyle name="Normal 6 4_Regulatory Template" xfId="2904"/>
    <cellStyle name="Normal 6 5" xfId="2905"/>
    <cellStyle name="Normal 6 5 2" xfId="5474"/>
    <cellStyle name="Normal 6 5 2 2" xfId="6927"/>
    <cellStyle name="Normal 6 5 3" xfId="6052"/>
    <cellStyle name="Normal 6 6" xfId="5468"/>
    <cellStyle name="Normal 6 6 2" xfId="6921"/>
    <cellStyle name="Normal 6 7" xfId="6046"/>
    <cellStyle name="Normal 6_Regulatory Template" xfId="2906"/>
    <cellStyle name="Normal 60" xfId="2907"/>
    <cellStyle name="Normal 61" xfId="2908"/>
    <cellStyle name="Normal 62" xfId="2909"/>
    <cellStyle name="Normal 63" xfId="2910"/>
    <cellStyle name="Normal 64" xfId="2911"/>
    <cellStyle name="Normal 65" xfId="2912"/>
    <cellStyle name="Normal 66" xfId="2913"/>
    <cellStyle name="Normal 67" xfId="2914"/>
    <cellStyle name="Normal 68" xfId="2915"/>
    <cellStyle name="Normal 69" xfId="2916"/>
    <cellStyle name="Normal 7" xfId="2917"/>
    <cellStyle name="Normal 7 2" xfId="2918"/>
    <cellStyle name="Normal 7 2 2" xfId="2919"/>
    <cellStyle name="Normal 7 2 2 2" xfId="5477"/>
    <cellStyle name="Normal 7 2 2 2 2" xfId="6930"/>
    <cellStyle name="Normal 7 2 2 3" xfId="6055"/>
    <cellStyle name="Normal 7 2 3" xfId="2920"/>
    <cellStyle name="Normal 7 2 4" xfId="5077"/>
    <cellStyle name="Normal 7 2 5" xfId="5476"/>
    <cellStyle name="Normal 7 2 5 2" xfId="6929"/>
    <cellStyle name="Normal 7 2 6" xfId="6054"/>
    <cellStyle name="Normal 7 2_Regulatory Template" xfId="2921"/>
    <cellStyle name="Normal 7 3" xfId="2922"/>
    <cellStyle name="Normal 7 3 2" xfId="2923"/>
    <cellStyle name="Normal 7 3 2 2" xfId="5479"/>
    <cellStyle name="Normal 7 3 2 2 2" xfId="6932"/>
    <cellStyle name="Normal 7 3 2 3" xfId="6057"/>
    <cellStyle name="Normal 7 3 3" xfId="5478"/>
    <cellStyle name="Normal 7 3 3 2" xfId="6931"/>
    <cellStyle name="Normal 7 3 4" xfId="6056"/>
    <cellStyle name="Normal 7 3_Regulatory Template" xfId="2924"/>
    <cellStyle name="Normal 7 4" xfId="2925"/>
    <cellStyle name="Normal 7 4 2" xfId="2926"/>
    <cellStyle name="Normal 7 4 2 2" xfId="5481"/>
    <cellStyle name="Normal 7 4 2 2 2" xfId="6934"/>
    <cellStyle name="Normal 7 4 2 3" xfId="6059"/>
    <cellStyle name="Normal 7 4 3" xfId="5480"/>
    <cellStyle name="Normal 7 4 3 2" xfId="6933"/>
    <cellStyle name="Normal 7 4 4" xfId="6058"/>
    <cellStyle name="Normal 7 4_Regulatory Template" xfId="2927"/>
    <cellStyle name="Normal 7 5" xfId="2928"/>
    <cellStyle name="Normal 7 5 2" xfId="5482"/>
    <cellStyle name="Normal 7 5 2 2" xfId="6935"/>
    <cellStyle name="Normal 7 5 3" xfId="6060"/>
    <cellStyle name="Normal 7 6" xfId="5076"/>
    <cellStyle name="Normal 7 7" xfId="5475"/>
    <cellStyle name="Normal 7 7 2" xfId="6928"/>
    <cellStyle name="Normal 7 8" xfId="6053"/>
    <cellStyle name="Normal 7_Regulatory Template" xfId="2929"/>
    <cellStyle name="Normal 70" xfId="2930"/>
    <cellStyle name="Normal 71" xfId="2931"/>
    <cellStyle name="Normal 72" xfId="2932"/>
    <cellStyle name="Normal 73" xfId="2933"/>
    <cellStyle name="Normal 74" xfId="2934"/>
    <cellStyle name="Normal 75" xfId="2935"/>
    <cellStyle name="Normal 76" xfId="2936"/>
    <cellStyle name="Normal 77" xfId="2937"/>
    <cellStyle name="Normal 78" xfId="2938"/>
    <cellStyle name="Normal 79" xfId="2939"/>
    <cellStyle name="Normal 8" xfId="2940"/>
    <cellStyle name="Normal 8 2" xfId="2941"/>
    <cellStyle name="Normal 8 2 2" xfId="2942"/>
    <cellStyle name="Normal 8 2 2 2" xfId="5485"/>
    <cellStyle name="Normal 8 2 2 2 2" xfId="6938"/>
    <cellStyle name="Normal 8 2 2 3" xfId="6063"/>
    <cellStyle name="Normal 8 2 3" xfId="2943"/>
    <cellStyle name="Normal 8 2 4" xfId="5484"/>
    <cellStyle name="Normal 8 2 4 2" xfId="6937"/>
    <cellStyle name="Normal 8 2 5" xfId="6062"/>
    <cellStyle name="Normal 8 2_Regulatory Template" xfId="2944"/>
    <cellStyle name="Normal 8 3" xfId="2945"/>
    <cellStyle name="Normal 8 3 2" xfId="2946"/>
    <cellStyle name="Normal 8 3 2 2" xfId="5487"/>
    <cellStyle name="Normal 8 3 2 2 2" xfId="6940"/>
    <cellStyle name="Normal 8 3 2 3" xfId="6065"/>
    <cellStyle name="Normal 8 3 3" xfId="5486"/>
    <cellStyle name="Normal 8 3 3 2" xfId="6939"/>
    <cellStyle name="Normal 8 3 4" xfId="6064"/>
    <cellStyle name="Normal 8 3_Regulatory Template" xfId="2947"/>
    <cellStyle name="Normal 8 4" xfId="2948"/>
    <cellStyle name="Normal 8 4 2" xfId="2949"/>
    <cellStyle name="Normal 8 4 2 2" xfId="5489"/>
    <cellStyle name="Normal 8 4 2 2 2" xfId="6942"/>
    <cellStyle name="Normal 8 4 2 3" xfId="6067"/>
    <cellStyle name="Normal 8 4 3" xfId="5488"/>
    <cellStyle name="Normal 8 4 3 2" xfId="6941"/>
    <cellStyle name="Normal 8 4 4" xfId="6066"/>
    <cellStyle name="Normal 8 4_Regulatory Template" xfId="2950"/>
    <cellStyle name="Normal 8 5" xfId="2951"/>
    <cellStyle name="Normal 8 5 2" xfId="5490"/>
    <cellStyle name="Normal 8 5 2 2" xfId="6943"/>
    <cellStyle name="Normal 8 5 3" xfId="6068"/>
    <cellStyle name="Normal 8 6" xfId="2952"/>
    <cellStyle name="Normal 8 7" xfId="5483"/>
    <cellStyle name="Normal 8 7 2" xfId="6936"/>
    <cellStyle name="Normal 8 8" xfId="6061"/>
    <cellStyle name="Normal 8_Regulatory Template" xfId="2953"/>
    <cellStyle name="Normal 80" xfId="2954"/>
    <cellStyle name="Normal 81" xfId="2955"/>
    <cellStyle name="Normal 81 2 3" xfId="5558"/>
    <cellStyle name="Normal 81 2 3 2" xfId="7000"/>
    <cellStyle name="Normal 82" xfId="2956"/>
    <cellStyle name="Normal 83" xfId="2957"/>
    <cellStyle name="Normal 84" xfId="2958"/>
    <cellStyle name="Normal 85" xfId="2959"/>
    <cellStyle name="Normal 86" xfId="2960"/>
    <cellStyle name="Normal 87" xfId="2961"/>
    <cellStyle name="Normal 88" xfId="2962"/>
    <cellStyle name="Normal 88 2" xfId="5491"/>
    <cellStyle name="Normal 88 2 2" xfId="6944"/>
    <cellStyle name="Normal 88 3" xfId="6069"/>
    <cellStyle name="Normal 89" xfId="2963"/>
    <cellStyle name="Normal 89 2" xfId="5492"/>
    <cellStyle name="Normal 89 2 2" xfId="6945"/>
    <cellStyle name="Normal 89 3" xfId="6070"/>
    <cellStyle name="Normal 9" xfId="2964"/>
    <cellStyle name="Normal 9 2" xfId="2965"/>
    <cellStyle name="Normal 9 2 2" xfId="2966"/>
    <cellStyle name="Normal 9 2 2 2" xfId="2967"/>
    <cellStyle name="Normal 9 2 2 2 2" xfId="5496"/>
    <cellStyle name="Normal 9 2 2 2 2 2" xfId="6949"/>
    <cellStyle name="Normal 9 2 2 2 3" xfId="6074"/>
    <cellStyle name="Normal 9 2 2 3" xfId="5495"/>
    <cellStyle name="Normal 9 2 2 3 2" xfId="6948"/>
    <cellStyle name="Normal 9 2 2 4" xfId="6073"/>
    <cellStyle name="Normal 9 2 2_Regulatory Template" xfId="2968"/>
    <cellStyle name="Normal 9 2 3" xfId="2969"/>
    <cellStyle name="Normal 9 2 3 2" xfId="5497"/>
    <cellStyle name="Normal 9 2 3 2 2" xfId="6950"/>
    <cellStyle name="Normal 9 2 3 3" xfId="6075"/>
    <cellStyle name="Normal 9 2 4" xfId="5494"/>
    <cellStyle name="Normal 9 2 4 2" xfId="6947"/>
    <cellStyle name="Normal 9 2 5" xfId="6072"/>
    <cellStyle name="Normal 9 2_Regulatory Template" xfId="2970"/>
    <cellStyle name="Normal 9 3" xfId="2971"/>
    <cellStyle name="Normal 9 3 2" xfId="2972"/>
    <cellStyle name="Normal 9 3 2 2" xfId="5499"/>
    <cellStyle name="Normal 9 3 2 2 2" xfId="6952"/>
    <cellStyle name="Normal 9 3 2 3" xfId="6077"/>
    <cellStyle name="Normal 9 3 3" xfId="5498"/>
    <cellStyle name="Normal 9 3 3 2" xfId="6951"/>
    <cellStyle name="Normal 9 3 4" xfId="6076"/>
    <cellStyle name="Normal 9 3_Regulatory Template" xfId="2973"/>
    <cellStyle name="Normal 9 4" xfId="2974"/>
    <cellStyle name="Normal 9 4 2" xfId="2975"/>
    <cellStyle name="Normal 9 4 2 2" xfId="5501"/>
    <cellStyle name="Normal 9 4 2 2 2" xfId="6954"/>
    <cellStyle name="Normal 9 4 2 3" xfId="6079"/>
    <cellStyle name="Normal 9 4 3" xfId="5500"/>
    <cellStyle name="Normal 9 4 3 2" xfId="6953"/>
    <cellStyle name="Normal 9 4 4" xfId="6078"/>
    <cellStyle name="Normal 9 4_Regulatory Template" xfId="2976"/>
    <cellStyle name="Normal 9 5" xfId="2977"/>
    <cellStyle name="Normal 9 5 2" xfId="5502"/>
    <cellStyle name="Normal 9 5 2 2" xfId="6955"/>
    <cellStyle name="Normal 9 5 3" xfId="6080"/>
    <cellStyle name="Normal 9 6" xfId="2978"/>
    <cellStyle name="Normal 9 7" xfId="5493"/>
    <cellStyle name="Normal 9 7 2" xfId="6946"/>
    <cellStyle name="Normal 9 8" xfId="6071"/>
    <cellStyle name="Normal 9_Regulatory Template" xfId="2979"/>
    <cellStyle name="Normal 90" xfId="2980"/>
    <cellStyle name="Normal 91" xfId="2981"/>
    <cellStyle name="Normal 92" xfId="2982"/>
    <cellStyle name="Normal 93" xfId="2983"/>
    <cellStyle name="Normal 94" xfId="2984"/>
    <cellStyle name="Normal 95" xfId="2985"/>
    <cellStyle name="Normal 96" xfId="2986"/>
    <cellStyle name="Normal 96 2" xfId="5503"/>
    <cellStyle name="Normal 96 2 2" xfId="6956"/>
    <cellStyle name="Normal 96 3" xfId="6081"/>
    <cellStyle name="Normal 97" xfId="2987"/>
    <cellStyle name="Normal 98" xfId="2988"/>
    <cellStyle name="Normal 99" xfId="2989"/>
    <cellStyle name="Normal 99 2" xfId="2990"/>
    <cellStyle name="Normal 99 2 2" xfId="2991"/>
    <cellStyle name="Normal 99 2 2 2" xfId="5506"/>
    <cellStyle name="Normal 99 2 2 2 2" xfId="6959"/>
    <cellStyle name="Normal 99 2 2 3" xfId="6084"/>
    <cellStyle name="Normal 99 2 3" xfId="5505"/>
    <cellStyle name="Normal 99 2 3 2" xfId="6958"/>
    <cellStyle name="Normal 99 2 4" xfId="6083"/>
    <cellStyle name="Normal 99 2_Regulatory Template" xfId="2992"/>
    <cellStyle name="Normal 99 3" xfId="2993"/>
    <cellStyle name="Normal 99 3 2" xfId="5086"/>
    <cellStyle name="Normal 99 3 2 2" xfId="5551"/>
    <cellStyle name="Normal 99 3 2 2 2" xfId="6995"/>
    <cellStyle name="Normal 99 3 2 3" xfId="6593"/>
    <cellStyle name="Normal 99 3 3" xfId="5507"/>
    <cellStyle name="Normal 99 3 3 2" xfId="6960"/>
    <cellStyle name="Normal 99 3 4" xfId="6085"/>
    <cellStyle name="Normal 99 4" xfId="5504"/>
    <cellStyle name="Normal 99 4 2" xfId="6957"/>
    <cellStyle name="Normal 99 5" xfId="6082"/>
    <cellStyle name="Normal 99_Regulatory Template" xfId="2994"/>
    <cellStyle name="Normal_ActewAGL Pro Formas FINAL April 2009" xfId="23"/>
    <cellStyle name="Note 10" xfId="2995"/>
    <cellStyle name="Note 10 2" xfId="5508"/>
    <cellStyle name="Note 10 2 2" xfId="6961"/>
    <cellStyle name="Note 10 3" xfId="6086"/>
    <cellStyle name="Note 11" xfId="2996"/>
    <cellStyle name="Note 11 2" xfId="5509"/>
    <cellStyle name="Note 11 2 2" xfId="6962"/>
    <cellStyle name="Note 11 3" xfId="6087"/>
    <cellStyle name="Note 12" xfId="2997"/>
    <cellStyle name="Note 12 2" xfId="5510"/>
    <cellStyle name="Note 12 2 2" xfId="6963"/>
    <cellStyle name="Note 12 3" xfId="6088"/>
    <cellStyle name="Note 2" xfId="2998"/>
    <cellStyle name="Note 2 10" xfId="2999"/>
    <cellStyle name="Note 2 10 2" xfId="6090"/>
    <cellStyle name="Note 2 11" xfId="5078"/>
    <cellStyle name="Note 2 11 2" xfId="6587"/>
    <cellStyle name="Note 2 12" xfId="5511"/>
    <cellStyle name="Note 2 12 2" xfId="6964"/>
    <cellStyle name="Note 2 13" xfId="6089"/>
    <cellStyle name="Note 2 2" xfId="3000"/>
    <cellStyle name="Note 2 2 2" xfId="3001"/>
    <cellStyle name="Note 2 2 2 2" xfId="3002"/>
    <cellStyle name="Note 2 2 2 2 2" xfId="3003"/>
    <cellStyle name="Note 2 2 2 2 2 2" xfId="6093"/>
    <cellStyle name="Note 2 2 2 2 3" xfId="3004"/>
    <cellStyle name="Note 2 2 2 2 3 2" xfId="6094"/>
    <cellStyle name="Note 2 2 2 2 4" xfId="6092"/>
    <cellStyle name="Note 2 2 2 3" xfId="3005"/>
    <cellStyle name="Note 2 2 2 3 2" xfId="3006"/>
    <cellStyle name="Note 2 2 2 3 2 2" xfId="6096"/>
    <cellStyle name="Note 2 2 2 3 3" xfId="3007"/>
    <cellStyle name="Note 2 2 2 3 3 2" xfId="6097"/>
    <cellStyle name="Note 2 2 2 3 4" xfId="6095"/>
    <cellStyle name="Note 2 2 2 4" xfId="3008"/>
    <cellStyle name="Note 2 2 2 4 2" xfId="6098"/>
    <cellStyle name="Note 2 2 2 5" xfId="3009"/>
    <cellStyle name="Note 2 2 2 5 2" xfId="6099"/>
    <cellStyle name="Note 2 2 2 6" xfId="6091"/>
    <cellStyle name="Note 2 2 3" xfId="3010"/>
    <cellStyle name="Note 2 2 3 2" xfId="3011"/>
    <cellStyle name="Note 2 2 3 2 2" xfId="6101"/>
    <cellStyle name="Note 2 2 3 3" xfId="3012"/>
    <cellStyle name="Note 2 2 3 3 2" xfId="6102"/>
    <cellStyle name="Note 2 2 3 4" xfId="6100"/>
    <cellStyle name="Note 2 2 4" xfId="3013"/>
    <cellStyle name="Note 2 2 4 2" xfId="3014"/>
    <cellStyle name="Note 2 2 4 2 2" xfId="6104"/>
    <cellStyle name="Note 2 2 4 3" xfId="3015"/>
    <cellStyle name="Note 2 2 4 3 2" xfId="6105"/>
    <cellStyle name="Note 2 2 4 4" xfId="6103"/>
    <cellStyle name="Note 2 2 5" xfId="3016"/>
    <cellStyle name="Note 2 2 5 2" xfId="6106"/>
    <cellStyle name="Note 2 2 6" xfId="3017"/>
    <cellStyle name="Note 2 2 6 2" xfId="6107"/>
    <cellStyle name="Note 2 3" xfId="3018"/>
    <cellStyle name="Note 2 3 2" xfId="3019"/>
    <cellStyle name="Note 2 3 2 2" xfId="3020"/>
    <cellStyle name="Note 2 3 2 2 2" xfId="3021"/>
    <cellStyle name="Note 2 3 2 2 2 2" xfId="6111"/>
    <cellStyle name="Note 2 3 2 2 3" xfId="3022"/>
    <cellStyle name="Note 2 3 2 2 3 2" xfId="6112"/>
    <cellStyle name="Note 2 3 2 2 4" xfId="6110"/>
    <cellStyle name="Note 2 3 2 3" xfId="3023"/>
    <cellStyle name="Note 2 3 2 3 2" xfId="3024"/>
    <cellStyle name="Note 2 3 2 3 2 2" xfId="6114"/>
    <cellStyle name="Note 2 3 2 3 3" xfId="3025"/>
    <cellStyle name="Note 2 3 2 3 3 2" xfId="6115"/>
    <cellStyle name="Note 2 3 2 3 4" xfId="6113"/>
    <cellStyle name="Note 2 3 2 4" xfId="3026"/>
    <cellStyle name="Note 2 3 2 4 2" xfId="6116"/>
    <cellStyle name="Note 2 3 2 5" xfId="3027"/>
    <cellStyle name="Note 2 3 2 5 2" xfId="6117"/>
    <cellStyle name="Note 2 3 2 6" xfId="6109"/>
    <cellStyle name="Note 2 3 3" xfId="3028"/>
    <cellStyle name="Note 2 3 3 2" xfId="3029"/>
    <cellStyle name="Note 2 3 3 2 2" xfId="6119"/>
    <cellStyle name="Note 2 3 3 3" xfId="3030"/>
    <cellStyle name="Note 2 3 3 3 2" xfId="6120"/>
    <cellStyle name="Note 2 3 3 4" xfId="6118"/>
    <cellStyle name="Note 2 3 4" xfId="3031"/>
    <cellStyle name="Note 2 3 4 2" xfId="3032"/>
    <cellStyle name="Note 2 3 4 2 2" xfId="6122"/>
    <cellStyle name="Note 2 3 4 3" xfId="3033"/>
    <cellStyle name="Note 2 3 4 3 2" xfId="6123"/>
    <cellStyle name="Note 2 3 4 4" xfId="6121"/>
    <cellStyle name="Note 2 3 5" xfId="3034"/>
    <cellStyle name="Note 2 3 5 2" xfId="6124"/>
    <cellStyle name="Note 2 3 6" xfId="3035"/>
    <cellStyle name="Note 2 3 6 2" xfId="6125"/>
    <cellStyle name="Note 2 3 7" xfId="6108"/>
    <cellStyle name="Note 2 4" xfId="3036"/>
    <cellStyle name="Note 2 4 2" xfId="3037"/>
    <cellStyle name="Note 2 4 2 2" xfId="3038"/>
    <cellStyle name="Note 2 4 2 2 2" xfId="3039"/>
    <cellStyle name="Note 2 4 2 2 2 2" xfId="6129"/>
    <cellStyle name="Note 2 4 2 2 3" xfId="3040"/>
    <cellStyle name="Note 2 4 2 2 3 2" xfId="6130"/>
    <cellStyle name="Note 2 4 2 2 4" xfId="6128"/>
    <cellStyle name="Note 2 4 2 3" xfId="3041"/>
    <cellStyle name="Note 2 4 2 3 2" xfId="3042"/>
    <cellStyle name="Note 2 4 2 3 2 2" xfId="6132"/>
    <cellStyle name="Note 2 4 2 3 3" xfId="3043"/>
    <cellStyle name="Note 2 4 2 3 3 2" xfId="6133"/>
    <cellStyle name="Note 2 4 2 3 4" xfId="6131"/>
    <cellStyle name="Note 2 4 2 4" xfId="3044"/>
    <cellStyle name="Note 2 4 2 4 2" xfId="6134"/>
    <cellStyle name="Note 2 4 2 5" xfId="3045"/>
    <cellStyle name="Note 2 4 2 5 2" xfId="6135"/>
    <cellStyle name="Note 2 4 2 6" xfId="6127"/>
    <cellStyle name="Note 2 4 3" xfId="3046"/>
    <cellStyle name="Note 2 4 3 2" xfId="3047"/>
    <cellStyle name="Note 2 4 3 2 2" xfId="6137"/>
    <cellStyle name="Note 2 4 3 3" xfId="3048"/>
    <cellStyle name="Note 2 4 3 3 2" xfId="6138"/>
    <cellStyle name="Note 2 4 3 4" xfId="6136"/>
    <cellStyle name="Note 2 4 4" xfId="3049"/>
    <cellStyle name="Note 2 4 4 2" xfId="3050"/>
    <cellStyle name="Note 2 4 4 2 2" xfId="6140"/>
    <cellStyle name="Note 2 4 4 3" xfId="3051"/>
    <cellStyle name="Note 2 4 4 3 2" xfId="6141"/>
    <cellStyle name="Note 2 4 4 4" xfId="6139"/>
    <cellStyle name="Note 2 4 5" xfId="3052"/>
    <cellStyle name="Note 2 4 5 2" xfId="6142"/>
    <cellStyle name="Note 2 4 6" xfId="3053"/>
    <cellStyle name="Note 2 4 6 2" xfId="6143"/>
    <cellStyle name="Note 2 4 7" xfId="6126"/>
    <cellStyle name="Note 2 5" xfId="3054"/>
    <cellStyle name="Note 2 5 2" xfId="3055"/>
    <cellStyle name="Note 2 5 2 2" xfId="3056"/>
    <cellStyle name="Note 2 5 2 2 2" xfId="3057"/>
    <cellStyle name="Note 2 5 2 2 2 2" xfId="6147"/>
    <cellStyle name="Note 2 5 2 2 3" xfId="3058"/>
    <cellStyle name="Note 2 5 2 2 3 2" xfId="6148"/>
    <cellStyle name="Note 2 5 2 2 4" xfId="6146"/>
    <cellStyle name="Note 2 5 2 3" xfId="3059"/>
    <cellStyle name="Note 2 5 2 3 2" xfId="3060"/>
    <cellStyle name="Note 2 5 2 3 2 2" xfId="6150"/>
    <cellStyle name="Note 2 5 2 3 3" xfId="3061"/>
    <cellStyle name="Note 2 5 2 3 3 2" xfId="6151"/>
    <cellStyle name="Note 2 5 2 3 4" xfId="6149"/>
    <cellStyle name="Note 2 5 2 4" xfId="3062"/>
    <cellStyle name="Note 2 5 2 4 2" xfId="6152"/>
    <cellStyle name="Note 2 5 2 5" xfId="3063"/>
    <cellStyle name="Note 2 5 2 5 2" xfId="6153"/>
    <cellStyle name="Note 2 5 2 6" xfId="6145"/>
    <cellStyle name="Note 2 5 3" xfId="3064"/>
    <cellStyle name="Note 2 5 3 2" xfId="3065"/>
    <cellStyle name="Note 2 5 3 2 2" xfId="6155"/>
    <cellStyle name="Note 2 5 3 3" xfId="3066"/>
    <cellStyle name="Note 2 5 3 3 2" xfId="6156"/>
    <cellStyle name="Note 2 5 3 4" xfId="6154"/>
    <cellStyle name="Note 2 5 4" xfId="3067"/>
    <cellStyle name="Note 2 5 4 2" xfId="3068"/>
    <cellStyle name="Note 2 5 4 2 2" xfId="6158"/>
    <cellStyle name="Note 2 5 4 3" xfId="3069"/>
    <cellStyle name="Note 2 5 4 3 2" xfId="6159"/>
    <cellStyle name="Note 2 5 4 4" xfId="6157"/>
    <cellStyle name="Note 2 5 5" xfId="3070"/>
    <cellStyle name="Note 2 5 5 2" xfId="6160"/>
    <cellStyle name="Note 2 5 6" xfId="3071"/>
    <cellStyle name="Note 2 5 6 2" xfId="6161"/>
    <cellStyle name="Note 2 5 7" xfId="6144"/>
    <cellStyle name="Note 2 6" xfId="3072"/>
    <cellStyle name="Note 2 6 2" xfId="3073"/>
    <cellStyle name="Note 2 6 2 2" xfId="3074"/>
    <cellStyle name="Note 2 6 2 2 2" xfId="3075"/>
    <cellStyle name="Note 2 6 2 2 2 2" xfId="6165"/>
    <cellStyle name="Note 2 6 2 2 3" xfId="3076"/>
    <cellStyle name="Note 2 6 2 2 3 2" xfId="6166"/>
    <cellStyle name="Note 2 6 2 2 4" xfId="6164"/>
    <cellStyle name="Note 2 6 2 3" xfId="3077"/>
    <cellStyle name="Note 2 6 2 3 2" xfId="3078"/>
    <cellStyle name="Note 2 6 2 3 2 2" xfId="6168"/>
    <cellStyle name="Note 2 6 2 3 3" xfId="3079"/>
    <cellStyle name="Note 2 6 2 3 3 2" xfId="6169"/>
    <cellStyle name="Note 2 6 2 3 4" xfId="6167"/>
    <cellStyle name="Note 2 6 2 4" xfId="3080"/>
    <cellStyle name="Note 2 6 2 4 2" xfId="6170"/>
    <cellStyle name="Note 2 6 2 5" xfId="3081"/>
    <cellStyle name="Note 2 6 2 5 2" xfId="6171"/>
    <cellStyle name="Note 2 6 2 6" xfId="6163"/>
    <cellStyle name="Note 2 6 3" xfId="3082"/>
    <cellStyle name="Note 2 6 3 2" xfId="3083"/>
    <cellStyle name="Note 2 6 3 2 2" xfId="6173"/>
    <cellStyle name="Note 2 6 3 3" xfId="3084"/>
    <cellStyle name="Note 2 6 3 3 2" xfId="6174"/>
    <cellStyle name="Note 2 6 3 4" xfId="6172"/>
    <cellStyle name="Note 2 6 4" xfId="3085"/>
    <cellStyle name="Note 2 6 4 2" xfId="3086"/>
    <cellStyle name="Note 2 6 4 2 2" xfId="6176"/>
    <cellStyle name="Note 2 6 4 3" xfId="3087"/>
    <cellStyle name="Note 2 6 4 3 2" xfId="6177"/>
    <cellStyle name="Note 2 6 4 4" xfId="6175"/>
    <cellStyle name="Note 2 6 5" xfId="3088"/>
    <cellStyle name="Note 2 6 5 2" xfId="6178"/>
    <cellStyle name="Note 2 6 6" xfId="3089"/>
    <cellStyle name="Note 2 6 6 2" xfId="6179"/>
    <cellStyle name="Note 2 6 7" xfId="6162"/>
    <cellStyle name="Note 2 7" xfId="3090"/>
    <cellStyle name="Note 2 7 2" xfId="3091"/>
    <cellStyle name="Note 2 7 2 2" xfId="6181"/>
    <cellStyle name="Note 2 7 3" xfId="3092"/>
    <cellStyle name="Note 2 7 3 2" xfId="6182"/>
    <cellStyle name="Note 2 7 4" xfId="6180"/>
    <cellStyle name="Note 2 8" xfId="3093"/>
    <cellStyle name="Note 2 8 2" xfId="3094"/>
    <cellStyle name="Note 2 8 2 2" xfId="6184"/>
    <cellStyle name="Note 2 8 3" xfId="3095"/>
    <cellStyle name="Note 2 8 3 2" xfId="6185"/>
    <cellStyle name="Note 2 8 4" xfId="6183"/>
    <cellStyle name="Note 2 9" xfId="3096"/>
    <cellStyle name="Note 2 9 2" xfId="6186"/>
    <cellStyle name="Note 2_Regulatory Template" xfId="3097"/>
    <cellStyle name="Note 3" xfId="3098"/>
    <cellStyle name="Note 3 2" xfId="3099"/>
    <cellStyle name="Note 3_Regulatory Template" xfId="3100"/>
    <cellStyle name="Note 4" xfId="3101"/>
    <cellStyle name="Note 4 2" xfId="3102"/>
    <cellStyle name="Note 4_Regulatory Template" xfId="3103"/>
    <cellStyle name="Note 5" xfId="3104"/>
    <cellStyle name="Note 5 2" xfId="3105"/>
    <cellStyle name="Note 5_Regulatory Template" xfId="3106"/>
    <cellStyle name="Note 6" xfId="3107"/>
    <cellStyle name="Note 6 2" xfId="5512"/>
    <cellStyle name="Note 6 2 2" xfId="6965"/>
    <cellStyle name="Note 6 3" xfId="6187"/>
    <cellStyle name="Note 7" xfId="3108"/>
    <cellStyle name="Note 7 2" xfId="5513"/>
    <cellStyle name="Note 7 2 2" xfId="6966"/>
    <cellStyle name="Note 7 3" xfId="6188"/>
    <cellStyle name="Note 8" xfId="3109"/>
    <cellStyle name="Note 8 2" xfId="5514"/>
    <cellStyle name="Note 8 2 2" xfId="6967"/>
    <cellStyle name="Note 8 3" xfId="6189"/>
    <cellStyle name="Note 9" xfId="3110"/>
    <cellStyle name="Notes" xfId="24"/>
    <cellStyle name="Number." xfId="3111"/>
    <cellStyle name="Output 2" xfId="3112"/>
    <cellStyle name="Output 2 10" xfId="3113"/>
    <cellStyle name="Output 2 10 2" xfId="3114"/>
    <cellStyle name="Output 2 10 2 2" xfId="6191"/>
    <cellStyle name="Output 2 10 3" xfId="3115"/>
    <cellStyle name="Output 2 10 3 2" xfId="6192"/>
    <cellStyle name="Output 2 10 4" xfId="6190"/>
    <cellStyle name="Output 2 11" xfId="3116"/>
    <cellStyle name="Output 2 11 2" xfId="3117"/>
    <cellStyle name="Output 2 11 2 2" xfId="6194"/>
    <cellStyle name="Output 2 11 3" xfId="3118"/>
    <cellStyle name="Output 2 11 3 2" xfId="6195"/>
    <cellStyle name="Output 2 11 4" xfId="6193"/>
    <cellStyle name="Output 2 12" xfId="3119"/>
    <cellStyle name="Output 2 12 2" xfId="6196"/>
    <cellStyle name="Output 2 13" xfId="3120"/>
    <cellStyle name="Output 2 13 2" xfId="6197"/>
    <cellStyle name="Output 2 14" xfId="5079"/>
    <cellStyle name="Output 2 14 2" xfId="6588"/>
    <cellStyle name="Output 2 2" xfId="3121"/>
    <cellStyle name="Output 2 2 2" xfId="3122"/>
    <cellStyle name="Output 2 2 2 2" xfId="3123"/>
    <cellStyle name="Output 2 2 2 2 2" xfId="3124"/>
    <cellStyle name="Output 2 2 2 2 2 2" xfId="6199"/>
    <cellStyle name="Output 2 2 2 2 3" xfId="3125"/>
    <cellStyle name="Output 2 2 2 2 3 2" xfId="6200"/>
    <cellStyle name="Output 2 2 2 2 4" xfId="6198"/>
    <cellStyle name="Output 2 2 2 3" xfId="3126"/>
    <cellStyle name="Output 2 2 2 3 2" xfId="3127"/>
    <cellStyle name="Output 2 2 2 3 2 2" xfId="6202"/>
    <cellStyle name="Output 2 2 2 3 3" xfId="3128"/>
    <cellStyle name="Output 2 2 2 3 3 2" xfId="6203"/>
    <cellStyle name="Output 2 2 2 3 4" xfId="6201"/>
    <cellStyle name="Output 2 2 2 4" xfId="3129"/>
    <cellStyle name="Output 2 2 2 4 2" xfId="6204"/>
    <cellStyle name="Output 2 2 2 5" xfId="3130"/>
    <cellStyle name="Output 2 2 2 5 2" xfId="6205"/>
    <cellStyle name="Output 2 2 3" xfId="3131"/>
    <cellStyle name="Output 2 2 3 2" xfId="3132"/>
    <cellStyle name="Output 2 2 3 2 2" xfId="3133"/>
    <cellStyle name="Output 2 2 3 2 2 2" xfId="6208"/>
    <cellStyle name="Output 2 2 3 2 3" xfId="3134"/>
    <cellStyle name="Output 2 2 3 2 3 2" xfId="6209"/>
    <cellStyle name="Output 2 2 3 2 4" xfId="6207"/>
    <cellStyle name="Output 2 2 3 3" xfId="3135"/>
    <cellStyle name="Output 2 2 3 3 2" xfId="3136"/>
    <cellStyle name="Output 2 2 3 3 2 2" xfId="6211"/>
    <cellStyle name="Output 2 2 3 3 3" xfId="3137"/>
    <cellStyle name="Output 2 2 3 3 3 2" xfId="6212"/>
    <cellStyle name="Output 2 2 3 3 4" xfId="6210"/>
    <cellStyle name="Output 2 2 3 4" xfId="3138"/>
    <cellStyle name="Output 2 2 3 4 2" xfId="6213"/>
    <cellStyle name="Output 2 2 3 5" xfId="3139"/>
    <cellStyle name="Output 2 2 3 5 2" xfId="6214"/>
    <cellStyle name="Output 2 2 3 6" xfId="6206"/>
    <cellStyle name="Output 2 2 4" xfId="3140"/>
    <cellStyle name="Output 2 2 4 2" xfId="3141"/>
    <cellStyle name="Output 2 2 4 2 2" xfId="6216"/>
    <cellStyle name="Output 2 2 4 3" xfId="3142"/>
    <cellStyle name="Output 2 2 4 3 2" xfId="6217"/>
    <cellStyle name="Output 2 2 4 4" xfId="6215"/>
    <cellStyle name="Output 2 2 5" xfId="3143"/>
    <cellStyle name="Output 2 2 5 2" xfId="3144"/>
    <cellStyle name="Output 2 2 5 2 2" xfId="6219"/>
    <cellStyle name="Output 2 2 5 3" xfId="3145"/>
    <cellStyle name="Output 2 2 5 3 2" xfId="6220"/>
    <cellStyle name="Output 2 2 5 4" xfId="6218"/>
    <cellStyle name="Output 2 2 6" xfId="3146"/>
    <cellStyle name="Output 2 2 6 2" xfId="6221"/>
    <cellStyle name="Output 2 2 7" xfId="3147"/>
    <cellStyle name="Output 2 2 7 2" xfId="6222"/>
    <cellStyle name="Output 2 2_Regulatory Template" xfId="3148"/>
    <cellStyle name="Output 2 3" xfId="3149"/>
    <cellStyle name="Output 2 3 2" xfId="3150"/>
    <cellStyle name="Output 2 3 2 2" xfId="3151"/>
    <cellStyle name="Output 2 3 2 2 2" xfId="3152"/>
    <cellStyle name="Output 2 3 2 2 2 2" xfId="6226"/>
    <cellStyle name="Output 2 3 2 2 3" xfId="3153"/>
    <cellStyle name="Output 2 3 2 2 3 2" xfId="6227"/>
    <cellStyle name="Output 2 3 2 2 4" xfId="6225"/>
    <cellStyle name="Output 2 3 2 3" xfId="3154"/>
    <cellStyle name="Output 2 3 2 3 2" xfId="3155"/>
    <cellStyle name="Output 2 3 2 3 2 2" xfId="6229"/>
    <cellStyle name="Output 2 3 2 3 3" xfId="3156"/>
    <cellStyle name="Output 2 3 2 3 3 2" xfId="6230"/>
    <cellStyle name="Output 2 3 2 3 4" xfId="6228"/>
    <cellStyle name="Output 2 3 2 4" xfId="3157"/>
    <cellStyle name="Output 2 3 2 4 2" xfId="6231"/>
    <cellStyle name="Output 2 3 2 5" xfId="3158"/>
    <cellStyle name="Output 2 3 2 5 2" xfId="6232"/>
    <cellStyle name="Output 2 3 2 6" xfId="6224"/>
    <cellStyle name="Output 2 3 3" xfId="3159"/>
    <cellStyle name="Output 2 3 3 2" xfId="3160"/>
    <cellStyle name="Output 2 3 3 2 2" xfId="3161"/>
    <cellStyle name="Output 2 3 3 2 2 2" xfId="6235"/>
    <cellStyle name="Output 2 3 3 2 3" xfId="3162"/>
    <cellStyle name="Output 2 3 3 2 3 2" xfId="6236"/>
    <cellStyle name="Output 2 3 3 2 4" xfId="6234"/>
    <cellStyle name="Output 2 3 3 3" xfId="3163"/>
    <cellStyle name="Output 2 3 3 3 2" xfId="3164"/>
    <cellStyle name="Output 2 3 3 3 2 2" xfId="6238"/>
    <cellStyle name="Output 2 3 3 3 3" xfId="3165"/>
    <cellStyle name="Output 2 3 3 3 3 2" xfId="6239"/>
    <cellStyle name="Output 2 3 3 3 4" xfId="6237"/>
    <cellStyle name="Output 2 3 3 4" xfId="3166"/>
    <cellStyle name="Output 2 3 3 4 2" xfId="6240"/>
    <cellStyle name="Output 2 3 3 5" xfId="3167"/>
    <cellStyle name="Output 2 3 3 5 2" xfId="6241"/>
    <cellStyle name="Output 2 3 3 6" xfId="6233"/>
    <cellStyle name="Output 2 3 4" xfId="3168"/>
    <cellStyle name="Output 2 3 4 2" xfId="3169"/>
    <cellStyle name="Output 2 3 4 2 2" xfId="6243"/>
    <cellStyle name="Output 2 3 4 3" xfId="3170"/>
    <cellStyle name="Output 2 3 4 3 2" xfId="6244"/>
    <cellStyle name="Output 2 3 4 4" xfId="6242"/>
    <cellStyle name="Output 2 3 5" xfId="3171"/>
    <cellStyle name="Output 2 3 5 2" xfId="3172"/>
    <cellStyle name="Output 2 3 5 2 2" xfId="6246"/>
    <cellStyle name="Output 2 3 5 3" xfId="3173"/>
    <cellStyle name="Output 2 3 5 3 2" xfId="6247"/>
    <cellStyle name="Output 2 3 5 4" xfId="6245"/>
    <cellStyle name="Output 2 3 6" xfId="3174"/>
    <cellStyle name="Output 2 3 6 2" xfId="6248"/>
    <cellStyle name="Output 2 3 7" xfId="3175"/>
    <cellStyle name="Output 2 3 7 2" xfId="6249"/>
    <cellStyle name="Output 2 3 8" xfId="6223"/>
    <cellStyle name="Output 2 4" xfId="3176"/>
    <cellStyle name="Output 2 4 2" xfId="3177"/>
    <cellStyle name="Output 2 4 2 2" xfId="3178"/>
    <cellStyle name="Output 2 4 2 2 2" xfId="3179"/>
    <cellStyle name="Output 2 4 2 2 2 2" xfId="6253"/>
    <cellStyle name="Output 2 4 2 2 3" xfId="3180"/>
    <cellStyle name="Output 2 4 2 2 3 2" xfId="6254"/>
    <cellStyle name="Output 2 4 2 2 4" xfId="6252"/>
    <cellStyle name="Output 2 4 2 3" xfId="3181"/>
    <cellStyle name="Output 2 4 2 3 2" xfId="3182"/>
    <cellStyle name="Output 2 4 2 3 2 2" xfId="6256"/>
    <cellStyle name="Output 2 4 2 3 3" xfId="3183"/>
    <cellStyle name="Output 2 4 2 3 3 2" xfId="6257"/>
    <cellStyle name="Output 2 4 2 3 4" xfId="6255"/>
    <cellStyle name="Output 2 4 2 4" xfId="3184"/>
    <cellStyle name="Output 2 4 2 4 2" xfId="6258"/>
    <cellStyle name="Output 2 4 2 5" xfId="3185"/>
    <cellStyle name="Output 2 4 2 5 2" xfId="6259"/>
    <cellStyle name="Output 2 4 2 6" xfId="6251"/>
    <cellStyle name="Output 2 4 3" xfId="3186"/>
    <cellStyle name="Output 2 4 3 2" xfId="3187"/>
    <cellStyle name="Output 2 4 3 2 2" xfId="3188"/>
    <cellStyle name="Output 2 4 3 2 2 2" xfId="6262"/>
    <cellStyle name="Output 2 4 3 2 3" xfId="3189"/>
    <cellStyle name="Output 2 4 3 2 3 2" xfId="6263"/>
    <cellStyle name="Output 2 4 3 2 4" xfId="6261"/>
    <cellStyle name="Output 2 4 3 3" xfId="3190"/>
    <cellStyle name="Output 2 4 3 3 2" xfId="3191"/>
    <cellStyle name="Output 2 4 3 3 2 2" xfId="6265"/>
    <cellStyle name="Output 2 4 3 3 3" xfId="3192"/>
    <cellStyle name="Output 2 4 3 3 3 2" xfId="6266"/>
    <cellStyle name="Output 2 4 3 3 4" xfId="6264"/>
    <cellStyle name="Output 2 4 3 4" xfId="3193"/>
    <cellStyle name="Output 2 4 3 4 2" xfId="6267"/>
    <cellStyle name="Output 2 4 3 5" xfId="3194"/>
    <cellStyle name="Output 2 4 3 5 2" xfId="6268"/>
    <cellStyle name="Output 2 4 3 6" xfId="6260"/>
    <cellStyle name="Output 2 4 4" xfId="3195"/>
    <cellStyle name="Output 2 4 4 2" xfId="3196"/>
    <cellStyle name="Output 2 4 4 2 2" xfId="6270"/>
    <cellStyle name="Output 2 4 4 3" xfId="3197"/>
    <cellStyle name="Output 2 4 4 3 2" xfId="6271"/>
    <cellStyle name="Output 2 4 4 4" xfId="6269"/>
    <cellStyle name="Output 2 4 5" xfId="3198"/>
    <cellStyle name="Output 2 4 5 2" xfId="3199"/>
    <cellStyle name="Output 2 4 5 2 2" xfId="6273"/>
    <cellStyle name="Output 2 4 5 3" xfId="3200"/>
    <cellStyle name="Output 2 4 5 3 2" xfId="6274"/>
    <cellStyle name="Output 2 4 5 4" xfId="6272"/>
    <cellStyle name="Output 2 4 6" xfId="3201"/>
    <cellStyle name="Output 2 4 6 2" xfId="6275"/>
    <cellStyle name="Output 2 4 7" xfId="3202"/>
    <cellStyle name="Output 2 4 7 2" xfId="6276"/>
    <cellStyle name="Output 2 4 8" xfId="6250"/>
    <cellStyle name="Output 2 5" xfId="3203"/>
    <cellStyle name="Output 2 5 2" xfId="3204"/>
    <cellStyle name="Output 2 5 2 2" xfId="3205"/>
    <cellStyle name="Output 2 5 2 2 2" xfId="3206"/>
    <cellStyle name="Output 2 5 2 2 2 2" xfId="6280"/>
    <cellStyle name="Output 2 5 2 2 3" xfId="3207"/>
    <cellStyle name="Output 2 5 2 2 3 2" xfId="6281"/>
    <cellStyle name="Output 2 5 2 2 4" xfId="6279"/>
    <cellStyle name="Output 2 5 2 3" xfId="3208"/>
    <cellStyle name="Output 2 5 2 3 2" xfId="3209"/>
    <cellStyle name="Output 2 5 2 3 2 2" xfId="6283"/>
    <cellStyle name="Output 2 5 2 3 3" xfId="3210"/>
    <cellStyle name="Output 2 5 2 3 3 2" xfId="6284"/>
    <cellStyle name="Output 2 5 2 3 4" xfId="6282"/>
    <cellStyle name="Output 2 5 2 4" xfId="3211"/>
    <cellStyle name="Output 2 5 2 4 2" xfId="6285"/>
    <cellStyle name="Output 2 5 2 5" xfId="3212"/>
    <cellStyle name="Output 2 5 2 5 2" xfId="6286"/>
    <cellStyle name="Output 2 5 2 6" xfId="6278"/>
    <cellStyle name="Output 2 5 3" xfId="3213"/>
    <cellStyle name="Output 2 5 3 2" xfId="3214"/>
    <cellStyle name="Output 2 5 3 2 2" xfId="3215"/>
    <cellStyle name="Output 2 5 3 2 2 2" xfId="6289"/>
    <cellStyle name="Output 2 5 3 2 3" xfId="3216"/>
    <cellStyle name="Output 2 5 3 2 3 2" xfId="6290"/>
    <cellStyle name="Output 2 5 3 2 4" xfId="6288"/>
    <cellStyle name="Output 2 5 3 3" xfId="3217"/>
    <cellStyle name="Output 2 5 3 3 2" xfId="3218"/>
    <cellStyle name="Output 2 5 3 3 2 2" xfId="6292"/>
    <cellStyle name="Output 2 5 3 3 3" xfId="3219"/>
    <cellStyle name="Output 2 5 3 3 3 2" xfId="6293"/>
    <cellStyle name="Output 2 5 3 3 4" xfId="6291"/>
    <cellStyle name="Output 2 5 3 4" xfId="3220"/>
    <cellStyle name="Output 2 5 3 4 2" xfId="6294"/>
    <cellStyle name="Output 2 5 3 5" xfId="3221"/>
    <cellStyle name="Output 2 5 3 5 2" xfId="6295"/>
    <cellStyle name="Output 2 5 3 6" xfId="6287"/>
    <cellStyle name="Output 2 5 4" xfId="3222"/>
    <cellStyle name="Output 2 5 4 2" xfId="3223"/>
    <cellStyle name="Output 2 5 4 2 2" xfId="6297"/>
    <cellStyle name="Output 2 5 4 3" xfId="3224"/>
    <cellStyle name="Output 2 5 4 3 2" xfId="6298"/>
    <cellStyle name="Output 2 5 4 4" xfId="6296"/>
    <cellStyle name="Output 2 5 5" xfId="3225"/>
    <cellStyle name="Output 2 5 5 2" xfId="3226"/>
    <cellStyle name="Output 2 5 5 2 2" xfId="6300"/>
    <cellStyle name="Output 2 5 5 3" xfId="3227"/>
    <cellStyle name="Output 2 5 5 3 2" xfId="6301"/>
    <cellStyle name="Output 2 5 5 4" xfId="6299"/>
    <cellStyle name="Output 2 5 6" xfId="3228"/>
    <cellStyle name="Output 2 5 6 2" xfId="6302"/>
    <cellStyle name="Output 2 5 7" xfId="3229"/>
    <cellStyle name="Output 2 5 7 2" xfId="6303"/>
    <cellStyle name="Output 2 5 8" xfId="6277"/>
    <cellStyle name="Output 2 6" xfId="3230"/>
    <cellStyle name="Output 2 6 2" xfId="3231"/>
    <cellStyle name="Output 2 6 2 2" xfId="3232"/>
    <cellStyle name="Output 2 6 2 2 2" xfId="3233"/>
    <cellStyle name="Output 2 6 2 2 2 2" xfId="6307"/>
    <cellStyle name="Output 2 6 2 2 3" xfId="3234"/>
    <cellStyle name="Output 2 6 2 2 3 2" xfId="6308"/>
    <cellStyle name="Output 2 6 2 2 4" xfId="6306"/>
    <cellStyle name="Output 2 6 2 3" xfId="3235"/>
    <cellStyle name="Output 2 6 2 3 2" xfId="3236"/>
    <cellStyle name="Output 2 6 2 3 2 2" xfId="6310"/>
    <cellStyle name="Output 2 6 2 3 3" xfId="3237"/>
    <cellStyle name="Output 2 6 2 3 3 2" xfId="6311"/>
    <cellStyle name="Output 2 6 2 3 4" xfId="6309"/>
    <cellStyle name="Output 2 6 2 4" xfId="3238"/>
    <cellStyle name="Output 2 6 2 4 2" xfId="6312"/>
    <cellStyle name="Output 2 6 2 5" xfId="3239"/>
    <cellStyle name="Output 2 6 2 5 2" xfId="6313"/>
    <cellStyle name="Output 2 6 2 6" xfId="6305"/>
    <cellStyle name="Output 2 6 3" xfId="3240"/>
    <cellStyle name="Output 2 6 3 2" xfId="3241"/>
    <cellStyle name="Output 2 6 3 2 2" xfId="3242"/>
    <cellStyle name="Output 2 6 3 2 2 2" xfId="6316"/>
    <cellStyle name="Output 2 6 3 2 3" xfId="3243"/>
    <cellStyle name="Output 2 6 3 2 3 2" xfId="6317"/>
    <cellStyle name="Output 2 6 3 2 4" xfId="6315"/>
    <cellStyle name="Output 2 6 3 3" xfId="3244"/>
    <cellStyle name="Output 2 6 3 3 2" xfId="3245"/>
    <cellStyle name="Output 2 6 3 3 2 2" xfId="6319"/>
    <cellStyle name="Output 2 6 3 3 3" xfId="3246"/>
    <cellStyle name="Output 2 6 3 3 3 2" xfId="6320"/>
    <cellStyle name="Output 2 6 3 3 4" xfId="6318"/>
    <cellStyle name="Output 2 6 3 4" xfId="3247"/>
    <cellStyle name="Output 2 6 3 4 2" xfId="6321"/>
    <cellStyle name="Output 2 6 3 5" xfId="3248"/>
    <cellStyle name="Output 2 6 3 5 2" xfId="6322"/>
    <cellStyle name="Output 2 6 3 6" xfId="6314"/>
    <cellStyle name="Output 2 6 4" xfId="3249"/>
    <cellStyle name="Output 2 6 4 2" xfId="3250"/>
    <cellStyle name="Output 2 6 4 2 2" xfId="6324"/>
    <cellStyle name="Output 2 6 4 3" xfId="3251"/>
    <cellStyle name="Output 2 6 4 3 2" xfId="6325"/>
    <cellStyle name="Output 2 6 4 4" xfId="6323"/>
    <cellStyle name="Output 2 6 5" xfId="3252"/>
    <cellStyle name="Output 2 6 5 2" xfId="3253"/>
    <cellStyle name="Output 2 6 5 2 2" xfId="6327"/>
    <cellStyle name="Output 2 6 5 3" xfId="3254"/>
    <cellStyle name="Output 2 6 5 3 2" xfId="6328"/>
    <cellStyle name="Output 2 6 5 4" xfId="6326"/>
    <cellStyle name="Output 2 6 6" xfId="3255"/>
    <cellStyle name="Output 2 6 6 2" xfId="6329"/>
    <cellStyle name="Output 2 6 7" xfId="3256"/>
    <cellStyle name="Output 2 6 7 2" xfId="6330"/>
    <cellStyle name="Output 2 6 8" xfId="6304"/>
    <cellStyle name="Output 2 7" xfId="3257"/>
    <cellStyle name="Output 2 7 2" xfId="3258"/>
    <cellStyle name="Output 2 7 2 2" xfId="3259"/>
    <cellStyle name="Output 2 7 2 2 2" xfId="3260"/>
    <cellStyle name="Output 2 7 2 2 2 2" xfId="6334"/>
    <cellStyle name="Output 2 7 2 2 3" xfId="3261"/>
    <cellStyle name="Output 2 7 2 2 3 2" xfId="6335"/>
    <cellStyle name="Output 2 7 2 2 4" xfId="6333"/>
    <cellStyle name="Output 2 7 2 3" xfId="3262"/>
    <cellStyle name="Output 2 7 2 3 2" xfId="3263"/>
    <cellStyle name="Output 2 7 2 3 2 2" xfId="6337"/>
    <cellStyle name="Output 2 7 2 3 3" xfId="3264"/>
    <cellStyle name="Output 2 7 2 3 3 2" xfId="6338"/>
    <cellStyle name="Output 2 7 2 3 4" xfId="6336"/>
    <cellStyle name="Output 2 7 2 4" xfId="3265"/>
    <cellStyle name="Output 2 7 2 4 2" xfId="6339"/>
    <cellStyle name="Output 2 7 2 5" xfId="3266"/>
    <cellStyle name="Output 2 7 2 5 2" xfId="6340"/>
    <cellStyle name="Output 2 7 2 6" xfId="6332"/>
    <cellStyle name="Output 2 7 3" xfId="3267"/>
    <cellStyle name="Output 2 7 3 2" xfId="3268"/>
    <cellStyle name="Output 2 7 3 2 2" xfId="3269"/>
    <cellStyle name="Output 2 7 3 2 2 2" xfId="6343"/>
    <cellStyle name="Output 2 7 3 2 3" xfId="3270"/>
    <cellStyle name="Output 2 7 3 2 3 2" xfId="6344"/>
    <cellStyle name="Output 2 7 3 2 4" xfId="6342"/>
    <cellStyle name="Output 2 7 3 3" xfId="3271"/>
    <cellStyle name="Output 2 7 3 3 2" xfId="3272"/>
    <cellStyle name="Output 2 7 3 3 2 2" xfId="6346"/>
    <cellStyle name="Output 2 7 3 3 3" xfId="3273"/>
    <cellStyle name="Output 2 7 3 3 3 2" xfId="6347"/>
    <cellStyle name="Output 2 7 3 3 4" xfId="6345"/>
    <cellStyle name="Output 2 7 3 4" xfId="3274"/>
    <cellStyle name="Output 2 7 3 4 2" xfId="6348"/>
    <cellStyle name="Output 2 7 3 5" xfId="3275"/>
    <cellStyle name="Output 2 7 3 5 2" xfId="6349"/>
    <cellStyle name="Output 2 7 3 6" xfId="6341"/>
    <cellStyle name="Output 2 7 4" xfId="3276"/>
    <cellStyle name="Output 2 7 4 2" xfId="3277"/>
    <cellStyle name="Output 2 7 4 2 2" xfId="6351"/>
    <cellStyle name="Output 2 7 4 3" xfId="3278"/>
    <cellStyle name="Output 2 7 4 3 2" xfId="6352"/>
    <cellStyle name="Output 2 7 4 4" xfId="6350"/>
    <cellStyle name="Output 2 7 5" xfId="3279"/>
    <cellStyle name="Output 2 7 5 2" xfId="3280"/>
    <cellStyle name="Output 2 7 5 2 2" xfId="6354"/>
    <cellStyle name="Output 2 7 5 3" xfId="3281"/>
    <cellStyle name="Output 2 7 5 3 2" xfId="6355"/>
    <cellStyle name="Output 2 7 5 4" xfId="6353"/>
    <cellStyle name="Output 2 7 6" xfId="3282"/>
    <cellStyle name="Output 2 7 6 2" xfId="6356"/>
    <cellStyle name="Output 2 7 7" xfId="3283"/>
    <cellStyle name="Output 2 7 7 2" xfId="6357"/>
    <cellStyle name="Output 2 7 8" xfId="6331"/>
    <cellStyle name="Output 2 8" xfId="3284"/>
    <cellStyle name="Output 2 8 2" xfId="3285"/>
    <cellStyle name="Output 2 8 2 2" xfId="3286"/>
    <cellStyle name="Output 2 8 2 2 2" xfId="6360"/>
    <cellStyle name="Output 2 8 2 3" xfId="3287"/>
    <cellStyle name="Output 2 8 2 3 2" xfId="6361"/>
    <cellStyle name="Output 2 8 2 4" xfId="6359"/>
    <cellStyle name="Output 2 8 3" xfId="3288"/>
    <cellStyle name="Output 2 8 3 2" xfId="3289"/>
    <cellStyle name="Output 2 8 3 2 2" xfId="6363"/>
    <cellStyle name="Output 2 8 3 3" xfId="3290"/>
    <cellStyle name="Output 2 8 3 3 2" xfId="6364"/>
    <cellStyle name="Output 2 8 3 4" xfId="6362"/>
    <cellStyle name="Output 2 8 4" xfId="3291"/>
    <cellStyle name="Output 2 8 4 2" xfId="6365"/>
    <cellStyle name="Output 2 8 5" xfId="3292"/>
    <cellStyle name="Output 2 8 5 2" xfId="6366"/>
    <cellStyle name="Output 2 8 6" xfId="6358"/>
    <cellStyle name="Output 2 9" xfId="3293"/>
    <cellStyle name="Output 2 9 2" xfId="3294"/>
    <cellStyle name="Output 2 9 2 2" xfId="3295"/>
    <cellStyle name="Output 2 9 2 2 2" xfId="6369"/>
    <cellStyle name="Output 2 9 2 3" xfId="3296"/>
    <cellStyle name="Output 2 9 2 3 2" xfId="6370"/>
    <cellStyle name="Output 2 9 2 4" xfId="6368"/>
    <cellStyle name="Output 2 9 3" xfId="3297"/>
    <cellStyle name="Output 2 9 3 2" xfId="3298"/>
    <cellStyle name="Output 2 9 3 2 2" xfId="6372"/>
    <cellStyle name="Output 2 9 3 3" xfId="3299"/>
    <cellStyle name="Output 2 9 3 3 2" xfId="6373"/>
    <cellStyle name="Output 2 9 3 4" xfId="6371"/>
    <cellStyle name="Output 2 9 4" xfId="3300"/>
    <cellStyle name="Output 2 9 4 2" xfId="6374"/>
    <cellStyle name="Output 2 9 5" xfId="3301"/>
    <cellStyle name="Output 2 9 5 2" xfId="6375"/>
    <cellStyle name="Output 2 9 6" xfId="6367"/>
    <cellStyle name="Output 2_Regulatory Template" xfId="3302"/>
    <cellStyle name="Output 3" xfId="3303"/>
    <cellStyle name="Output 4" xfId="3304"/>
    <cellStyle name="Output 5" xfId="3305"/>
    <cellStyle name="Output 6" xfId="3306"/>
    <cellStyle name="Output 7" xfId="3307"/>
    <cellStyle name="Output Amounts" xfId="25"/>
    <cellStyle name="Output Column Headings" xfId="26"/>
    <cellStyle name="Output Line Items" xfId="27"/>
    <cellStyle name="Output Line Items 2" xfId="3308"/>
    <cellStyle name="Output Line Items 3" xfId="3309"/>
    <cellStyle name="Output Line Items 4" xfId="3310"/>
    <cellStyle name="Output Report Heading" xfId="28"/>
    <cellStyle name="Output Report Title" xfId="29"/>
    <cellStyle name="Percent" xfId="30" builtinId="5"/>
    <cellStyle name="Percent [2]" xfId="3311"/>
    <cellStyle name="Percent [2] 2" xfId="5117"/>
    <cellStyle name="Percent [2]_29(d) - Gas extensions -tariffs" xfId="5118"/>
    <cellStyle name="Percent 10" xfId="3312"/>
    <cellStyle name="Percent 10 2" xfId="3313"/>
    <cellStyle name="Percent 10 2 2" xfId="5516"/>
    <cellStyle name="Percent 10 2 2 2" xfId="6969"/>
    <cellStyle name="Percent 10 2 3" xfId="6377"/>
    <cellStyle name="Percent 10 3" xfId="5515"/>
    <cellStyle name="Percent 10 3 2" xfId="6968"/>
    <cellStyle name="Percent 10 4" xfId="6376"/>
    <cellStyle name="Percent 11" xfId="4971"/>
    <cellStyle name="Percent 11 2" xfId="5537"/>
    <cellStyle name="Percent 11 2 2" xfId="6981"/>
    <cellStyle name="Percent 11 3" xfId="6572"/>
    <cellStyle name="Percent 12" xfId="5087"/>
    <cellStyle name="Percent 12 2" xfId="5552"/>
    <cellStyle name="Percent 12 2 2" xfId="6996"/>
    <cellStyle name="Percent 12 3" xfId="6594"/>
    <cellStyle name="Percent 13" xfId="5096"/>
    <cellStyle name="Percent 14" xfId="5139"/>
    <cellStyle name="Percent 2" xfId="41"/>
    <cellStyle name="Percent 2 10" xfId="3314"/>
    <cellStyle name="Percent 2 100" xfId="3315"/>
    <cellStyle name="Percent 2 101" xfId="3316"/>
    <cellStyle name="Percent 2 102" xfId="3317"/>
    <cellStyle name="Percent 2 103" xfId="3318"/>
    <cellStyle name="Percent 2 104" xfId="3319"/>
    <cellStyle name="Percent 2 105" xfId="3320"/>
    <cellStyle name="Percent 2 106" xfId="3321"/>
    <cellStyle name="Percent 2 107" xfId="3322"/>
    <cellStyle name="Percent 2 108" xfId="3323"/>
    <cellStyle name="Percent 2 109" xfId="3324"/>
    <cellStyle name="Percent 2 11" xfId="3325"/>
    <cellStyle name="Percent 2 110" xfId="3326"/>
    <cellStyle name="Percent 2 111" xfId="3327"/>
    <cellStyle name="Percent 2 112" xfId="3328"/>
    <cellStyle name="Percent 2 113" xfId="3329"/>
    <cellStyle name="Percent 2 114" xfId="3330"/>
    <cellStyle name="Percent 2 115" xfId="3331"/>
    <cellStyle name="Percent 2 116" xfId="3332"/>
    <cellStyle name="Percent 2 117" xfId="3333"/>
    <cellStyle name="Percent 2 118" xfId="3334"/>
    <cellStyle name="Percent 2 119" xfId="3335"/>
    <cellStyle name="Percent 2 12" xfId="3336"/>
    <cellStyle name="Percent 2 120" xfId="3337"/>
    <cellStyle name="Percent 2 121" xfId="3338"/>
    <cellStyle name="Percent 2 122" xfId="3339"/>
    <cellStyle name="Percent 2 123" xfId="3340"/>
    <cellStyle name="Percent 2 124" xfId="3341"/>
    <cellStyle name="Percent 2 125" xfId="3342"/>
    <cellStyle name="Percent 2 126" xfId="3343"/>
    <cellStyle name="Percent 2 127" xfId="3344"/>
    <cellStyle name="Percent 2 128" xfId="3345"/>
    <cellStyle name="Percent 2 129" xfId="3346"/>
    <cellStyle name="Percent 2 13" xfId="3347"/>
    <cellStyle name="Percent 2 130" xfId="3348"/>
    <cellStyle name="Percent 2 131" xfId="3349"/>
    <cellStyle name="Percent 2 132" xfId="3350"/>
    <cellStyle name="Percent 2 133" xfId="3351"/>
    <cellStyle name="Percent 2 134" xfId="3352"/>
    <cellStyle name="Percent 2 135" xfId="3353"/>
    <cellStyle name="Percent 2 136" xfId="3354"/>
    <cellStyle name="Percent 2 137" xfId="3355"/>
    <cellStyle name="Percent 2 138" xfId="3356"/>
    <cellStyle name="Percent 2 139" xfId="3357"/>
    <cellStyle name="Percent 2 14" xfId="3358"/>
    <cellStyle name="Percent 2 140" xfId="3359"/>
    <cellStyle name="Percent 2 141" xfId="3360"/>
    <cellStyle name="Percent 2 142" xfId="3361"/>
    <cellStyle name="Percent 2 143" xfId="3362"/>
    <cellStyle name="Percent 2 144" xfId="3363"/>
    <cellStyle name="Percent 2 145" xfId="3364"/>
    <cellStyle name="Percent 2 146" xfId="3365"/>
    <cellStyle name="Percent 2 147" xfId="3366"/>
    <cellStyle name="Percent 2 148" xfId="3367"/>
    <cellStyle name="Percent 2 149" xfId="3368"/>
    <cellStyle name="Percent 2 15" xfId="3369"/>
    <cellStyle name="Percent 2 150" xfId="3370"/>
    <cellStyle name="Percent 2 151" xfId="3371"/>
    <cellStyle name="Percent 2 152" xfId="3372"/>
    <cellStyle name="Percent 2 153" xfId="3373"/>
    <cellStyle name="Percent 2 154" xfId="3374"/>
    <cellStyle name="Percent 2 155" xfId="3375"/>
    <cellStyle name="Percent 2 156" xfId="3376"/>
    <cellStyle name="Percent 2 157" xfId="3377"/>
    <cellStyle name="Percent 2 158" xfId="3378"/>
    <cellStyle name="Percent 2 159" xfId="3379"/>
    <cellStyle name="Percent 2 16" xfId="3380"/>
    <cellStyle name="Percent 2 160" xfId="3381"/>
    <cellStyle name="Percent 2 161" xfId="3382"/>
    <cellStyle name="Percent 2 162" xfId="3383"/>
    <cellStyle name="Percent 2 163" xfId="3384"/>
    <cellStyle name="Percent 2 164" xfId="3385"/>
    <cellStyle name="Percent 2 165" xfId="3386"/>
    <cellStyle name="Percent 2 166" xfId="3387"/>
    <cellStyle name="Percent 2 167" xfId="3388"/>
    <cellStyle name="Percent 2 168" xfId="3389"/>
    <cellStyle name="Percent 2 169" xfId="3390"/>
    <cellStyle name="Percent 2 17" xfId="3391"/>
    <cellStyle name="Percent 2 170" xfId="3392"/>
    <cellStyle name="Percent 2 171" xfId="3393"/>
    <cellStyle name="Percent 2 172" xfId="3394"/>
    <cellStyle name="Percent 2 173" xfId="3395"/>
    <cellStyle name="Percent 2 174" xfId="3396"/>
    <cellStyle name="Percent 2 175" xfId="3397"/>
    <cellStyle name="Percent 2 176" xfId="3398"/>
    <cellStyle name="Percent 2 177" xfId="3399"/>
    <cellStyle name="Percent 2 178" xfId="3400"/>
    <cellStyle name="Percent 2 179" xfId="3401"/>
    <cellStyle name="Percent 2 18" xfId="3402"/>
    <cellStyle name="Percent 2 180" xfId="3403"/>
    <cellStyle name="Percent 2 181" xfId="3404"/>
    <cellStyle name="Percent 2 182" xfId="3405"/>
    <cellStyle name="Percent 2 183" xfId="3406"/>
    <cellStyle name="Percent 2 184" xfId="3407"/>
    <cellStyle name="Percent 2 185" xfId="3408"/>
    <cellStyle name="Percent 2 186" xfId="3409"/>
    <cellStyle name="Percent 2 187" xfId="3410"/>
    <cellStyle name="Percent 2 188" xfId="3411"/>
    <cellStyle name="Percent 2 189" xfId="3412"/>
    <cellStyle name="Percent 2 19" xfId="3413"/>
    <cellStyle name="Percent 2 190" xfId="3414"/>
    <cellStyle name="Percent 2 191" xfId="3415"/>
    <cellStyle name="Percent 2 192" xfId="3416"/>
    <cellStyle name="Percent 2 193" xfId="3417"/>
    <cellStyle name="Percent 2 194" xfId="3418"/>
    <cellStyle name="Percent 2 195" xfId="3419"/>
    <cellStyle name="Percent 2 196" xfId="3420"/>
    <cellStyle name="Percent 2 197" xfId="3421"/>
    <cellStyle name="Percent 2 198" xfId="3422"/>
    <cellStyle name="Percent 2 199" xfId="3423"/>
    <cellStyle name="Percent 2 2" xfId="3424"/>
    <cellStyle name="Percent 2 2 10" xfId="3425"/>
    <cellStyle name="Percent 2 2 100" xfId="3426"/>
    <cellStyle name="Percent 2 2 101" xfId="3427"/>
    <cellStyle name="Percent 2 2 102" xfId="3428"/>
    <cellStyle name="Percent 2 2 103" xfId="3429"/>
    <cellStyle name="Percent 2 2 104" xfId="3430"/>
    <cellStyle name="Percent 2 2 105" xfId="3431"/>
    <cellStyle name="Percent 2 2 106" xfId="3432"/>
    <cellStyle name="Percent 2 2 107" xfId="3433"/>
    <cellStyle name="Percent 2 2 108" xfId="3434"/>
    <cellStyle name="Percent 2 2 109" xfId="3435"/>
    <cellStyle name="Percent 2 2 11" xfId="3436"/>
    <cellStyle name="Percent 2 2 110" xfId="3437"/>
    <cellStyle name="Percent 2 2 111" xfId="3438"/>
    <cellStyle name="Percent 2 2 112" xfId="3439"/>
    <cellStyle name="Percent 2 2 113" xfId="3440"/>
    <cellStyle name="Percent 2 2 114" xfId="3441"/>
    <cellStyle name="Percent 2 2 115" xfId="3442"/>
    <cellStyle name="Percent 2 2 116" xfId="3443"/>
    <cellStyle name="Percent 2 2 117" xfId="3444"/>
    <cellStyle name="Percent 2 2 118" xfId="3445"/>
    <cellStyle name="Percent 2 2 119" xfId="3446"/>
    <cellStyle name="Percent 2 2 12" xfId="3447"/>
    <cellStyle name="Percent 2 2 120" xfId="3448"/>
    <cellStyle name="Percent 2 2 121" xfId="3449"/>
    <cellStyle name="Percent 2 2 122" xfId="3450"/>
    <cellStyle name="Percent 2 2 123" xfId="3451"/>
    <cellStyle name="Percent 2 2 124" xfId="3452"/>
    <cellStyle name="Percent 2 2 125" xfId="3453"/>
    <cellStyle name="Percent 2 2 126" xfId="3454"/>
    <cellStyle name="Percent 2 2 127" xfId="3455"/>
    <cellStyle name="Percent 2 2 128" xfId="3456"/>
    <cellStyle name="Percent 2 2 129" xfId="3457"/>
    <cellStyle name="Percent 2 2 13" xfId="3458"/>
    <cellStyle name="Percent 2 2 130" xfId="3459"/>
    <cellStyle name="Percent 2 2 131" xfId="3460"/>
    <cellStyle name="Percent 2 2 132" xfId="3461"/>
    <cellStyle name="Percent 2 2 133" xfId="3462"/>
    <cellStyle name="Percent 2 2 134" xfId="3463"/>
    <cellStyle name="Percent 2 2 135" xfId="3464"/>
    <cellStyle name="Percent 2 2 136" xfId="3465"/>
    <cellStyle name="Percent 2 2 137" xfId="3466"/>
    <cellStyle name="Percent 2 2 138" xfId="3467"/>
    <cellStyle name="Percent 2 2 139" xfId="3468"/>
    <cellStyle name="Percent 2 2 14" xfId="3469"/>
    <cellStyle name="Percent 2 2 140" xfId="3470"/>
    <cellStyle name="Percent 2 2 141" xfId="3471"/>
    <cellStyle name="Percent 2 2 142" xfId="3472"/>
    <cellStyle name="Percent 2 2 143" xfId="3473"/>
    <cellStyle name="Percent 2 2 144" xfId="3474"/>
    <cellStyle name="Percent 2 2 145" xfId="3475"/>
    <cellStyle name="Percent 2 2 146" xfId="3476"/>
    <cellStyle name="Percent 2 2 147" xfId="3477"/>
    <cellStyle name="Percent 2 2 148" xfId="3478"/>
    <cellStyle name="Percent 2 2 149" xfId="3479"/>
    <cellStyle name="Percent 2 2 15" xfId="3480"/>
    <cellStyle name="Percent 2 2 150" xfId="3481"/>
    <cellStyle name="Percent 2 2 151" xfId="3482"/>
    <cellStyle name="Percent 2 2 152" xfId="3483"/>
    <cellStyle name="Percent 2 2 153" xfId="3484"/>
    <cellStyle name="Percent 2 2 154" xfId="3485"/>
    <cellStyle name="Percent 2 2 155" xfId="3486"/>
    <cellStyle name="Percent 2 2 156" xfId="3487"/>
    <cellStyle name="Percent 2 2 157" xfId="3488"/>
    <cellStyle name="Percent 2 2 158" xfId="3489"/>
    <cellStyle name="Percent 2 2 159" xfId="3490"/>
    <cellStyle name="Percent 2 2 16" xfId="3491"/>
    <cellStyle name="Percent 2 2 160" xfId="3492"/>
    <cellStyle name="Percent 2 2 161" xfId="3493"/>
    <cellStyle name="Percent 2 2 162" xfId="3494"/>
    <cellStyle name="Percent 2 2 163" xfId="3495"/>
    <cellStyle name="Percent 2 2 164" xfId="3496"/>
    <cellStyle name="Percent 2 2 165" xfId="3497"/>
    <cellStyle name="Percent 2 2 166" xfId="3498"/>
    <cellStyle name="Percent 2 2 167" xfId="3499"/>
    <cellStyle name="Percent 2 2 168" xfId="3500"/>
    <cellStyle name="Percent 2 2 169" xfId="3501"/>
    <cellStyle name="Percent 2 2 17" xfId="3502"/>
    <cellStyle name="Percent 2 2 170" xfId="3503"/>
    <cellStyle name="Percent 2 2 171" xfId="3504"/>
    <cellStyle name="Percent 2 2 172" xfId="3505"/>
    <cellStyle name="Percent 2 2 173" xfId="3506"/>
    <cellStyle name="Percent 2 2 174" xfId="3507"/>
    <cellStyle name="Percent 2 2 175" xfId="3508"/>
    <cellStyle name="Percent 2 2 176" xfId="3509"/>
    <cellStyle name="Percent 2 2 177" xfId="3510"/>
    <cellStyle name="Percent 2 2 178" xfId="3511"/>
    <cellStyle name="Percent 2 2 179" xfId="3512"/>
    <cellStyle name="Percent 2 2 18" xfId="3513"/>
    <cellStyle name="Percent 2 2 180" xfId="3514"/>
    <cellStyle name="Percent 2 2 181" xfId="3515"/>
    <cellStyle name="Percent 2 2 182" xfId="3516"/>
    <cellStyle name="Percent 2 2 183" xfId="3517"/>
    <cellStyle name="Percent 2 2 184" xfId="3518"/>
    <cellStyle name="Percent 2 2 185" xfId="3519"/>
    <cellStyle name="Percent 2 2 186" xfId="3520"/>
    <cellStyle name="Percent 2 2 187" xfId="3521"/>
    <cellStyle name="Percent 2 2 188" xfId="3522"/>
    <cellStyle name="Percent 2 2 189" xfId="3523"/>
    <cellStyle name="Percent 2 2 19" xfId="3524"/>
    <cellStyle name="Percent 2 2 190" xfId="3525"/>
    <cellStyle name="Percent 2 2 191" xfId="3526"/>
    <cellStyle name="Percent 2 2 192" xfId="3527"/>
    <cellStyle name="Percent 2 2 193" xfId="3528"/>
    <cellStyle name="Percent 2 2 194" xfId="3529"/>
    <cellStyle name="Percent 2 2 195" xfId="3530"/>
    <cellStyle name="Percent 2 2 196" xfId="3531"/>
    <cellStyle name="Percent 2 2 197" xfId="3532"/>
    <cellStyle name="Percent 2 2 198" xfId="3533"/>
    <cellStyle name="Percent 2 2 199" xfId="3534"/>
    <cellStyle name="Percent 2 2 2" xfId="3535"/>
    <cellStyle name="Percent 2 2 2 2" xfId="3536"/>
    <cellStyle name="Percent 2 2 2 2 2" xfId="5517"/>
    <cellStyle name="Percent 2 2 2 2 2 2" xfId="6970"/>
    <cellStyle name="Percent 2 2 2 2 3" xfId="6378"/>
    <cellStyle name="Percent 2 2 20" xfId="3537"/>
    <cellStyle name="Percent 2 2 200" xfId="3538"/>
    <cellStyle name="Percent 2 2 201" xfId="3539"/>
    <cellStyle name="Percent 2 2 202" xfId="3540"/>
    <cellStyle name="Percent 2 2 203" xfId="3541"/>
    <cellStyle name="Percent 2 2 204" xfId="3542"/>
    <cellStyle name="Percent 2 2 205" xfId="3543"/>
    <cellStyle name="Percent 2 2 206" xfId="3544"/>
    <cellStyle name="Percent 2 2 207" xfId="3545"/>
    <cellStyle name="Percent 2 2 208" xfId="3546"/>
    <cellStyle name="Percent 2 2 209" xfId="3547"/>
    <cellStyle name="Percent 2 2 21" xfId="3548"/>
    <cellStyle name="Percent 2 2 210" xfId="3549"/>
    <cellStyle name="Percent 2 2 211" xfId="3550"/>
    <cellStyle name="Percent 2 2 212" xfId="3551"/>
    <cellStyle name="Percent 2 2 213" xfId="3552"/>
    <cellStyle name="Percent 2 2 214" xfId="3553"/>
    <cellStyle name="Percent 2 2 215" xfId="3554"/>
    <cellStyle name="Percent 2 2 216" xfId="3555"/>
    <cellStyle name="Percent 2 2 217" xfId="3556"/>
    <cellStyle name="Percent 2 2 218" xfId="3557"/>
    <cellStyle name="Percent 2 2 219" xfId="3558"/>
    <cellStyle name="Percent 2 2 22" xfId="3559"/>
    <cellStyle name="Percent 2 2 220" xfId="3560"/>
    <cellStyle name="Percent 2 2 221" xfId="3561"/>
    <cellStyle name="Percent 2 2 222" xfId="3562"/>
    <cellStyle name="Percent 2 2 223" xfId="3563"/>
    <cellStyle name="Percent 2 2 224" xfId="3564"/>
    <cellStyle name="Percent 2 2 225" xfId="3565"/>
    <cellStyle name="Percent 2 2 226" xfId="3566"/>
    <cellStyle name="Percent 2 2 227" xfId="3567"/>
    <cellStyle name="Percent 2 2 228" xfId="3568"/>
    <cellStyle name="Percent 2 2 229" xfId="3569"/>
    <cellStyle name="Percent 2 2 23" xfId="3570"/>
    <cellStyle name="Percent 2 2 230" xfId="3571"/>
    <cellStyle name="Percent 2 2 231" xfId="3572"/>
    <cellStyle name="Percent 2 2 232" xfId="3573"/>
    <cellStyle name="Percent 2 2 233" xfId="3574"/>
    <cellStyle name="Percent 2 2 234" xfId="3575"/>
    <cellStyle name="Percent 2 2 235" xfId="3576"/>
    <cellStyle name="Percent 2 2 236" xfId="3577"/>
    <cellStyle name="Percent 2 2 237" xfId="3578"/>
    <cellStyle name="Percent 2 2 238" xfId="3579"/>
    <cellStyle name="Percent 2 2 239" xfId="3580"/>
    <cellStyle name="Percent 2 2 24" xfId="3581"/>
    <cellStyle name="Percent 2 2 240" xfId="3582"/>
    <cellStyle name="Percent 2 2 241" xfId="3583"/>
    <cellStyle name="Percent 2 2 242" xfId="3584"/>
    <cellStyle name="Percent 2 2 243" xfId="3585"/>
    <cellStyle name="Percent 2 2 244" xfId="3586"/>
    <cellStyle name="Percent 2 2 245" xfId="3587"/>
    <cellStyle name="Percent 2 2 246" xfId="3588"/>
    <cellStyle name="Percent 2 2 247" xfId="3589"/>
    <cellStyle name="Percent 2 2 248" xfId="3590"/>
    <cellStyle name="Percent 2 2 249" xfId="3591"/>
    <cellStyle name="Percent 2 2 25" xfId="3592"/>
    <cellStyle name="Percent 2 2 250" xfId="3593"/>
    <cellStyle name="Percent 2 2 251" xfId="3594"/>
    <cellStyle name="Percent 2 2 252" xfId="3595"/>
    <cellStyle name="Percent 2 2 253" xfId="3596"/>
    <cellStyle name="Percent 2 2 254" xfId="3597"/>
    <cellStyle name="Percent 2 2 255" xfId="3598"/>
    <cellStyle name="Percent 2 2 256" xfId="3599"/>
    <cellStyle name="Percent 2 2 257" xfId="3600"/>
    <cellStyle name="Percent 2 2 258" xfId="3601"/>
    <cellStyle name="Percent 2 2 259" xfId="3602"/>
    <cellStyle name="Percent 2 2 26" xfId="3603"/>
    <cellStyle name="Percent 2 2 260" xfId="3604"/>
    <cellStyle name="Percent 2 2 261" xfId="3605"/>
    <cellStyle name="Percent 2 2 262" xfId="3606"/>
    <cellStyle name="Percent 2 2 263" xfId="3607"/>
    <cellStyle name="Percent 2 2 264" xfId="3608"/>
    <cellStyle name="Percent 2 2 265" xfId="3609"/>
    <cellStyle name="Percent 2 2 266" xfId="3610"/>
    <cellStyle name="Percent 2 2 267" xfId="3611"/>
    <cellStyle name="Percent 2 2 268" xfId="3612"/>
    <cellStyle name="Percent 2 2 269" xfId="3613"/>
    <cellStyle name="Percent 2 2 27" xfId="3614"/>
    <cellStyle name="Percent 2 2 270" xfId="3615"/>
    <cellStyle name="Percent 2 2 271" xfId="3616"/>
    <cellStyle name="Percent 2 2 272" xfId="3617"/>
    <cellStyle name="Percent 2 2 273" xfId="3618"/>
    <cellStyle name="Percent 2 2 274" xfId="3619"/>
    <cellStyle name="Percent 2 2 275" xfId="3620"/>
    <cellStyle name="Percent 2 2 276" xfId="3621"/>
    <cellStyle name="Percent 2 2 277" xfId="3622"/>
    <cellStyle name="Percent 2 2 278" xfId="3623"/>
    <cellStyle name="Percent 2 2 279" xfId="3624"/>
    <cellStyle name="Percent 2 2 28" xfId="3625"/>
    <cellStyle name="Percent 2 2 280" xfId="3626"/>
    <cellStyle name="Percent 2 2 281" xfId="3627"/>
    <cellStyle name="Percent 2 2 282" xfId="3628"/>
    <cellStyle name="Percent 2 2 283" xfId="3629"/>
    <cellStyle name="Percent 2 2 284" xfId="3630"/>
    <cellStyle name="Percent 2 2 285" xfId="3631"/>
    <cellStyle name="Percent 2 2 286" xfId="3632"/>
    <cellStyle name="Percent 2 2 287" xfId="3633"/>
    <cellStyle name="Percent 2 2 288" xfId="3634"/>
    <cellStyle name="Percent 2 2 289" xfId="3635"/>
    <cellStyle name="Percent 2 2 29" xfId="3636"/>
    <cellStyle name="Percent 2 2 290" xfId="3637"/>
    <cellStyle name="Percent 2 2 291" xfId="3638"/>
    <cellStyle name="Percent 2 2 292" xfId="3639"/>
    <cellStyle name="Percent 2 2 293" xfId="3640"/>
    <cellStyle name="Percent 2 2 294" xfId="3641"/>
    <cellStyle name="Percent 2 2 295" xfId="3642"/>
    <cellStyle name="Percent 2 2 296" xfId="3643"/>
    <cellStyle name="Percent 2 2 297" xfId="3644"/>
    <cellStyle name="Percent 2 2 298" xfId="3645"/>
    <cellStyle name="Percent 2 2 299" xfId="3646"/>
    <cellStyle name="Percent 2 2 3" xfId="3647"/>
    <cellStyle name="Percent 2 2 30" xfId="3648"/>
    <cellStyle name="Percent 2 2 300" xfId="3649"/>
    <cellStyle name="Percent 2 2 301" xfId="3650"/>
    <cellStyle name="Percent 2 2 302" xfId="3651"/>
    <cellStyle name="Percent 2 2 303" xfId="3652"/>
    <cellStyle name="Percent 2 2 304" xfId="3653"/>
    <cellStyle name="Percent 2 2 305" xfId="3654"/>
    <cellStyle name="Percent 2 2 306" xfId="3655"/>
    <cellStyle name="Percent 2 2 307" xfId="3656"/>
    <cellStyle name="Percent 2 2 308" xfId="3657"/>
    <cellStyle name="Percent 2 2 309" xfId="3658"/>
    <cellStyle name="Percent 2 2 31" xfId="3659"/>
    <cellStyle name="Percent 2 2 310" xfId="3660"/>
    <cellStyle name="Percent 2 2 311" xfId="3661"/>
    <cellStyle name="Percent 2 2 312" xfId="3662"/>
    <cellStyle name="Percent 2 2 313" xfId="3663"/>
    <cellStyle name="Percent 2 2 314" xfId="3664"/>
    <cellStyle name="Percent 2 2 315" xfId="3665"/>
    <cellStyle name="Percent 2 2 316" xfId="3666"/>
    <cellStyle name="Percent 2 2 317" xfId="3667"/>
    <cellStyle name="Percent 2 2 318" xfId="3668"/>
    <cellStyle name="Percent 2 2 319" xfId="3669"/>
    <cellStyle name="Percent 2 2 32" xfId="3670"/>
    <cellStyle name="Percent 2 2 320" xfId="3671"/>
    <cellStyle name="Percent 2 2 321" xfId="3672"/>
    <cellStyle name="Percent 2 2 322" xfId="3673"/>
    <cellStyle name="Percent 2 2 323" xfId="3674"/>
    <cellStyle name="Percent 2 2 324" xfId="3675"/>
    <cellStyle name="Percent 2 2 325" xfId="3676"/>
    <cellStyle name="Percent 2 2 326" xfId="3677"/>
    <cellStyle name="Percent 2 2 327" xfId="3678"/>
    <cellStyle name="Percent 2 2 328" xfId="3679"/>
    <cellStyle name="Percent 2 2 329" xfId="3680"/>
    <cellStyle name="Percent 2 2 33" xfId="3681"/>
    <cellStyle name="Percent 2 2 330" xfId="3682"/>
    <cellStyle name="Percent 2 2 331" xfId="3683"/>
    <cellStyle name="Percent 2 2 332" xfId="3684"/>
    <cellStyle name="Percent 2 2 333" xfId="3685"/>
    <cellStyle name="Percent 2 2 334" xfId="3686"/>
    <cellStyle name="Percent 2 2 335" xfId="3687"/>
    <cellStyle name="Percent 2 2 336" xfId="3688"/>
    <cellStyle name="Percent 2 2 337" xfId="3689"/>
    <cellStyle name="Percent 2 2 338" xfId="3690"/>
    <cellStyle name="Percent 2 2 339" xfId="3691"/>
    <cellStyle name="Percent 2 2 34" xfId="3692"/>
    <cellStyle name="Percent 2 2 340" xfId="3693"/>
    <cellStyle name="Percent 2 2 341" xfId="3694"/>
    <cellStyle name="Percent 2 2 342" xfId="3695"/>
    <cellStyle name="Percent 2 2 343" xfId="3696"/>
    <cellStyle name="Percent 2 2 344" xfId="3697"/>
    <cellStyle name="Percent 2 2 345" xfId="3698"/>
    <cellStyle name="Percent 2 2 346" xfId="3699"/>
    <cellStyle name="Percent 2 2 347" xfId="3700"/>
    <cellStyle name="Percent 2 2 348" xfId="3701"/>
    <cellStyle name="Percent 2 2 349" xfId="3702"/>
    <cellStyle name="Percent 2 2 35" xfId="3703"/>
    <cellStyle name="Percent 2 2 350" xfId="3704"/>
    <cellStyle name="Percent 2 2 351" xfId="3705"/>
    <cellStyle name="Percent 2 2 352" xfId="3706"/>
    <cellStyle name="Percent 2 2 353" xfId="3707"/>
    <cellStyle name="Percent 2 2 354" xfId="3708"/>
    <cellStyle name="Percent 2 2 355" xfId="3709"/>
    <cellStyle name="Percent 2 2 356" xfId="3710"/>
    <cellStyle name="Percent 2 2 357" xfId="3711"/>
    <cellStyle name="Percent 2 2 358" xfId="3712"/>
    <cellStyle name="Percent 2 2 359" xfId="3713"/>
    <cellStyle name="Percent 2 2 36" xfId="3714"/>
    <cellStyle name="Percent 2 2 360" xfId="3715"/>
    <cellStyle name="Percent 2 2 361" xfId="3716"/>
    <cellStyle name="Percent 2 2 362" xfId="3717"/>
    <cellStyle name="Percent 2 2 363" xfId="3718"/>
    <cellStyle name="Percent 2 2 364" xfId="3719"/>
    <cellStyle name="Percent 2 2 365" xfId="3720"/>
    <cellStyle name="Percent 2 2 366" xfId="3721"/>
    <cellStyle name="Percent 2 2 367" xfId="3722"/>
    <cellStyle name="Percent 2 2 368" xfId="3723"/>
    <cellStyle name="Percent 2 2 369" xfId="3724"/>
    <cellStyle name="Percent 2 2 37" xfId="3725"/>
    <cellStyle name="Percent 2 2 370" xfId="3726"/>
    <cellStyle name="Percent 2 2 371" xfId="3727"/>
    <cellStyle name="Percent 2 2 372" xfId="3728"/>
    <cellStyle name="Percent 2 2 373" xfId="3729"/>
    <cellStyle name="Percent 2 2 374" xfId="3730"/>
    <cellStyle name="Percent 2 2 375" xfId="3731"/>
    <cellStyle name="Percent 2 2 376" xfId="3732"/>
    <cellStyle name="Percent 2 2 377" xfId="3733"/>
    <cellStyle name="Percent 2 2 378" xfId="3734"/>
    <cellStyle name="Percent 2 2 379" xfId="3735"/>
    <cellStyle name="Percent 2 2 38" xfId="3736"/>
    <cellStyle name="Percent 2 2 380" xfId="3737"/>
    <cellStyle name="Percent 2 2 381" xfId="3738"/>
    <cellStyle name="Percent 2 2 382" xfId="3739"/>
    <cellStyle name="Percent 2 2 383" xfId="3740"/>
    <cellStyle name="Percent 2 2 384" xfId="3741"/>
    <cellStyle name="Percent 2 2 385" xfId="3742"/>
    <cellStyle name="Percent 2 2 386" xfId="3743"/>
    <cellStyle name="Percent 2 2 387" xfId="3744"/>
    <cellStyle name="Percent 2 2 388" xfId="3745"/>
    <cellStyle name="Percent 2 2 389" xfId="3746"/>
    <cellStyle name="Percent 2 2 39" xfId="3747"/>
    <cellStyle name="Percent 2 2 390" xfId="3748"/>
    <cellStyle name="Percent 2 2 391" xfId="3749"/>
    <cellStyle name="Percent 2 2 392" xfId="3750"/>
    <cellStyle name="Percent 2 2 393" xfId="3751"/>
    <cellStyle name="Percent 2 2 394" xfId="3752"/>
    <cellStyle name="Percent 2 2 395" xfId="3753"/>
    <cellStyle name="Percent 2 2 396" xfId="3754"/>
    <cellStyle name="Percent 2 2 397" xfId="3755"/>
    <cellStyle name="Percent 2 2 398" xfId="3756"/>
    <cellStyle name="Percent 2 2 399" xfId="3757"/>
    <cellStyle name="Percent 2 2 4" xfId="3758"/>
    <cellStyle name="Percent 2 2 40" xfId="3759"/>
    <cellStyle name="Percent 2 2 400" xfId="3760"/>
    <cellStyle name="Percent 2 2 401" xfId="3761"/>
    <cellStyle name="Percent 2 2 402" xfId="3762"/>
    <cellStyle name="Percent 2 2 403" xfId="3763"/>
    <cellStyle name="Percent 2 2 404" xfId="3764"/>
    <cellStyle name="Percent 2 2 405" xfId="3765"/>
    <cellStyle name="Percent 2 2 406" xfId="3766"/>
    <cellStyle name="Percent 2 2 407" xfId="3767"/>
    <cellStyle name="Percent 2 2 408" xfId="3768"/>
    <cellStyle name="Percent 2 2 409" xfId="3769"/>
    <cellStyle name="Percent 2 2 41" xfId="3770"/>
    <cellStyle name="Percent 2 2 410" xfId="3771"/>
    <cellStyle name="Percent 2 2 411" xfId="3772"/>
    <cellStyle name="Percent 2 2 412" xfId="3773"/>
    <cellStyle name="Percent 2 2 413" xfId="3774"/>
    <cellStyle name="Percent 2 2 414" xfId="3775"/>
    <cellStyle name="Percent 2 2 415" xfId="3776"/>
    <cellStyle name="Percent 2 2 416" xfId="3777"/>
    <cellStyle name="Percent 2 2 417" xfId="3778"/>
    <cellStyle name="Percent 2 2 418" xfId="3779"/>
    <cellStyle name="Percent 2 2 419" xfId="3780"/>
    <cellStyle name="Percent 2 2 42" xfId="3781"/>
    <cellStyle name="Percent 2 2 420" xfId="3782"/>
    <cellStyle name="Percent 2 2 421" xfId="3783"/>
    <cellStyle name="Percent 2 2 422" xfId="3784"/>
    <cellStyle name="Percent 2 2 423" xfId="3785"/>
    <cellStyle name="Percent 2 2 424" xfId="3786"/>
    <cellStyle name="Percent 2 2 425" xfId="3787"/>
    <cellStyle name="Percent 2 2 426" xfId="3788"/>
    <cellStyle name="Percent 2 2 427" xfId="3789"/>
    <cellStyle name="Percent 2 2 428" xfId="3790"/>
    <cellStyle name="Percent 2 2 429" xfId="3791"/>
    <cellStyle name="Percent 2 2 43" xfId="3792"/>
    <cellStyle name="Percent 2 2 430" xfId="3793"/>
    <cellStyle name="Percent 2 2 431" xfId="3794"/>
    <cellStyle name="Percent 2 2 432" xfId="3795"/>
    <cellStyle name="Percent 2 2 433" xfId="3796"/>
    <cellStyle name="Percent 2 2 434" xfId="3797"/>
    <cellStyle name="Percent 2 2 435" xfId="3798"/>
    <cellStyle name="Percent 2 2 436" xfId="3799"/>
    <cellStyle name="Percent 2 2 437" xfId="3800"/>
    <cellStyle name="Percent 2 2 438" xfId="3801"/>
    <cellStyle name="Percent 2 2 439" xfId="3802"/>
    <cellStyle name="Percent 2 2 44" xfId="3803"/>
    <cellStyle name="Percent 2 2 440" xfId="3804"/>
    <cellStyle name="Percent 2 2 441" xfId="3805"/>
    <cellStyle name="Percent 2 2 442" xfId="3806"/>
    <cellStyle name="Percent 2 2 443" xfId="3807"/>
    <cellStyle name="Percent 2 2 444" xfId="3808"/>
    <cellStyle name="Percent 2 2 445" xfId="3809"/>
    <cellStyle name="Percent 2 2 446" xfId="3810"/>
    <cellStyle name="Percent 2 2 447" xfId="3811"/>
    <cellStyle name="Percent 2 2 448" xfId="3812"/>
    <cellStyle name="Percent 2 2 449" xfId="3813"/>
    <cellStyle name="Percent 2 2 45" xfId="3814"/>
    <cellStyle name="Percent 2 2 450" xfId="3815"/>
    <cellStyle name="Percent 2 2 451" xfId="3816"/>
    <cellStyle name="Percent 2 2 452" xfId="3817"/>
    <cellStyle name="Percent 2 2 453" xfId="3818"/>
    <cellStyle name="Percent 2 2 454" xfId="3819"/>
    <cellStyle name="Percent 2 2 455" xfId="3820"/>
    <cellStyle name="Percent 2 2 456" xfId="3821"/>
    <cellStyle name="Percent 2 2 457" xfId="3822"/>
    <cellStyle name="Percent 2 2 458" xfId="3823"/>
    <cellStyle name="Percent 2 2 459" xfId="3824"/>
    <cellStyle name="Percent 2 2 46" xfId="3825"/>
    <cellStyle name="Percent 2 2 460" xfId="3826"/>
    <cellStyle name="Percent 2 2 461" xfId="3827"/>
    <cellStyle name="Percent 2 2 462" xfId="3828"/>
    <cellStyle name="Percent 2 2 463" xfId="3829"/>
    <cellStyle name="Percent 2 2 464" xfId="3830"/>
    <cellStyle name="Percent 2 2 465" xfId="3831"/>
    <cellStyle name="Percent 2 2 466" xfId="3832"/>
    <cellStyle name="Percent 2 2 467" xfId="3833"/>
    <cellStyle name="Percent 2 2 468" xfId="3834"/>
    <cellStyle name="Percent 2 2 469" xfId="3835"/>
    <cellStyle name="Percent 2 2 47" xfId="3836"/>
    <cellStyle name="Percent 2 2 470" xfId="3837"/>
    <cellStyle name="Percent 2 2 471" xfId="3838"/>
    <cellStyle name="Percent 2 2 472" xfId="3839"/>
    <cellStyle name="Percent 2 2 473" xfId="3840"/>
    <cellStyle name="Percent 2 2 474" xfId="3841"/>
    <cellStyle name="Percent 2 2 475" xfId="3842"/>
    <cellStyle name="Percent 2 2 476" xfId="3843"/>
    <cellStyle name="Percent 2 2 477" xfId="3844"/>
    <cellStyle name="Percent 2 2 478" xfId="3845"/>
    <cellStyle name="Percent 2 2 479" xfId="3846"/>
    <cellStyle name="Percent 2 2 48" xfId="3847"/>
    <cellStyle name="Percent 2 2 480" xfId="3848"/>
    <cellStyle name="Percent 2 2 481" xfId="3849"/>
    <cellStyle name="Percent 2 2 482" xfId="3850"/>
    <cellStyle name="Percent 2 2 483" xfId="3851"/>
    <cellStyle name="Percent 2 2 484" xfId="3852"/>
    <cellStyle name="Percent 2 2 485" xfId="3853"/>
    <cellStyle name="Percent 2 2 486" xfId="3854"/>
    <cellStyle name="Percent 2 2 487" xfId="3855"/>
    <cellStyle name="Percent 2 2 488" xfId="3856"/>
    <cellStyle name="Percent 2 2 489" xfId="3857"/>
    <cellStyle name="Percent 2 2 49" xfId="3858"/>
    <cellStyle name="Percent 2 2 490" xfId="3859"/>
    <cellStyle name="Percent 2 2 491" xfId="3860"/>
    <cellStyle name="Percent 2 2 492" xfId="3861"/>
    <cellStyle name="Percent 2 2 493" xfId="3862"/>
    <cellStyle name="Percent 2 2 494" xfId="3863"/>
    <cellStyle name="Percent 2 2 495" xfId="3864"/>
    <cellStyle name="Percent 2 2 496" xfId="3865"/>
    <cellStyle name="Percent 2 2 497" xfId="3866"/>
    <cellStyle name="Percent 2 2 498" xfId="3867"/>
    <cellStyle name="Percent 2 2 499" xfId="3868"/>
    <cellStyle name="Percent 2 2 5" xfId="3869"/>
    <cellStyle name="Percent 2 2 50" xfId="3870"/>
    <cellStyle name="Percent 2 2 500" xfId="3871"/>
    <cellStyle name="Percent 2 2 501" xfId="3872"/>
    <cellStyle name="Percent 2 2 502" xfId="3873"/>
    <cellStyle name="Percent 2 2 503" xfId="3874"/>
    <cellStyle name="Percent 2 2 504" xfId="3875"/>
    <cellStyle name="Percent 2 2 505" xfId="3876"/>
    <cellStyle name="Percent 2 2 506" xfId="3877"/>
    <cellStyle name="Percent 2 2 507" xfId="3878"/>
    <cellStyle name="Percent 2 2 508" xfId="3879"/>
    <cellStyle name="Percent 2 2 509" xfId="3880"/>
    <cellStyle name="Percent 2 2 51" xfId="3881"/>
    <cellStyle name="Percent 2 2 510" xfId="3882"/>
    <cellStyle name="Percent 2 2 511" xfId="3883"/>
    <cellStyle name="Percent 2 2 512" xfId="3884"/>
    <cellStyle name="Percent 2 2 513" xfId="3885"/>
    <cellStyle name="Percent 2 2 514" xfId="3886"/>
    <cellStyle name="Percent 2 2 515" xfId="3887"/>
    <cellStyle name="Percent 2 2 516" xfId="3888"/>
    <cellStyle name="Percent 2 2 517" xfId="3889"/>
    <cellStyle name="Percent 2 2 518" xfId="3890"/>
    <cellStyle name="Percent 2 2 519" xfId="3891"/>
    <cellStyle name="Percent 2 2 52" xfId="3892"/>
    <cellStyle name="Percent 2 2 520" xfId="3893"/>
    <cellStyle name="Percent 2 2 521" xfId="3894"/>
    <cellStyle name="Percent 2 2 522" xfId="3895"/>
    <cellStyle name="Percent 2 2 523" xfId="3896"/>
    <cellStyle name="Percent 2 2 524" xfId="3897"/>
    <cellStyle name="Percent 2 2 525" xfId="3898"/>
    <cellStyle name="Percent 2 2 526" xfId="3899"/>
    <cellStyle name="Percent 2 2 527" xfId="3900"/>
    <cellStyle name="Percent 2 2 528" xfId="3901"/>
    <cellStyle name="Percent 2 2 529" xfId="3902"/>
    <cellStyle name="Percent 2 2 53" xfId="3903"/>
    <cellStyle name="Percent 2 2 530" xfId="3904"/>
    <cellStyle name="Percent 2 2 531" xfId="3905"/>
    <cellStyle name="Percent 2 2 532" xfId="3906"/>
    <cellStyle name="Percent 2 2 533" xfId="3907"/>
    <cellStyle name="Percent 2 2 534" xfId="3908"/>
    <cellStyle name="Percent 2 2 535" xfId="3909"/>
    <cellStyle name="Percent 2 2 536" xfId="3910"/>
    <cellStyle name="Percent 2 2 537" xfId="3911"/>
    <cellStyle name="Percent 2 2 538" xfId="3912"/>
    <cellStyle name="Percent 2 2 539" xfId="3913"/>
    <cellStyle name="Percent 2 2 54" xfId="3914"/>
    <cellStyle name="Percent 2 2 540" xfId="3915"/>
    <cellStyle name="Percent 2 2 541" xfId="3916"/>
    <cellStyle name="Percent 2 2 542" xfId="3917"/>
    <cellStyle name="Percent 2 2 543" xfId="3918"/>
    <cellStyle name="Percent 2 2 544" xfId="3919"/>
    <cellStyle name="Percent 2 2 545" xfId="3920"/>
    <cellStyle name="Percent 2 2 546" xfId="3921"/>
    <cellStyle name="Percent 2 2 547" xfId="3922"/>
    <cellStyle name="Percent 2 2 548" xfId="3923"/>
    <cellStyle name="Percent 2 2 549" xfId="3924"/>
    <cellStyle name="Percent 2 2 55" xfId="3925"/>
    <cellStyle name="Percent 2 2 550" xfId="3926"/>
    <cellStyle name="Percent 2 2 551" xfId="3927"/>
    <cellStyle name="Percent 2 2 552" xfId="3928"/>
    <cellStyle name="Percent 2 2 553" xfId="3929"/>
    <cellStyle name="Percent 2 2 554" xfId="3930"/>
    <cellStyle name="Percent 2 2 555" xfId="3931"/>
    <cellStyle name="Percent 2 2 556" xfId="3932"/>
    <cellStyle name="Percent 2 2 557" xfId="3933"/>
    <cellStyle name="Percent 2 2 558" xfId="3934"/>
    <cellStyle name="Percent 2 2 559" xfId="3935"/>
    <cellStyle name="Percent 2 2 56" xfId="3936"/>
    <cellStyle name="Percent 2 2 560" xfId="3937"/>
    <cellStyle name="Percent 2 2 561" xfId="3938"/>
    <cellStyle name="Percent 2 2 562" xfId="3939"/>
    <cellStyle name="Percent 2 2 563" xfId="3940"/>
    <cellStyle name="Percent 2 2 564" xfId="3941"/>
    <cellStyle name="Percent 2 2 565" xfId="3942"/>
    <cellStyle name="Percent 2 2 566" xfId="3943"/>
    <cellStyle name="Percent 2 2 567" xfId="3944"/>
    <cellStyle name="Percent 2 2 568" xfId="3945"/>
    <cellStyle name="Percent 2 2 569" xfId="3946"/>
    <cellStyle name="Percent 2 2 57" xfId="3947"/>
    <cellStyle name="Percent 2 2 570" xfId="3948"/>
    <cellStyle name="Percent 2 2 571" xfId="3949"/>
    <cellStyle name="Percent 2 2 572" xfId="3950"/>
    <cellStyle name="Percent 2 2 573" xfId="3951"/>
    <cellStyle name="Percent 2 2 574" xfId="3952"/>
    <cellStyle name="Percent 2 2 575" xfId="3953"/>
    <cellStyle name="Percent 2 2 576" xfId="3954"/>
    <cellStyle name="Percent 2 2 577" xfId="3955"/>
    <cellStyle name="Percent 2 2 578" xfId="3956"/>
    <cellStyle name="Percent 2 2 579" xfId="3957"/>
    <cellStyle name="Percent 2 2 58" xfId="3958"/>
    <cellStyle name="Percent 2 2 580" xfId="3959"/>
    <cellStyle name="Percent 2 2 581" xfId="3960"/>
    <cellStyle name="Percent 2 2 582" xfId="3961"/>
    <cellStyle name="Percent 2 2 583" xfId="3962"/>
    <cellStyle name="Percent 2 2 584" xfId="3963"/>
    <cellStyle name="Percent 2 2 585" xfId="3964"/>
    <cellStyle name="Percent 2 2 586" xfId="3965"/>
    <cellStyle name="Percent 2 2 587" xfId="3966"/>
    <cellStyle name="Percent 2 2 588" xfId="3967"/>
    <cellStyle name="Percent 2 2 589" xfId="3968"/>
    <cellStyle name="Percent 2 2 59" xfId="3969"/>
    <cellStyle name="Percent 2 2 590" xfId="3970"/>
    <cellStyle name="Percent 2 2 591" xfId="3971"/>
    <cellStyle name="Percent 2 2 592" xfId="3972"/>
    <cellStyle name="Percent 2 2 593" xfId="3973"/>
    <cellStyle name="Percent 2 2 594" xfId="3974"/>
    <cellStyle name="Percent 2 2 595" xfId="3975"/>
    <cellStyle name="Percent 2 2 596" xfId="3976"/>
    <cellStyle name="Percent 2 2 597" xfId="3977"/>
    <cellStyle name="Percent 2 2 598" xfId="3978"/>
    <cellStyle name="Percent 2 2 599" xfId="3979"/>
    <cellStyle name="Percent 2 2 6" xfId="3980"/>
    <cellStyle name="Percent 2 2 60" xfId="3981"/>
    <cellStyle name="Percent 2 2 600" xfId="3982"/>
    <cellStyle name="Percent 2 2 601" xfId="3983"/>
    <cellStyle name="Percent 2 2 602" xfId="3984"/>
    <cellStyle name="Percent 2 2 603" xfId="3985"/>
    <cellStyle name="Percent 2 2 604" xfId="3986"/>
    <cellStyle name="Percent 2 2 605" xfId="3987"/>
    <cellStyle name="Percent 2 2 606" xfId="3988"/>
    <cellStyle name="Percent 2 2 607" xfId="3989"/>
    <cellStyle name="Percent 2 2 608" xfId="3990"/>
    <cellStyle name="Percent 2 2 609" xfId="3991"/>
    <cellStyle name="Percent 2 2 61" xfId="3992"/>
    <cellStyle name="Percent 2 2 610" xfId="3993"/>
    <cellStyle name="Percent 2 2 611" xfId="3994"/>
    <cellStyle name="Percent 2 2 612" xfId="3995"/>
    <cellStyle name="Percent 2 2 613" xfId="3996"/>
    <cellStyle name="Percent 2 2 614" xfId="3997"/>
    <cellStyle name="Percent 2 2 615" xfId="3998"/>
    <cellStyle name="Percent 2 2 616" xfId="3999"/>
    <cellStyle name="Percent 2 2 617" xfId="4000"/>
    <cellStyle name="Percent 2 2 618" xfId="4001"/>
    <cellStyle name="Percent 2 2 619" xfId="4002"/>
    <cellStyle name="Percent 2 2 62" xfId="4003"/>
    <cellStyle name="Percent 2 2 620" xfId="4004"/>
    <cellStyle name="Percent 2 2 621" xfId="4005"/>
    <cellStyle name="Percent 2 2 622" xfId="4006"/>
    <cellStyle name="Percent 2 2 623" xfId="4007"/>
    <cellStyle name="Percent 2 2 624" xfId="4008"/>
    <cellStyle name="Percent 2 2 625" xfId="4009"/>
    <cellStyle name="Percent 2 2 626" xfId="4010"/>
    <cellStyle name="Percent 2 2 627" xfId="4011"/>
    <cellStyle name="Percent 2 2 628" xfId="4012"/>
    <cellStyle name="Percent 2 2 629" xfId="4013"/>
    <cellStyle name="Percent 2 2 63" xfId="4014"/>
    <cellStyle name="Percent 2 2 630" xfId="4015"/>
    <cellStyle name="Percent 2 2 631" xfId="4016"/>
    <cellStyle name="Percent 2 2 632" xfId="4017"/>
    <cellStyle name="Percent 2 2 633" xfId="4018"/>
    <cellStyle name="Percent 2 2 634" xfId="4019"/>
    <cellStyle name="Percent 2 2 635" xfId="4020"/>
    <cellStyle name="Percent 2 2 636" xfId="4021"/>
    <cellStyle name="Percent 2 2 637" xfId="4022"/>
    <cellStyle name="Percent 2 2 638" xfId="4023"/>
    <cellStyle name="Percent 2 2 639" xfId="4024"/>
    <cellStyle name="Percent 2 2 64" xfId="4025"/>
    <cellStyle name="Percent 2 2 640" xfId="4026"/>
    <cellStyle name="Percent 2 2 641" xfId="4027"/>
    <cellStyle name="Percent 2 2 642" xfId="4028"/>
    <cellStyle name="Percent 2 2 643" xfId="4029"/>
    <cellStyle name="Percent 2 2 644" xfId="4030"/>
    <cellStyle name="Percent 2 2 645" xfId="4031"/>
    <cellStyle name="Percent 2 2 646" xfId="4032"/>
    <cellStyle name="Percent 2 2 647" xfId="4033"/>
    <cellStyle name="Percent 2 2 648" xfId="4034"/>
    <cellStyle name="Percent 2 2 649" xfId="4035"/>
    <cellStyle name="Percent 2 2 65" xfId="4036"/>
    <cellStyle name="Percent 2 2 650" xfId="4037"/>
    <cellStyle name="Percent 2 2 651" xfId="4038"/>
    <cellStyle name="Percent 2 2 652" xfId="4039"/>
    <cellStyle name="Percent 2 2 653" xfId="4040"/>
    <cellStyle name="Percent 2 2 654" xfId="4041"/>
    <cellStyle name="Percent 2 2 655" xfId="4042"/>
    <cellStyle name="Percent 2 2 656" xfId="4043"/>
    <cellStyle name="Percent 2 2 657" xfId="4044"/>
    <cellStyle name="Percent 2 2 658" xfId="4045"/>
    <cellStyle name="Percent 2 2 659" xfId="4046"/>
    <cellStyle name="Percent 2 2 66" xfId="4047"/>
    <cellStyle name="Percent 2 2 660" xfId="4048"/>
    <cellStyle name="Percent 2 2 661" xfId="4049"/>
    <cellStyle name="Percent 2 2 662" xfId="4050"/>
    <cellStyle name="Percent 2 2 663" xfId="4051"/>
    <cellStyle name="Percent 2 2 664" xfId="4052"/>
    <cellStyle name="Percent 2 2 665" xfId="4053"/>
    <cellStyle name="Percent 2 2 666" xfId="4054"/>
    <cellStyle name="Percent 2 2 667" xfId="4055"/>
    <cellStyle name="Percent 2 2 668" xfId="4056"/>
    <cellStyle name="Percent 2 2 669" xfId="4057"/>
    <cellStyle name="Percent 2 2 67" xfId="4058"/>
    <cellStyle name="Percent 2 2 670" xfId="4059"/>
    <cellStyle name="Percent 2 2 671" xfId="4060"/>
    <cellStyle name="Percent 2 2 672" xfId="4061"/>
    <cellStyle name="Percent 2 2 673" xfId="4062"/>
    <cellStyle name="Percent 2 2 674" xfId="4063"/>
    <cellStyle name="Percent 2 2 675" xfId="4064"/>
    <cellStyle name="Percent 2 2 676" xfId="4065"/>
    <cellStyle name="Percent 2 2 677" xfId="4066"/>
    <cellStyle name="Percent 2 2 678" xfId="4067"/>
    <cellStyle name="Percent 2 2 679" xfId="4068"/>
    <cellStyle name="Percent 2 2 68" xfId="4069"/>
    <cellStyle name="Percent 2 2 680" xfId="4070"/>
    <cellStyle name="Percent 2 2 681" xfId="4071"/>
    <cellStyle name="Percent 2 2 682" xfId="4072"/>
    <cellStyle name="Percent 2 2 683" xfId="4073"/>
    <cellStyle name="Percent 2 2 684" xfId="4074"/>
    <cellStyle name="Percent 2 2 685" xfId="4075"/>
    <cellStyle name="Percent 2 2 686" xfId="4076"/>
    <cellStyle name="Percent 2 2 687" xfId="4077"/>
    <cellStyle name="Percent 2 2 688" xfId="4078"/>
    <cellStyle name="Percent 2 2 689" xfId="4079"/>
    <cellStyle name="Percent 2 2 69" xfId="4080"/>
    <cellStyle name="Percent 2 2 690" xfId="4081"/>
    <cellStyle name="Percent 2 2 691" xfId="4082"/>
    <cellStyle name="Percent 2 2 692" xfId="4083"/>
    <cellStyle name="Percent 2 2 693" xfId="4084"/>
    <cellStyle name="Percent 2 2 694" xfId="4085"/>
    <cellStyle name="Percent 2 2 695" xfId="4086"/>
    <cellStyle name="Percent 2 2 696" xfId="4087"/>
    <cellStyle name="Percent 2 2 697" xfId="4088"/>
    <cellStyle name="Percent 2 2 698" xfId="4089"/>
    <cellStyle name="Percent 2 2 699" xfId="4090"/>
    <cellStyle name="Percent 2 2 7" xfId="4091"/>
    <cellStyle name="Percent 2 2 70" xfId="4092"/>
    <cellStyle name="Percent 2 2 700" xfId="4093"/>
    <cellStyle name="Percent 2 2 701" xfId="4094"/>
    <cellStyle name="Percent 2 2 702" xfId="4095"/>
    <cellStyle name="Percent 2 2 703" xfId="4096"/>
    <cellStyle name="Percent 2 2 704" xfId="4097"/>
    <cellStyle name="Percent 2 2 705" xfId="4098"/>
    <cellStyle name="Percent 2 2 706" xfId="4099"/>
    <cellStyle name="Percent 2 2 707" xfId="4100"/>
    <cellStyle name="Percent 2 2 708" xfId="4101"/>
    <cellStyle name="Percent 2 2 709" xfId="4102"/>
    <cellStyle name="Percent 2 2 71" xfId="4103"/>
    <cellStyle name="Percent 2 2 710" xfId="4104"/>
    <cellStyle name="Percent 2 2 711" xfId="4105"/>
    <cellStyle name="Percent 2 2 712" xfId="4106"/>
    <cellStyle name="Percent 2 2 713" xfId="4107"/>
    <cellStyle name="Percent 2 2 714" xfId="4108"/>
    <cellStyle name="Percent 2 2 715" xfId="4109"/>
    <cellStyle name="Percent 2 2 716" xfId="4110"/>
    <cellStyle name="Percent 2 2 717" xfId="4111"/>
    <cellStyle name="Percent 2 2 718" xfId="4112"/>
    <cellStyle name="Percent 2 2 719" xfId="4113"/>
    <cellStyle name="Percent 2 2 72" xfId="4114"/>
    <cellStyle name="Percent 2 2 720" xfId="4115"/>
    <cellStyle name="Percent 2 2 721" xfId="4116"/>
    <cellStyle name="Percent 2 2 722" xfId="4117"/>
    <cellStyle name="Percent 2 2 723" xfId="4118"/>
    <cellStyle name="Percent 2 2 724" xfId="4119"/>
    <cellStyle name="Percent 2 2 725" xfId="4120"/>
    <cellStyle name="Percent 2 2 726" xfId="4121"/>
    <cellStyle name="Percent 2 2 727" xfId="4122"/>
    <cellStyle name="Percent 2 2 728" xfId="4123"/>
    <cellStyle name="Percent 2 2 729" xfId="4124"/>
    <cellStyle name="Percent 2 2 73" xfId="4125"/>
    <cellStyle name="Percent 2 2 730" xfId="4126"/>
    <cellStyle name="Percent 2 2 731" xfId="4127"/>
    <cellStyle name="Percent 2 2 732" xfId="4128"/>
    <cellStyle name="Percent 2 2 733" xfId="4129"/>
    <cellStyle name="Percent 2 2 734" xfId="4130"/>
    <cellStyle name="Percent 2 2 735" xfId="4131"/>
    <cellStyle name="Percent 2 2 736" xfId="4132"/>
    <cellStyle name="Percent 2 2 737" xfId="4133"/>
    <cellStyle name="Percent 2 2 738" xfId="4134"/>
    <cellStyle name="Percent 2 2 739" xfId="4135"/>
    <cellStyle name="Percent 2 2 74" xfId="4136"/>
    <cellStyle name="Percent 2 2 740" xfId="4137"/>
    <cellStyle name="Percent 2 2 741" xfId="4138"/>
    <cellStyle name="Percent 2 2 742" xfId="4139"/>
    <cellStyle name="Percent 2 2 743" xfId="4140"/>
    <cellStyle name="Percent 2 2 744" xfId="4141"/>
    <cellStyle name="Percent 2 2 745" xfId="4142"/>
    <cellStyle name="Percent 2 2 746" xfId="4143"/>
    <cellStyle name="Percent 2 2 747" xfId="4144"/>
    <cellStyle name="Percent 2 2 748" xfId="4145"/>
    <cellStyle name="Percent 2 2 749" xfId="4146"/>
    <cellStyle name="Percent 2 2 75" xfId="4147"/>
    <cellStyle name="Percent 2 2 750" xfId="4148"/>
    <cellStyle name="Percent 2 2 751" xfId="4149"/>
    <cellStyle name="Percent 2 2 752" xfId="4150"/>
    <cellStyle name="Percent 2 2 753" xfId="4151"/>
    <cellStyle name="Percent 2 2 754" xfId="4152"/>
    <cellStyle name="Percent 2 2 755" xfId="4153"/>
    <cellStyle name="Percent 2 2 756" xfId="4154"/>
    <cellStyle name="Percent 2 2 757" xfId="4155"/>
    <cellStyle name="Percent 2 2 758" xfId="4156"/>
    <cellStyle name="Percent 2 2 759" xfId="4157"/>
    <cellStyle name="Percent 2 2 76" xfId="4158"/>
    <cellStyle name="Percent 2 2 760" xfId="4159"/>
    <cellStyle name="Percent 2 2 761" xfId="4160"/>
    <cellStyle name="Percent 2 2 762" xfId="4161"/>
    <cellStyle name="Percent 2 2 763" xfId="4162"/>
    <cellStyle name="Percent 2 2 764" xfId="4163"/>
    <cellStyle name="Percent 2 2 765" xfId="4164"/>
    <cellStyle name="Percent 2 2 766" xfId="4165"/>
    <cellStyle name="Percent 2 2 767" xfId="4166"/>
    <cellStyle name="Percent 2 2 768" xfId="4167"/>
    <cellStyle name="Percent 2 2 769" xfId="4168"/>
    <cellStyle name="Percent 2 2 77" xfId="4169"/>
    <cellStyle name="Percent 2 2 770" xfId="4170"/>
    <cellStyle name="Percent 2 2 771" xfId="4171"/>
    <cellStyle name="Percent 2 2 772" xfId="4172"/>
    <cellStyle name="Percent 2 2 773" xfId="4173"/>
    <cellStyle name="Percent 2 2 774" xfId="4174"/>
    <cellStyle name="Percent 2 2 775" xfId="4175"/>
    <cellStyle name="Percent 2 2 776" xfId="4176"/>
    <cellStyle name="Percent 2 2 777" xfId="4177"/>
    <cellStyle name="Percent 2 2 778" xfId="4178"/>
    <cellStyle name="Percent 2 2 779" xfId="4179"/>
    <cellStyle name="Percent 2 2 78" xfId="4180"/>
    <cellStyle name="Percent 2 2 780" xfId="4181"/>
    <cellStyle name="Percent 2 2 781" xfId="4182"/>
    <cellStyle name="Percent 2 2 782" xfId="4183"/>
    <cellStyle name="Percent 2 2 783" xfId="4184"/>
    <cellStyle name="Percent 2 2 784" xfId="4185"/>
    <cellStyle name="Percent 2 2 785" xfId="4186"/>
    <cellStyle name="Percent 2 2 786" xfId="4187"/>
    <cellStyle name="Percent 2 2 787" xfId="4188"/>
    <cellStyle name="Percent 2 2 788" xfId="4189"/>
    <cellStyle name="Percent 2 2 789" xfId="4190"/>
    <cellStyle name="Percent 2 2 79" xfId="4191"/>
    <cellStyle name="Percent 2 2 790" xfId="4192"/>
    <cellStyle name="Percent 2 2 791" xfId="4193"/>
    <cellStyle name="Percent 2 2 792" xfId="4194"/>
    <cellStyle name="Percent 2 2 793" xfId="4195"/>
    <cellStyle name="Percent 2 2 794" xfId="4196"/>
    <cellStyle name="Percent 2 2 795" xfId="4197"/>
    <cellStyle name="Percent 2 2 796" xfId="4198"/>
    <cellStyle name="Percent 2 2 797" xfId="4199"/>
    <cellStyle name="Percent 2 2 798" xfId="4200"/>
    <cellStyle name="Percent 2 2 799" xfId="4201"/>
    <cellStyle name="Percent 2 2 8" xfId="4202"/>
    <cellStyle name="Percent 2 2 80" xfId="4203"/>
    <cellStyle name="Percent 2 2 800" xfId="4204"/>
    <cellStyle name="Percent 2 2 801" xfId="4205"/>
    <cellStyle name="Percent 2 2 802" xfId="4206"/>
    <cellStyle name="Percent 2 2 803" xfId="4207"/>
    <cellStyle name="Percent 2 2 804" xfId="4208"/>
    <cellStyle name="Percent 2 2 805" xfId="4209"/>
    <cellStyle name="Percent 2 2 806" xfId="4210"/>
    <cellStyle name="Percent 2 2 807" xfId="4211"/>
    <cellStyle name="Percent 2 2 808" xfId="4212"/>
    <cellStyle name="Percent 2 2 809" xfId="4213"/>
    <cellStyle name="Percent 2 2 81" xfId="4214"/>
    <cellStyle name="Percent 2 2 810" xfId="4215"/>
    <cellStyle name="Percent 2 2 811" xfId="4216"/>
    <cellStyle name="Percent 2 2 812" xfId="4217"/>
    <cellStyle name="Percent 2 2 813" xfId="4218"/>
    <cellStyle name="Percent 2 2 814" xfId="4219"/>
    <cellStyle name="Percent 2 2 815" xfId="4220"/>
    <cellStyle name="Percent 2 2 816" xfId="4221"/>
    <cellStyle name="Percent 2 2 817" xfId="4222"/>
    <cellStyle name="Percent 2 2 818" xfId="4223"/>
    <cellStyle name="Percent 2 2 819" xfId="4224"/>
    <cellStyle name="Percent 2 2 82" xfId="4225"/>
    <cellStyle name="Percent 2 2 820" xfId="4226"/>
    <cellStyle name="Percent 2 2 821" xfId="4227"/>
    <cellStyle name="Percent 2 2 822" xfId="4228"/>
    <cellStyle name="Percent 2 2 823" xfId="4229"/>
    <cellStyle name="Percent 2 2 824" xfId="4230"/>
    <cellStyle name="Percent 2 2 825" xfId="4231"/>
    <cellStyle name="Percent 2 2 826" xfId="4232"/>
    <cellStyle name="Percent 2 2 827" xfId="4233"/>
    <cellStyle name="Percent 2 2 828" xfId="4234"/>
    <cellStyle name="Percent 2 2 829" xfId="4235"/>
    <cellStyle name="Percent 2 2 83" xfId="4236"/>
    <cellStyle name="Percent 2 2 830" xfId="4237"/>
    <cellStyle name="Percent 2 2 831" xfId="4238"/>
    <cellStyle name="Percent 2 2 832" xfId="4239"/>
    <cellStyle name="Percent 2 2 833" xfId="4240"/>
    <cellStyle name="Percent 2 2 834" xfId="4241"/>
    <cellStyle name="Percent 2 2 835" xfId="4242"/>
    <cellStyle name="Percent 2 2 836" xfId="4243"/>
    <cellStyle name="Percent 2 2 837" xfId="4244"/>
    <cellStyle name="Percent 2 2 838" xfId="4245"/>
    <cellStyle name="Percent 2 2 839" xfId="4246"/>
    <cellStyle name="Percent 2 2 84" xfId="4247"/>
    <cellStyle name="Percent 2 2 840" xfId="4248"/>
    <cellStyle name="Percent 2 2 841" xfId="4249"/>
    <cellStyle name="Percent 2 2 842" xfId="4250"/>
    <cellStyle name="Percent 2 2 843" xfId="4251"/>
    <cellStyle name="Percent 2 2 85" xfId="4252"/>
    <cellStyle name="Percent 2 2 86" xfId="4253"/>
    <cellStyle name="Percent 2 2 87" xfId="4254"/>
    <cellStyle name="Percent 2 2 88" xfId="4255"/>
    <cellStyle name="Percent 2 2 89" xfId="4256"/>
    <cellStyle name="Percent 2 2 9" xfId="4257"/>
    <cellStyle name="Percent 2 2 90" xfId="4258"/>
    <cellStyle name="Percent 2 2 91" xfId="4259"/>
    <cellStyle name="Percent 2 2 92" xfId="4260"/>
    <cellStyle name="Percent 2 2 93" xfId="4261"/>
    <cellStyle name="Percent 2 2 94" xfId="4262"/>
    <cellStyle name="Percent 2 2 95" xfId="4263"/>
    <cellStyle name="Percent 2 2 96" xfId="4264"/>
    <cellStyle name="Percent 2 2 97" xfId="4265"/>
    <cellStyle name="Percent 2 2 98" xfId="4266"/>
    <cellStyle name="Percent 2 2 99" xfId="4267"/>
    <cellStyle name="Percent 2 20" xfId="4268"/>
    <cellStyle name="Percent 2 200" xfId="4269"/>
    <cellStyle name="Percent 2 201" xfId="4270"/>
    <cellStyle name="Percent 2 202" xfId="4271"/>
    <cellStyle name="Percent 2 203" xfId="4272"/>
    <cellStyle name="Percent 2 204" xfId="4273"/>
    <cellStyle name="Percent 2 205" xfId="4274"/>
    <cellStyle name="Percent 2 206" xfId="4275"/>
    <cellStyle name="Percent 2 207" xfId="4276"/>
    <cellStyle name="Percent 2 208" xfId="4277"/>
    <cellStyle name="Percent 2 209" xfId="4278"/>
    <cellStyle name="Percent 2 21" xfId="4279"/>
    <cellStyle name="Percent 2 210" xfId="4280"/>
    <cellStyle name="Percent 2 211" xfId="4281"/>
    <cellStyle name="Percent 2 212" xfId="4282"/>
    <cellStyle name="Percent 2 213" xfId="4283"/>
    <cellStyle name="Percent 2 214" xfId="4284"/>
    <cellStyle name="Percent 2 215" xfId="4285"/>
    <cellStyle name="Percent 2 216" xfId="4286"/>
    <cellStyle name="Percent 2 217" xfId="4287"/>
    <cellStyle name="Percent 2 218" xfId="4288"/>
    <cellStyle name="Percent 2 219" xfId="4289"/>
    <cellStyle name="Percent 2 22" xfId="4290"/>
    <cellStyle name="Percent 2 220" xfId="4291"/>
    <cellStyle name="Percent 2 221" xfId="4292"/>
    <cellStyle name="Percent 2 222" xfId="4293"/>
    <cellStyle name="Percent 2 223" xfId="4294"/>
    <cellStyle name="Percent 2 224" xfId="4295"/>
    <cellStyle name="Percent 2 225" xfId="4296"/>
    <cellStyle name="Percent 2 226" xfId="4297"/>
    <cellStyle name="Percent 2 227" xfId="4298"/>
    <cellStyle name="Percent 2 228" xfId="4299"/>
    <cellStyle name="Percent 2 229" xfId="4300"/>
    <cellStyle name="Percent 2 23" xfId="4301"/>
    <cellStyle name="Percent 2 230" xfId="4302"/>
    <cellStyle name="Percent 2 231" xfId="4303"/>
    <cellStyle name="Percent 2 232" xfId="4304"/>
    <cellStyle name="Percent 2 233" xfId="4305"/>
    <cellStyle name="Percent 2 234" xfId="4306"/>
    <cellStyle name="Percent 2 235" xfId="4307"/>
    <cellStyle name="Percent 2 236" xfId="4308"/>
    <cellStyle name="Percent 2 237" xfId="4309"/>
    <cellStyle name="Percent 2 238" xfId="4310"/>
    <cellStyle name="Percent 2 239" xfId="4311"/>
    <cellStyle name="Percent 2 24" xfId="4312"/>
    <cellStyle name="Percent 2 240" xfId="4313"/>
    <cellStyle name="Percent 2 241" xfId="4314"/>
    <cellStyle name="Percent 2 242" xfId="4315"/>
    <cellStyle name="Percent 2 243" xfId="4316"/>
    <cellStyle name="Percent 2 244" xfId="4317"/>
    <cellStyle name="Percent 2 245" xfId="4318"/>
    <cellStyle name="Percent 2 246" xfId="4319"/>
    <cellStyle name="Percent 2 247" xfId="4320"/>
    <cellStyle name="Percent 2 248" xfId="4321"/>
    <cellStyle name="Percent 2 249" xfId="4322"/>
    <cellStyle name="Percent 2 25" xfId="4323"/>
    <cellStyle name="Percent 2 250" xfId="4324"/>
    <cellStyle name="Percent 2 251" xfId="4325"/>
    <cellStyle name="Percent 2 252" xfId="4326"/>
    <cellStyle name="Percent 2 253" xfId="4327"/>
    <cellStyle name="Percent 2 254" xfId="4328"/>
    <cellStyle name="Percent 2 255" xfId="4329"/>
    <cellStyle name="Percent 2 256" xfId="4330"/>
    <cellStyle name="Percent 2 257" xfId="4331"/>
    <cellStyle name="Percent 2 258" xfId="4332"/>
    <cellStyle name="Percent 2 259" xfId="4333"/>
    <cellStyle name="Percent 2 26" xfId="4334"/>
    <cellStyle name="Percent 2 260" xfId="4335"/>
    <cellStyle name="Percent 2 261" xfId="4336"/>
    <cellStyle name="Percent 2 262" xfId="4337"/>
    <cellStyle name="Percent 2 263" xfId="4338"/>
    <cellStyle name="Percent 2 264" xfId="4339"/>
    <cellStyle name="Percent 2 265" xfId="4340"/>
    <cellStyle name="Percent 2 266" xfId="4341"/>
    <cellStyle name="Percent 2 267" xfId="4342"/>
    <cellStyle name="Percent 2 268" xfId="4343"/>
    <cellStyle name="Percent 2 269" xfId="4344"/>
    <cellStyle name="Percent 2 27" xfId="4345"/>
    <cellStyle name="Percent 2 270" xfId="4346"/>
    <cellStyle name="Percent 2 271" xfId="4347"/>
    <cellStyle name="Percent 2 272" xfId="4348"/>
    <cellStyle name="Percent 2 273" xfId="4349"/>
    <cellStyle name="Percent 2 274" xfId="4350"/>
    <cellStyle name="Percent 2 275" xfId="4351"/>
    <cellStyle name="Percent 2 276" xfId="4352"/>
    <cellStyle name="Percent 2 277" xfId="4353"/>
    <cellStyle name="Percent 2 278" xfId="4354"/>
    <cellStyle name="Percent 2 279" xfId="4355"/>
    <cellStyle name="Percent 2 28" xfId="4356"/>
    <cellStyle name="Percent 2 280" xfId="4357"/>
    <cellStyle name="Percent 2 281" xfId="4358"/>
    <cellStyle name="Percent 2 282" xfId="4359"/>
    <cellStyle name="Percent 2 283" xfId="4360"/>
    <cellStyle name="Percent 2 284" xfId="4361"/>
    <cellStyle name="Percent 2 285" xfId="4362"/>
    <cellStyle name="Percent 2 286" xfId="4363"/>
    <cellStyle name="Percent 2 287" xfId="4364"/>
    <cellStyle name="Percent 2 288" xfId="4365"/>
    <cellStyle name="Percent 2 289" xfId="4366"/>
    <cellStyle name="Percent 2 29" xfId="4367"/>
    <cellStyle name="Percent 2 290" xfId="4368"/>
    <cellStyle name="Percent 2 291" xfId="4369"/>
    <cellStyle name="Percent 2 292" xfId="4370"/>
    <cellStyle name="Percent 2 293" xfId="4371"/>
    <cellStyle name="Percent 2 294" xfId="4372"/>
    <cellStyle name="Percent 2 295" xfId="4373"/>
    <cellStyle name="Percent 2 296" xfId="4374"/>
    <cellStyle name="Percent 2 297" xfId="4375"/>
    <cellStyle name="Percent 2 298" xfId="4376"/>
    <cellStyle name="Percent 2 299" xfId="4377"/>
    <cellStyle name="Percent 2 3" xfId="4378"/>
    <cellStyle name="Percent 2 3 2" xfId="4379"/>
    <cellStyle name="Percent 2 3 3" xfId="4380"/>
    <cellStyle name="Percent 2 30" xfId="4381"/>
    <cellStyle name="Percent 2 300" xfId="4382"/>
    <cellStyle name="Percent 2 301" xfId="4383"/>
    <cellStyle name="Percent 2 302" xfId="4384"/>
    <cellStyle name="Percent 2 303" xfId="4385"/>
    <cellStyle name="Percent 2 304" xfId="4386"/>
    <cellStyle name="Percent 2 305" xfId="4387"/>
    <cellStyle name="Percent 2 306" xfId="4388"/>
    <cellStyle name="Percent 2 307" xfId="4389"/>
    <cellStyle name="Percent 2 308" xfId="4390"/>
    <cellStyle name="Percent 2 309" xfId="4391"/>
    <cellStyle name="Percent 2 31" xfId="4392"/>
    <cellStyle name="Percent 2 310" xfId="4393"/>
    <cellStyle name="Percent 2 311" xfId="4394"/>
    <cellStyle name="Percent 2 312" xfId="4395"/>
    <cellStyle name="Percent 2 313" xfId="4396"/>
    <cellStyle name="Percent 2 314" xfId="4397"/>
    <cellStyle name="Percent 2 315" xfId="4398"/>
    <cellStyle name="Percent 2 316" xfId="4399"/>
    <cellStyle name="Percent 2 317" xfId="4400"/>
    <cellStyle name="Percent 2 318" xfId="4401"/>
    <cellStyle name="Percent 2 319" xfId="4402"/>
    <cellStyle name="Percent 2 32" xfId="4403"/>
    <cellStyle name="Percent 2 320" xfId="4404"/>
    <cellStyle name="Percent 2 321" xfId="4405"/>
    <cellStyle name="Percent 2 322" xfId="4406"/>
    <cellStyle name="Percent 2 323" xfId="4407"/>
    <cellStyle name="Percent 2 324" xfId="4408"/>
    <cellStyle name="Percent 2 325" xfId="4409"/>
    <cellStyle name="Percent 2 326" xfId="4410"/>
    <cellStyle name="Percent 2 327" xfId="4411"/>
    <cellStyle name="Percent 2 328" xfId="4412"/>
    <cellStyle name="Percent 2 329" xfId="4413"/>
    <cellStyle name="Percent 2 33" xfId="4414"/>
    <cellStyle name="Percent 2 330" xfId="4415"/>
    <cellStyle name="Percent 2 331" xfId="4416"/>
    <cellStyle name="Percent 2 332" xfId="4417"/>
    <cellStyle name="Percent 2 333" xfId="4418"/>
    <cellStyle name="Percent 2 334" xfId="4419"/>
    <cellStyle name="Percent 2 335" xfId="4420"/>
    <cellStyle name="Percent 2 336" xfId="4421"/>
    <cellStyle name="Percent 2 337" xfId="4422"/>
    <cellStyle name="Percent 2 338" xfId="4423"/>
    <cellStyle name="Percent 2 339" xfId="4424"/>
    <cellStyle name="Percent 2 34" xfId="4425"/>
    <cellStyle name="Percent 2 340" xfId="4426"/>
    <cellStyle name="Percent 2 341" xfId="4427"/>
    <cellStyle name="Percent 2 342" xfId="4428"/>
    <cellStyle name="Percent 2 343" xfId="4429"/>
    <cellStyle name="Percent 2 344" xfId="4430"/>
    <cellStyle name="Percent 2 345" xfId="4431"/>
    <cellStyle name="Percent 2 346" xfId="4432"/>
    <cellStyle name="Percent 2 347" xfId="4433"/>
    <cellStyle name="Percent 2 348" xfId="4434"/>
    <cellStyle name="Percent 2 349" xfId="4435"/>
    <cellStyle name="Percent 2 35" xfId="4436"/>
    <cellStyle name="Percent 2 350" xfId="4437"/>
    <cellStyle name="Percent 2 351" xfId="4438"/>
    <cellStyle name="Percent 2 352" xfId="4439"/>
    <cellStyle name="Percent 2 353" xfId="4440"/>
    <cellStyle name="Percent 2 354" xfId="4441"/>
    <cellStyle name="Percent 2 355" xfId="4442"/>
    <cellStyle name="Percent 2 356" xfId="4443"/>
    <cellStyle name="Percent 2 357" xfId="4444"/>
    <cellStyle name="Percent 2 358" xfId="4445"/>
    <cellStyle name="Percent 2 359" xfId="4446"/>
    <cellStyle name="Percent 2 36" xfId="4447"/>
    <cellStyle name="Percent 2 360" xfId="4448"/>
    <cellStyle name="Percent 2 361" xfId="4449"/>
    <cellStyle name="Percent 2 362" xfId="4450"/>
    <cellStyle name="Percent 2 363" xfId="4451"/>
    <cellStyle name="Percent 2 364" xfId="4452"/>
    <cellStyle name="Percent 2 365" xfId="4453"/>
    <cellStyle name="Percent 2 366" xfId="4454"/>
    <cellStyle name="Percent 2 367" xfId="4455"/>
    <cellStyle name="Percent 2 368" xfId="4456"/>
    <cellStyle name="Percent 2 369" xfId="4457"/>
    <cellStyle name="Percent 2 37" xfId="4458"/>
    <cellStyle name="Percent 2 370" xfId="4459"/>
    <cellStyle name="Percent 2 371" xfId="4460"/>
    <cellStyle name="Percent 2 372" xfId="4461"/>
    <cellStyle name="Percent 2 373" xfId="4462"/>
    <cellStyle name="Percent 2 374" xfId="4463"/>
    <cellStyle name="Percent 2 375" xfId="4464"/>
    <cellStyle name="Percent 2 376" xfId="4465"/>
    <cellStyle name="Percent 2 377" xfId="4466"/>
    <cellStyle name="Percent 2 378" xfId="4467"/>
    <cellStyle name="Percent 2 379" xfId="4468"/>
    <cellStyle name="Percent 2 38" xfId="4469"/>
    <cellStyle name="Percent 2 380" xfId="4470"/>
    <cellStyle name="Percent 2 381" xfId="4471"/>
    <cellStyle name="Percent 2 382" xfId="4472"/>
    <cellStyle name="Percent 2 383" xfId="4473"/>
    <cellStyle name="Percent 2 384" xfId="4474"/>
    <cellStyle name="Percent 2 385" xfId="4475"/>
    <cellStyle name="Percent 2 386" xfId="4476"/>
    <cellStyle name="Percent 2 387" xfId="4477"/>
    <cellStyle name="Percent 2 388" xfId="4478"/>
    <cellStyle name="Percent 2 389" xfId="4479"/>
    <cellStyle name="Percent 2 39" xfId="4480"/>
    <cellStyle name="Percent 2 390" xfId="4481"/>
    <cellStyle name="Percent 2 391" xfId="4482"/>
    <cellStyle name="Percent 2 392" xfId="4483"/>
    <cellStyle name="Percent 2 393" xfId="4484"/>
    <cellStyle name="Percent 2 394" xfId="4485"/>
    <cellStyle name="Percent 2 395" xfId="4486"/>
    <cellStyle name="Percent 2 396" xfId="4487"/>
    <cellStyle name="Percent 2 397" xfId="4488"/>
    <cellStyle name="Percent 2 398" xfId="4489"/>
    <cellStyle name="Percent 2 399" xfId="4490"/>
    <cellStyle name="Percent 2 4" xfId="4491"/>
    <cellStyle name="Percent 2 4 2" xfId="4492"/>
    <cellStyle name="Percent 2 4 3" xfId="4493"/>
    <cellStyle name="Percent 2 40" xfId="4494"/>
    <cellStyle name="Percent 2 400" xfId="4495"/>
    <cellStyle name="Percent 2 401" xfId="4496"/>
    <cellStyle name="Percent 2 402" xfId="4497"/>
    <cellStyle name="Percent 2 403" xfId="4498"/>
    <cellStyle name="Percent 2 404" xfId="4499"/>
    <cellStyle name="Percent 2 405" xfId="4500"/>
    <cellStyle name="Percent 2 406" xfId="4501"/>
    <cellStyle name="Percent 2 407" xfId="4502"/>
    <cellStyle name="Percent 2 408" xfId="4503"/>
    <cellStyle name="Percent 2 409" xfId="4504"/>
    <cellStyle name="Percent 2 41" xfId="4505"/>
    <cellStyle name="Percent 2 410" xfId="4506"/>
    <cellStyle name="Percent 2 411" xfId="4507"/>
    <cellStyle name="Percent 2 412" xfId="4508"/>
    <cellStyle name="Percent 2 413" xfId="4509"/>
    <cellStyle name="Percent 2 414" xfId="4510"/>
    <cellStyle name="Percent 2 415" xfId="4511"/>
    <cellStyle name="Percent 2 416" xfId="4512"/>
    <cellStyle name="Percent 2 417" xfId="4513"/>
    <cellStyle name="Percent 2 418" xfId="4514"/>
    <cellStyle name="Percent 2 419" xfId="4515"/>
    <cellStyle name="Percent 2 42" xfId="4516"/>
    <cellStyle name="Percent 2 420" xfId="4517"/>
    <cellStyle name="Percent 2 421" xfId="4518"/>
    <cellStyle name="Percent 2 422" xfId="4519"/>
    <cellStyle name="Percent 2 423" xfId="4520"/>
    <cellStyle name="Percent 2 424" xfId="4521"/>
    <cellStyle name="Percent 2 425" xfId="4522"/>
    <cellStyle name="Percent 2 426" xfId="4523"/>
    <cellStyle name="Percent 2 427" xfId="4524"/>
    <cellStyle name="Percent 2 428" xfId="4525"/>
    <cellStyle name="Percent 2 429" xfId="4526"/>
    <cellStyle name="Percent 2 43" xfId="4527"/>
    <cellStyle name="Percent 2 430" xfId="4528"/>
    <cellStyle name="Percent 2 431" xfId="4529"/>
    <cellStyle name="Percent 2 432" xfId="4530"/>
    <cellStyle name="Percent 2 433" xfId="4531"/>
    <cellStyle name="Percent 2 434" xfId="4532"/>
    <cellStyle name="Percent 2 435" xfId="4533"/>
    <cellStyle name="Percent 2 436" xfId="4534"/>
    <cellStyle name="Percent 2 437" xfId="4535"/>
    <cellStyle name="Percent 2 438" xfId="4536"/>
    <cellStyle name="Percent 2 439" xfId="4537"/>
    <cellStyle name="Percent 2 44" xfId="4538"/>
    <cellStyle name="Percent 2 440" xfId="4539"/>
    <cellStyle name="Percent 2 441" xfId="4540"/>
    <cellStyle name="Percent 2 442" xfId="4541"/>
    <cellStyle name="Percent 2 443" xfId="4542"/>
    <cellStyle name="Percent 2 444" xfId="4543"/>
    <cellStyle name="Percent 2 445" xfId="4544"/>
    <cellStyle name="Percent 2 446" xfId="4545"/>
    <cellStyle name="Percent 2 447" xfId="4546"/>
    <cellStyle name="Percent 2 448" xfId="4547"/>
    <cellStyle name="Percent 2 449" xfId="4548"/>
    <cellStyle name="Percent 2 45" xfId="4549"/>
    <cellStyle name="Percent 2 450" xfId="4550"/>
    <cellStyle name="Percent 2 451" xfId="4551"/>
    <cellStyle name="Percent 2 452" xfId="4552"/>
    <cellStyle name="Percent 2 453" xfId="4553"/>
    <cellStyle name="Percent 2 454" xfId="4554"/>
    <cellStyle name="Percent 2 455" xfId="4555"/>
    <cellStyle name="Percent 2 456" xfId="4556"/>
    <cellStyle name="Percent 2 457" xfId="4557"/>
    <cellStyle name="Percent 2 458" xfId="4558"/>
    <cellStyle name="Percent 2 459" xfId="4559"/>
    <cellStyle name="Percent 2 46" xfId="4560"/>
    <cellStyle name="Percent 2 460" xfId="4561"/>
    <cellStyle name="Percent 2 461" xfId="4562"/>
    <cellStyle name="Percent 2 462" xfId="4563"/>
    <cellStyle name="Percent 2 463" xfId="4564"/>
    <cellStyle name="Percent 2 464" xfId="4565"/>
    <cellStyle name="Percent 2 465" xfId="4566"/>
    <cellStyle name="Percent 2 466" xfId="4567"/>
    <cellStyle name="Percent 2 467" xfId="4568"/>
    <cellStyle name="Percent 2 468" xfId="4569"/>
    <cellStyle name="Percent 2 469" xfId="4570"/>
    <cellStyle name="Percent 2 47" xfId="4571"/>
    <cellStyle name="Percent 2 470" xfId="4572"/>
    <cellStyle name="Percent 2 471" xfId="4573"/>
    <cellStyle name="Percent 2 472" xfId="4574"/>
    <cellStyle name="Percent 2 473" xfId="4575"/>
    <cellStyle name="Percent 2 474" xfId="4576"/>
    <cellStyle name="Percent 2 475" xfId="4577"/>
    <cellStyle name="Percent 2 476" xfId="4578"/>
    <cellStyle name="Percent 2 477" xfId="4579"/>
    <cellStyle name="Percent 2 478" xfId="4580"/>
    <cellStyle name="Percent 2 479" xfId="4581"/>
    <cellStyle name="Percent 2 48" xfId="4582"/>
    <cellStyle name="Percent 2 480" xfId="4583"/>
    <cellStyle name="Percent 2 481" xfId="4584"/>
    <cellStyle name="Percent 2 482" xfId="4585"/>
    <cellStyle name="Percent 2 483" xfId="4586"/>
    <cellStyle name="Percent 2 484" xfId="4587"/>
    <cellStyle name="Percent 2 485" xfId="4588"/>
    <cellStyle name="Percent 2 486" xfId="4589"/>
    <cellStyle name="Percent 2 487" xfId="4590"/>
    <cellStyle name="Percent 2 488" xfId="4591"/>
    <cellStyle name="Percent 2 489" xfId="4592"/>
    <cellStyle name="Percent 2 49" xfId="4593"/>
    <cellStyle name="Percent 2 490" xfId="4594"/>
    <cellStyle name="Percent 2 491" xfId="4595"/>
    <cellStyle name="Percent 2 492" xfId="4596"/>
    <cellStyle name="Percent 2 493" xfId="4597"/>
    <cellStyle name="Percent 2 494" xfId="4598"/>
    <cellStyle name="Percent 2 495" xfId="4599"/>
    <cellStyle name="Percent 2 496" xfId="4600"/>
    <cellStyle name="Percent 2 497" xfId="4601"/>
    <cellStyle name="Percent 2 498" xfId="4602"/>
    <cellStyle name="Percent 2 499" xfId="4603"/>
    <cellStyle name="Percent 2 5" xfId="4604"/>
    <cellStyle name="Percent 2 5 2" xfId="4605"/>
    <cellStyle name="Percent 2 50" xfId="4606"/>
    <cellStyle name="Percent 2 500" xfId="4607"/>
    <cellStyle name="Percent 2 501" xfId="4608"/>
    <cellStyle name="Percent 2 502" xfId="4609"/>
    <cellStyle name="Percent 2 503" xfId="4610"/>
    <cellStyle name="Percent 2 504" xfId="4611"/>
    <cellStyle name="Percent 2 505" xfId="4612"/>
    <cellStyle name="Percent 2 506" xfId="4613"/>
    <cellStyle name="Percent 2 507" xfId="4614"/>
    <cellStyle name="Percent 2 508" xfId="4615"/>
    <cellStyle name="Percent 2 509" xfId="4616"/>
    <cellStyle name="Percent 2 51" xfId="4617"/>
    <cellStyle name="Percent 2 510" xfId="4618"/>
    <cellStyle name="Percent 2 511" xfId="4619"/>
    <cellStyle name="Percent 2 512" xfId="5090"/>
    <cellStyle name="Percent 2 52" xfId="4620"/>
    <cellStyle name="Percent 2 53" xfId="4621"/>
    <cellStyle name="Percent 2 54" xfId="4622"/>
    <cellStyle name="Percent 2 55" xfId="4623"/>
    <cellStyle name="Percent 2 56" xfId="4624"/>
    <cellStyle name="Percent 2 57" xfId="4625"/>
    <cellStyle name="Percent 2 58" xfId="4626"/>
    <cellStyle name="Percent 2 59" xfId="4627"/>
    <cellStyle name="Percent 2 6" xfId="4628"/>
    <cellStyle name="Percent 2 60" xfId="4629"/>
    <cellStyle name="Percent 2 61" xfId="4630"/>
    <cellStyle name="Percent 2 62" xfId="4631"/>
    <cellStyle name="Percent 2 63" xfId="4632"/>
    <cellStyle name="Percent 2 64" xfId="4633"/>
    <cellStyle name="Percent 2 65" xfId="4634"/>
    <cellStyle name="Percent 2 66" xfId="4635"/>
    <cellStyle name="Percent 2 67" xfId="4636"/>
    <cellStyle name="Percent 2 68" xfId="4637"/>
    <cellStyle name="Percent 2 69" xfId="4638"/>
    <cellStyle name="Percent 2 7" xfId="4639"/>
    <cellStyle name="Percent 2 70" xfId="4640"/>
    <cellStyle name="Percent 2 71" xfId="4641"/>
    <cellStyle name="Percent 2 72" xfId="4642"/>
    <cellStyle name="Percent 2 73" xfId="4643"/>
    <cellStyle name="Percent 2 74" xfId="4644"/>
    <cellStyle name="Percent 2 75" xfId="4645"/>
    <cellStyle name="Percent 2 76" xfId="4646"/>
    <cellStyle name="Percent 2 77" xfId="4647"/>
    <cellStyle name="Percent 2 78" xfId="4648"/>
    <cellStyle name="Percent 2 79" xfId="4649"/>
    <cellStyle name="Percent 2 8" xfId="4650"/>
    <cellStyle name="Percent 2 80" xfId="4651"/>
    <cellStyle name="Percent 2 81" xfId="4652"/>
    <cellStyle name="Percent 2 82" xfId="4653"/>
    <cellStyle name="Percent 2 83" xfId="4654"/>
    <cellStyle name="Percent 2 84" xfId="4655"/>
    <cellStyle name="Percent 2 85" xfId="4656"/>
    <cellStyle name="Percent 2 86" xfId="4657"/>
    <cellStyle name="Percent 2 87" xfId="4658"/>
    <cellStyle name="Percent 2 88" xfId="4659"/>
    <cellStyle name="Percent 2 89" xfId="4660"/>
    <cellStyle name="Percent 2 9" xfId="4661"/>
    <cellStyle name="Percent 2 90" xfId="4662"/>
    <cellStyle name="Percent 2 91" xfId="4663"/>
    <cellStyle name="Percent 2 92" xfId="4664"/>
    <cellStyle name="Percent 2 93" xfId="4665"/>
    <cellStyle name="Percent 2 94" xfId="4666"/>
    <cellStyle name="Percent 2 95" xfId="4667"/>
    <cellStyle name="Percent 2 96" xfId="4668"/>
    <cellStyle name="Percent 2 97" xfId="4669"/>
    <cellStyle name="Percent 2 98" xfId="4670"/>
    <cellStyle name="Percent 2 99" xfId="4671"/>
    <cellStyle name="Percent 3" xfId="4672"/>
    <cellStyle name="Percent 3 2" xfId="4673"/>
    <cellStyle name="Percent 4" xfId="4674"/>
    <cellStyle name="Percent 4 2" xfId="4675"/>
    <cellStyle name="Percent 4 3" xfId="5518"/>
    <cellStyle name="Percent 4 3 2" xfId="6971"/>
    <cellStyle name="Percent 4 4" xfId="6379"/>
    <cellStyle name="Percent 5" xfId="4676"/>
    <cellStyle name="Percent 5 2" xfId="5519"/>
    <cellStyle name="Percent 5 2 2" xfId="6972"/>
    <cellStyle name="Percent 5 3" xfId="6380"/>
    <cellStyle name="Percent 6" xfId="4677"/>
    <cellStyle name="Percent 6 2" xfId="5520"/>
    <cellStyle name="Percent 6 2 2" xfId="6973"/>
    <cellStyle name="Percent 6 3" xfId="6381"/>
    <cellStyle name="Percent 7" xfId="4678"/>
    <cellStyle name="Percent 7 2" xfId="5521"/>
    <cellStyle name="Percent 7 2 2" xfId="6974"/>
    <cellStyle name="Percent 7 3" xfId="6382"/>
    <cellStyle name="Percent 8" xfId="4679"/>
    <cellStyle name="Percent 9" xfId="4680"/>
    <cellStyle name="Percentage" xfId="4681"/>
    <cellStyle name="Percentage." xfId="4682"/>
    <cellStyle name="Period Title" xfId="4683"/>
    <cellStyle name="Period Title." xfId="4684"/>
    <cellStyle name="Presentation Currency." xfId="4685"/>
    <cellStyle name="Presentation Date." xfId="4686"/>
    <cellStyle name="Presentation Heading 1." xfId="4687"/>
    <cellStyle name="Presentation Heading 2." xfId="4688"/>
    <cellStyle name="Presentation Heading 3." xfId="4689"/>
    <cellStyle name="Presentation Heading 4." xfId="4690"/>
    <cellStyle name="Presentation Hyperlink Arrow." xfId="4691"/>
    <cellStyle name="Presentation Hyperlink Check." xfId="4692"/>
    <cellStyle name="Presentation Hyperlink Text." xfId="4693"/>
    <cellStyle name="Presentation Model Name." xfId="4694"/>
    <cellStyle name="Presentation Multiple." xfId="4695"/>
    <cellStyle name="Presentation Normal." xfId="4696"/>
    <cellStyle name="Presentation Number." xfId="4697"/>
    <cellStyle name="Presentation Percentage." xfId="4698"/>
    <cellStyle name="Presentation Period Title." xfId="4699"/>
    <cellStyle name="Presentation Section Number." xfId="4700"/>
    <cellStyle name="Presentation Sheet Title." xfId="4701"/>
    <cellStyle name="Presentation Sub Total." xfId="4702"/>
    <cellStyle name="Presentation TOC 1." xfId="4703"/>
    <cellStyle name="Presentation TOC 2." xfId="4704"/>
    <cellStyle name="Presentation TOC 3." xfId="4705"/>
    <cellStyle name="Presentation TOC 4." xfId="4706"/>
    <cellStyle name="Presentation Year." xfId="4707"/>
    <cellStyle name="PSChar" xfId="4708"/>
    <cellStyle name="PSDate" xfId="4709"/>
    <cellStyle name="PSDec" xfId="4710"/>
    <cellStyle name="PSDetail" xfId="4711"/>
    <cellStyle name="PSDetail 2" xfId="4712"/>
    <cellStyle name="PSHeading" xfId="4713"/>
    <cellStyle name="PSHeading 2" xfId="4714"/>
    <cellStyle name="PSHeading 2 2" xfId="4715"/>
    <cellStyle name="PSHeading 2 2 2" xfId="5524"/>
    <cellStyle name="PSHeading 2 2 2 2" xfId="6977"/>
    <cellStyle name="PSHeading 2 3" xfId="5523"/>
    <cellStyle name="PSHeading 2 3 2" xfId="6976"/>
    <cellStyle name="PSHeading 3" xfId="4716"/>
    <cellStyle name="PSHeading 3 2" xfId="5525"/>
    <cellStyle name="PSHeading 3 2 2" xfId="6978"/>
    <cellStyle name="PSHeading 4" xfId="5522"/>
    <cellStyle name="PSHeading 4 2" xfId="6975"/>
    <cellStyle name="PSInt" xfId="4717"/>
    <cellStyle name="PSSpacer" xfId="4718"/>
    <cellStyle name="Ratio" xfId="4719"/>
    <cellStyle name="Ratio 2" xfId="5119"/>
    <cellStyle name="Ratio_29(d) - Gas extensions -tariffs" xfId="5120"/>
    <cellStyle name="Right Date" xfId="4720"/>
    <cellStyle name="Right Number" xfId="4721"/>
    <cellStyle name="Right Year" xfId="4722"/>
    <cellStyle name="Row - Heading" xfId="31"/>
    <cellStyle name="Row - Major Heading" xfId="32"/>
    <cellStyle name="Row - SubHeading" xfId="33"/>
    <cellStyle name="SAPError" xfId="4723"/>
    <cellStyle name="SAPError 2" xfId="5121"/>
    <cellStyle name="SAPKey" xfId="4724"/>
    <cellStyle name="SAPKey 2" xfId="5122"/>
    <cellStyle name="SAPLocked" xfId="4725"/>
    <cellStyle name="SAPLocked 2" xfId="5123"/>
    <cellStyle name="SAPOutput" xfId="4726"/>
    <cellStyle name="SAPOutput 2" xfId="5124"/>
    <cellStyle name="SAPSpace" xfId="4727"/>
    <cellStyle name="SAPSpace 2" xfId="5125"/>
    <cellStyle name="SAPText" xfId="4728"/>
    <cellStyle name="SAPText 2" xfId="5126"/>
    <cellStyle name="SAPUnLocked" xfId="4729"/>
    <cellStyle name="SAPUnLocked 2" xfId="5127"/>
    <cellStyle name="Section Number." xfId="4730"/>
    <cellStyle name="Sheet Title" xfId="4731"/>
    <cellStyle name="Sheet Title." xfId="4732"/>
    <cellStyle name="StatusReleased" xfId="34"/>
    <cellStyle name="Style 1" xfId="1"/>
    <cellStyle name="Style 1 2" xfId="4733"/>
    <cellStyle name="Style 1_29(d) - Gas extensions -tariffs" xfId="5128"/>
    <cellStyle name="STYLE1" xfId="4734"/>
    <cellStyle name="Style2" xfId="4735"/>
    <cellStyle name="Style3" xfId="4736"/>
    <cellStyle name="Style4" xfId="4737"/>
    <cellStyle name="Style4 2" xfId="5129"/>
    <cellStyle name="Style4_29(d) - Gas extensions -tariffs" xfId="5130"/>
    <cellStyle name="Style5" xfId="4738"/>
    <cellStyle name="Style5 2" xfId="5131"/>
    <cellStyle name="Style5_29(d) - Gas extensions -tariffs" xfId="5132"/>
    <cellStyle name="Sub Total." xfId="4739"/>
    <cellStyle name="Table Head Green" xfId="4740"/>
    <cellStyle name="Table Head Green 2" xfId="4741"/>
    <cellStyle name="Table Head Green 2 2" xfId="4742"/>
    <cellStyle name="Table Head Green 2 2 2" xfId="5528"/>
    <cellStyle name="Table Head Green 2 3" xfId="5527"/>
    <cellStyle name="Table Head Green 3" xfId="4743"/>
    <cellStyle name="Table Head Green 3 2" xfId="5529"/>
    <cellStyle name="Table Head Green 4" xfId="5526"/>
    <cellStyle name="Table Head_pldt" xfId="4744"/>
    <cellStyle name="Table Source" xfId="4745"/>
    <cellStyle name="Table Units" xfId="4746"/>
    <cellStyle name="Table Units 2" xfId="4747"/>
    <cellStyle name="Text" xfId="4748"/>
    <cellStyle name="Text 2" xfId="4749"/>
    <cellStyle name="Text 3" xfId="5133"/>
    <cellStyle name="Text Head 1" xfId="4750"/>
    <cellStyle name="Text Head 2" xfId="4751"/>
    <cellStyle name="Text Indent 2" xfId="4752"/>
    <cellStyle name="Theirs" xfId="4753"/>
    <cellStyle name="Title 1" xfId="35"/>
    <cellStyle name="Title 2" xfId="36"/>
    <cellStyle name="Title 2 2" xfId="4989"/>
    <cellStyle name="Title 2 2 2" xfId="5080"/>
    <cellStyle name="Title 3" xfId="37"/>
    <cellStyle name="Title 3 2" xfId="4754"/>
    <cellStyle name="Title 3 3" xfId="4755"/>
    <cellStyle name="Title 3 4" xfId="4756"/>
    <cellStyle name="Title 4" xfId="4757"/>
    <cellStyle name="Title 5" xfId="4758"/>
    <cellStyle name="Title 6" xfId="4759"/>
    <cellStyle name="Title 7" xfId="4760"/>
    <cellStyle name="Title 8" xfId="4761"/>
    <cellStyle name="TOC 1" xfId="4762"/>
    <cellStyle name="TOC 2" xfId="4763"/>
    <cellStyle name="TOC 3" xfId="4764"/>
    <cellStyle name="Total 2" xfId="4765"/>
    <cellStyle name="Total 2 10" xfId="4766"/>
    <cellStyle name="Total 2 10 2" xfId="4767"/>
    <cellStyle name="Total 2 10 2 2" xfId="6384"/>
    <cellStyle name="Total 2 10 3" xfId="4768"/>
    <cellStyle name="Total 2 10 3 2" xfId="6385"/>
    <cellStyle name="Total 2 10 4" xfId="6383"/>
    <cellStyle name="Total 2 11" xfId="4769"/>
    <cellStyle name="Total 2 11 2" xfId="4770"/>
    <cellStyle name="Total 2 11 2 2" xfId="6387"/>
    <cellStyle name="Total 2 11 3" xfId="4771"/>
    <cellStyle name="Total 2 11 3 2" xfId="6388"/>
    <cellStyle name="Total 2 11 4" xfId="6386"/>
    <cellStyle name="Total 2 12" xfId="4772"/>
    <cellStyle name="Total 2 12 2" xfId="6389"/>
    <cellStyle name="Total 2 13" xfId="4773"/>
    <cellStyle name="Total 2 13 2" xfId="6390"/>
    <cellStyle name="Total 2 14" xfId="5081"/>
    <cellStyle name="Total 2 14 2" xfId="6589"/>
    <cellStyle name="Total 2 2" xfId="4774"/>
    <cellStyle name="Total 2 2 2" xfId="4775"/>
    <cellStyle name="Total 2 2 2 2" xfId="4776"/>
    <cellStyle name="Total 2 2 2 2 2" xfId="4777"/>
    <cellStyle name="Total 2 2 2 2 2 2" xfId="6393"/>
    <cellStyle name="Total 2 2 2 2 3" xfId="4778"/>
    <cellStyle name="Total 2 2 2 2 3 2" xfId="6394"/>
    <cellStyle name="Total 2 2 2 2 4" xfId="6392"/>
    <cellStyle name="Total 2 2 2 3" xfId="4779"/>
    <cellStyle name="Total 2 2 2 3 2" xfId="4780"/>
    <cellStyle name="Total 2 2 2 3 2 2" xfId="6396"/>
    <cellStyle name="Total 2 2 2 3 3" xfId="4781"/>
    <cellStyle name="Total 2 2 2 3 3 2" xfId="6397"/>
    <cellStyle name="Total 2 2 2 3 4" xfId="6395"/>
    <cellStyle name="Total 2 2 2 4" xfId="4782"/>
    <cellStyle name="Total 2 2 2 4 2" xfId="6398"/>
    <cellStyle name="Total 2 2 2 5" xfId="4783"/>
    <cellStyle name="Total 2 2 2 5 2" xfId="6399"/>
    <cellStyle name="Total 2 2 3" xfId="4784"/>
    <cellStyle name="Total 2 2 3 2" xfId="4785"/>
    <cellStyle name="Total 2 2 3 2 2" xfId="4786"/>
    <cellStyle name="Total 2 2 3 2 2 2" xfId="6402"/>
    <cellStyle name="Total 2 2 3 2 3" xfId="4787"/>
    <cellStyle name="Total 2 2 3 2 3 2" xfId="6403"/>
    <cellStyle name="Total 2 2 3 2 4" xfId="6401"/>
    <cellStyle name="Total 2 2 3 3" xfId="4788"/>
    <cellStyle name="Total 2 2 3 3 2" xfId="4789"/>
    <cellStyle name="Total 2 2 3 3 2 2" xfId="6405"/>
    <cellStyle name="Total 2 2 3 3 3" xfId="4790"/>
    <cellStyle name="Total 2 2 3 3 3 2" xfId="6406"/>
    <cellStyle name="Total 2 2 3 3 4" xfId="6404"/>
    <cellStyle name="Total 2 2 3 4" xfId="4791"/>
    <cellStyle name="Total 2 2 3 4 2" xfId="6407"/>
    <cellStyle name="Total 2 2 3 5" xfId="4792"/>
    <cellStyle name="Total 2 2 3 5 2" xfId="6408"/>
    <cellStyle name="Total 2 2 3 6" xfId="6400"/>
    <cellStyle name="Total 2 2 4" xfId="4793"/>
    <cellStyle name="Total 2 2 4 2" xfId="4794"/>
    <cellStyle name="Total 2 2 4 2 2" xfId="6410"/>
    <cellStyle name="Total 2 2 4 3" xfId="4795"/>
    <cellStyle name="Total 2 2 4 3 2" xfId="6411"/>
    <cellStyle name="Total 2 2 4 4" xfId="6409"/>
    <cellStyle name="Total 2 2 5" xfId="4796"/>
    <cellStyle name="Total 2 2 5 2" xfId="4797"/>
    <cellStyle name="Total 2 2 5 2 2" xfId="6413"/>
    <cellStyle name="Total 2 2 5 3" xfId="4798"/>
    <cellStyle name="Total 2 2 5 3 2" xfId="6414"/>
    <cellStyle name="Total 2 2 5 4" xfId="6412"/>
    <cellStyle name="Total 2 2 6" xfId="4799"/>
    <cellStyle name="Total 2 2 6 2" xfId="6415"/>
    <cellStyle name="Total 2 2 7" xfId="4800"/>
    <cellStyle name="Total 2 2 7 2" xfId="6416"/>
    <cellStyle name="Total 2 2 8" xfId="5082"/>
    <cellStyle name="Total 2 2 8 2" xfId="6590"/>
    <cellStyle name="Total 2 2 9" xfId="6391"/>
    <cellStyle name="Total 2 2_Regulatory Template" xfId="4801"/>
    <cellStyle name="Total 2 3" xfId="4802"/>
    <cellStyle name="Total 2 3 2" xfId="4803"/>
    <cellStyle name="Total 2 3 2 2" xfId="4804"/>
    <cellStyle name="Total 2 3 2 2 2" xfId="4805"/>
    <cellStyle name="Total 2 3 2 2 2 2" xfId="6420"/>
    <cellStyle name="Total 2 3 2 2 3" xfId="4806"/>
    <cellStyle name="Total 2 3 2 2 3 2" xfId="6421"/>
    <cellStyle name="Total 2 3 2 2 4" xfId="6419"/>
    <cellStyle name="Total 2 3 2 3" xfId="4807"/>
    <cellStyle name="Total 2 3 2 3 2" xfId="4808"/>
    <cellStyle name="Total 2 3 2 3 2 2" xfId="6423"/>
    <cellStyle name="Total 2 3 2 3 3" xfId="4809"/>
    <cellStyle name="Total 2 3 2 3 3 2" xfId="6424"/>
    <cellStyle name="Total 2 3 2 3 4" xfId="6422"/>
    <cellStyle name="Total 2 3 2 4" xfId="4810"/>
    <cellStyle name="Total 2 3 2 4 2" xfId="6425"/>
    <cellStyle name="Total 2 3 2 5" xfId="4811"/>
    <cellStyle name="Total 2 3 2 5 2" xfId="6426"/>
    <cellStyle name="Total 2 3 2 6" xfId="6418"/>
    <cellStyle name="Total 2 3 3" xfId="4812"/>
    <cellStyle name="Total 2 3 3 2" xfId="4813"/>
    <cellStyle name="Total 2 3 3 2 2" xfId="4814"/>
    <cellStyle name="Total 2 3 3 2 2 2" xfId="6429"/>
    <cellStyle name="Total 2 3 3 2 3" xfId="4815"/>
    <cellStyle name="Total 2 3 3 2 3 2" xfId="6430"/>
    <cellStyle name="Total 2 3 3 2 4" xfId="6428"/>
    <cellStyle name="Total 2 3 3 3" xfId="4816"/>
    <cellStyle name="Total 2 3 3 3 2" xfId="4817"/>
    <cellStyle name="Total 2 3 3 3 2 2" xfId="6432"/>
    <cellStyle name="Total 2 3 3 3 3" xfId="4818"/>
    <cellStyle name="Total 2 3 3 3 3 2" xfId="6433"/>
    <cellStyle name="Total 2 3 3 3 4" xfId="6431"/>
    <cellStyle name="Total 2 3 3 4" xfId="4819"/>
    <cellStyle name="Total 2 3 3 4 2" xfId="6434"/>
    <cellStyle name="Total 2 3 3 5" xfId="4820"/>
    <cellStyle name="Total 2 3 3 5 2" xfId="6435"/>
    <cellStyle name="Total 2 3 3 6" xfId="6427"/>
    <cellStyle name="Total 2 3 4" xfId="4821"/>
    <cellStyle name="Total 2 3 4 2" xfId="4822"/>
    <cellStyle name="Total 2 3 4 2 2" xfId="6437"/>
    <cellStyle name="Total 2 3 4 3" xfId="4823"/>
    <cellStyle name="Total 2 3 4 3 2" xfId="6438"/>
    <cellStyle name="Total 2 3 4 4" xfId="6436"/>
    <cellStyle name="Total 2 3 5" xfId="4824"/>
    <cellStyle name="Total 2 3 5 2" xfId="4825"/>
    <cellStyle name="Total 2 3 5 2 2" xfId="6440"/>
    <cellStyle name="Total 2 3 5 3" xfId="4826"/>
    <cellStyle name="Total 2 3 5 3 2" xfId="6441"/>
    <cellStyle name="Total 2 3 5 4" xfId="6439"/>
    <cellStyle name="Total 2 3 6" xfId="4827"/>
    <cellStyle name="Total 2 3 6 2" xfId="6442"/>
    <cellStyle name="Total 2 3 7" xfId="4828"/>
    <cellStyle name="Total 2 3 7 2" xfId="6443"/>
    <cellStyle name="Total 2 3 8" xfId="6417"/>
    <cellStyle name="Total 2 4" xfId="4829"/>
    <cellStyle name="Total 2 4 2" xfId="4830"/>
    <cellStyle name="Total 2 4 2 2" xfId="4831"/>
    <cellStyle name="Total 2 4 2 2 2" xfId="4832"/>
    <cellStyle name="Total 2 4 2 2 2 2" xfId="6447"/>
    <cellStyle name="Total 2 4 2 2 3" xfId="4833"/>
    <cellStyle name="Total 2 4 2 2 3 2" xfId="6448"/>
    <cellStyle name="Total 2 4 2 2 4" xfId="6446"/>
    <cellStyle name="Total 2 4 2 3" xfId="4834"/>
    <cellStyle name="Total 2 4 2 3 2" xfId="4835"/>
    <cellStyle name="Total 2 4 2 3 2 2" xfId="6450"/>
    <cellStyle name="Total 2 4 2 3 3" xfId="4836"/>
    <cellStyle name="Total 2 4 2 3 3 2" xfId="6451"/>
    <cellStyle name="Total 2 4 2 3 4" xfId="6449"/>
    <cellStyle name="Total 2 4 2 4" xfId="4837"/>
    <cellStyle name="Total 2 4 2 4 2" xfId="6452"/>
    <cellStyle name="Total 2 4 2 5" xfId="4838"/>
    <cellStyle name="Total 2 4 2 5 2" xfId="6453"/>
    <cellStyle name="Total 2 4 2 6" xfId="6445"/>
    <cellStyle name="Total 2 4 3" xfId="4839"/>
    <cellStyle name="Total 2 4 3 2" xfId="4840"/>
    <cellStyle name="Total 2 4 3 2 2" xfId="4841"/>
    <cellStyle name="Total 2 4 3 2 2 2" xfId="6456"/>
    <cellStyle name="Total 2 4 3 2 3" xfId="4842"/>
    <cellStyle name="Total 2 4 3 2 3 2" xfId="6457"/>
    <cellStyle name="Total 2 4 3 2 4" xfId="6455"/>
    <cellStyle name="Total 2 4 3 3" xfId="4843"/>
    <cellStyle name="Total 2 4 3 3 2" xfId="4844"/>
    <cellStyle name="Total 2 4 3 3 2 2" xfId="6459"/>
    <cellStyle name="Total 2 4 3 3 3" xfId="4845"/>
    <cellStyle name="Total 2 4 3 3 3 2" xfId="6460"/>
    <cellStyle name="Total 2 4 3 3 4" xfId="6458"/>
    <cellStyle name="Total 2 4 3 4" xfId="4846"/>
    <cellStyle name="Total 2 4 3 4 2" xfId="6461"/>
    <cellStyle name="Total 2 4 3 5" xfId="4847"/>
    <cellStyle name="Total 2 4 3 5 2" xfId="6462"/>
    <cellStyle name="Total 2 4 3 6" xfId="6454"/>
    <cellStyle name="Total 2 4 4" xfId="4848"/>
    <cellStyle name="Total 2 4 4 2" xfId="4849"/>
    <cellStyle name="Total 2 4 4 2 2" xfId="6464"/>
    <cellStyle name="Total 2 4 4 3" xfId="4850"/>
    <cellStyle name="Total 2 4 4 3 2" xfId="6465"/>
    <cellStyle name="Total 2 4 4 4" xfId="6463"/>
    <cellStyle name="Total 2 4 5" xfId="4851"/>
    <cellStyle name="Total 2 4 5 2" xfId="4852"/>
    <cellStyle name="Total 2 4 5 2 2" xfId="6467"/>
    <cellStyle name="Total 2 4 5 3" xfId="4853"/>
    <cellStyle name="Total 2 4 5 3 2" xfId="6468"/>
    <cellStyle name="Total 2 4 5 4" xfId="6466"/>
    <cellStyle name="Total 2 4 6" xfId="4854"/>
    <cellStyle name="Total 2 4 6 2" xfId="6469"/>
    <cellStyle name="Total 2 4 7" xfId="4855"/>
    <cellStyle name="Total 2 4 7 2" xfId="6470"/>
    <cellStyle name="Total 2 4 8" xfId="6444"/>
    <cellStyle name="Total 2 5" xfId="4856"/>
    <cellStyle name="Total 2 5 2" xfId="4857"/>
    <cellStyle name="Total 2 5 2 2" xfId="4858"/>
    <cellStyle name="Total 2 5 2 2 2" xfId="4859"/>
    <cellStyle name="Total 2 5 2 2 2 2" xfId="6474"/>
    <cellStyle name="Total 2 5 2 2 3" xfId="4860"/>
    <cellStyle name="Total 2 5 2 2 3 2" xfId="6475"/>
    <cellStyle name="Total 2 5 2 2 4" xfId="6473"/>
    <cellStyle name="Total 2 5 2 3" xfId="4861"/>
    <cellStyle name="Total 2 5 2 3 2" xfId="4862"/>
    <cellStyle name="Total 2 5 2 3 2 2" xfId="6477"/>
    <cellStyle name="Total 2 5 2 3 3" xfId="4863"/>
    <cellStyle name="Total 2 5 2 3 3 2" xfId="6478"/>
    <cellStyle name="Total 2 5 2 3 4" xfId="6476"/>
    <cellStyle name="Total 2 5 2 4" xfId="4864"/>
    <cellStyle name="Total 2 5 2 4 2" xfId="6479"/>
    <cellStyle name="Total 2 5 2 5" xfId="4865"/>
    <cellStyle name="Total 2 5 2 5 2" xfId="6480"/>
    <cellStyle name="Total 2 5 2 6" xfId="6472"/>
    <cellStyle name="Total 2 5 3" xfId="4866"/>
    <cellStyle name="Total 2 5 3 2" xfId="4867"/>
    <cellStyle name="Total 2 5 3 2 2" xfId="4868"/>
    <cellStyle name="Total 2 5 3 2 2 2" xfId="6483"/>
    <cellStyle name="Total 2 5 3 2 3" xfId="4869"/>
    <cellStyle name="Total 2 5 3 2 3 2" xfId="6484"/>
    <cellStyle name="Total 2 5 3 2 4" xfId="6482"/>
    <cellStyle name="Total 2 5 3 3" xfId="4870"/>
    <cellStyle name="Total 2 5 3 3 2" xfId="4871"/>
    <cellStyle name="Total 2 5 3 3 2 2" xfId="6486"/>
    <cellStyle name="Total 2 5 3 3 3" xfId="4872"/>
    <cellStyle name="Total 2 5 3 3 3 2" xfId="6487"/>
    <cellStyle name="Total 2 5 3 3 4" xfId="6485"/>
    <cellStyle name="Total 2 5 3 4" xfId="4873"/>
    <cellStyle name="Total 2 5 3 4 2" xfId="6488"/>
    <cellStyle name="Total 2 5 3 5" xfId="4874"/>
    <cellStyle name="Total 2 5 3 5 2" xfId="6489"/>
    <cellStyle name="Total 2 5 3 6" xfId="6481"/>
    <cellStyle name="Total 2 5 4" xfId="4875"/>
    <cellStyle name="Total 2 5 4 2" xfId="4876"/>
    <cellStyle name="Total 2 5 4 2 2" xfId="6491"/>
    <cellStyle name="Total 2 5 4 3" xfId="4877"/>
    <cellStyle name="Total 2 5 4 3 2" xfId="6492"/>
    <cellStyle name="Total 2 5 4 4" xfId="6490"/>
    <cellStyle name="Total 2 5 5" xfId="4878"/>
    <cellStyle name="Total 2 5 5 2" xfId="4879"/>
    <cellStyle name="Total 2 5 5 2 2" xfId="6494"/>
    <cellStyle name="Total 2 5 5 3" xfId="4880"/>
    <cellStyle name="Total 2 5 5 3 2" xfId="6495"/>
    <cellStyle name="Total 2 5 5 4" xfId="6493"/>
    <cellStyle name="Total 2 5 6" xfId="4881"/>
    <cellStyle name="Total 2 5 6 2" xfId="6496"/>
    <cellStyle name="Total 2 5 7" xfId="4882"/>
    <cellStyle name="Total 2 5 7 2" xfId="6497"/>
    <cellStyle name="Total 2 5 8" xfId="6471"/>
    <cellStyle name="Total 2 6" xfId="4883"/>
    <cellStyle name="Total 2 6 2" xfId="4884"/>
    <cellStyle name="Total 2 6 2 2" xfId="4885"/>
    <cellStyle name="Total 2 6 2 2 2" xfId="4886"/>
    <cellStyle name="Total 2 6 2 2 2 2" xfId="6501"/>
    <cellStyle name="Total 2 6 2 2 3" xfId="4887"/>
    <cellStyle name="Total 2 6 2 2 3 2" xfId="6502"/>
    <cellStyle name="Total 2 6 2 2 4" xfId="6500"/>
    <cellStyle name="Total 2 6 2 3" xfId="4888"/>
    <cellStyle name="Total 2 6 2 3 2" xfId="4889"/>
    <cellStyle name="Total 2 6 2 3 2 2" xfId="6504"/>
    <cellStyle name="Total 2 6 2 3 3" xfId="4890"/>
    <cellStyle name="Total 2 6 2 3 3 2" xfId="6505"/>
    <cellStyle name="Total 2 6 2 3 4" xfId="6503"/>
    <cellStyle name="Total 2 6 2 4" xfId="4891"/>
    <cellStyle name="Total 2 6 2 4 2" xfId="6506"/>
    <cellStyle name="Total 2 6 2 5" xfId="4892"/>
    <cellStyle name="Total 2 6 2 5 2" xfId="6507"/>
    <cellStyle name="Total 2 6 2 6" xfId="6499"/>
    <cellStyle name="Total 2 6 3" xfId="4893"/>
    <cellStyle name="Total 2 6 3 2" xfId="4894"/>
    <cellStyle name="Total 2 6 3 2 2" xfId="4895"/>
    <cellStyle name="Total 2 6 3 2 2 2" xfId="6510"/>
    <cellStyle name="Total 2 6 3 2 3" xfId="4896"/>
    <cellStyle name="Total 2 6 3 2 3 2" xfId="6511"/>
    <cellStyle name="Total 2 6 3 2 4" xfId="6509"/>
    <cellStyle name="Total 2 6 3 3" xfId="4897"/>
    <cellStyle name="Total 2 6 3 3 2" xfId="4898"/>
    <cellStyle name="Total 2 6 3 3 2 2" xfId="6513"/>
    <cellStyle name="Total 2 6 3 3 3" xfId="4899"/>
    <cellStyle name="Total 2 6 3 3 3 2" xfId="6514"/>
    <cellStyle name="Total 2 6 3 3 4" xfId="6512"/>
    <cellStyle name="Total 2 6 3 4" xfId="4900"/>
    <cellStyle name="Total 2 6 3 4 2" xfId="6515"/>
    <cellStyle name="Total 2 6 3 5" xfId="4901"/>
    <cellStyle name="Total 2 6 3 5 2" xfId="6516"/>
    <cellStyle name="Total 2 6 3 6" xfId="6508"/>
    <cellStyle name="Total 2 6 4" xfId="4902"/>
    <cellStyle name="Total 2 6 4 2" xfId="4903"/>
    <cellStyle name="Total 2 6 4 2 2" xfId="6518"/>
    <cellStyle name="Total 2 6 4 3" xfId="4904"/>
    <cellStyle name="Total 2 6 4 3 2" xfId="6519"/>
    <cellStyle name="Total 2 6 4 4" xfId="6517"/>
    <cellStyle name="Total 2 6 5" xfId="4905"/>
    <cellStyle name="Total 2 6 5 2" xfId="4906"/>
    <cellStyle name="Total 2 6 5 2 2" xfId="6521"/>
    <cellStyle name="Total 2 6 5 3" xfId="4907"/>
    <cellStyle name="Total 2 6 5 3 2" xfId="6522"/>
    <cellStyle name="Total 2 6 5 4" xfId="6520"/>
    <cellStyle name="Total 2 6 6" xfId="4908"/>
    <cellStyle name="Total 2 6 6 2" xfId="6523"/>
    <cellStyle name="Total 2 6 7" xfId="4909"/>
    <cellStyle name="Total 2 6 7 2" xfId="6524"/>
    <cellStyle name="Total 2 6 8" xfId="6498"/>
    <cellStyle name="Total 2 7" xfId="4910"/>
    <cellStyle name="Total 2 7 2" xfId="4911"/>
    <cellStyle name="Total 2 7 2 2" xfId="4912"/>
    <cellStyle name="Total 2 7 2 2 2" xfId="4913"/>
    <cellStyle name="Total 2 7 2 2 2 2" xfId="6528"/>
    <cellStyle name="Total 2 7 2 2 3" xfId="4914"/>
    <cellStyle name="Total 2 7 2 2 3 2" xfId="6529"/>
    <cellStyle name="Total 2 7 2 2 4" xfId="6527"/>
    <cellStyle name="Total 2 7 2 3" xfId="4915"/>
    <cellStyle name="Total 2 7 2 3 2" xfId="4916"/>
    <cellStyle name="Total 2 7 2 3 2 2" xfId="6531"/>
    <cellStyle name="Total 2 7 2 3 3" xfId="4917"/>
    <cellStyle name="Total 2 7 2 3 3 2" xfId="6532"/>
    <cellStyle name="Total 2 7 2 3 4" xfId="6530"/>
    <cellStyle name="Total 2 7 2 4" xfId="4918"/>
    <cellStyle name="Total 2 7 2 4 2" xfId="6533"/>
    <cellStyle name="Total 2 7 2 5" xfId="4919"/>
    <cellStyle name="Total 2 7 2 5 2" xfId="6534"/>
    <cellStyle name="Total 2 7 2 6" xfId="6526"/>
    <cellStyle name="Total 2 7 3" xfId="4920"/>
    <cellStyle name="Total 2 7 3 2" xfId="4921"/>
    <cellStyle name="Total 2 7 3 2 2" xfId="4922"/>
    <cellStyle name="Total 2 7 3 2 2 2" xfId="6537"/>
    <cellStyle name="Total 2 7 3 2 3" xfId="4923"/>
    <cellStyle name="Total 2 7 3 2 3 2" xfId="6538"/>
    <cellStyle name="Total 2 7 3 2 4" xfId="6536"/>
    <cellStyle name="Total 2 7 3 3" xfId="4924"/>
    <cellStyle name="Total 2 7 3 3 2" xfId="4925"/>
    <cellStyle name="Total 2 7 3 3 2 2" xfId="6540"/>
    <cellStyle name="Total 2 7 3 3 3" xfId="4926"/>
    <cellStyle name="Total 2 7 3 3 3 2" xfId="6541"/>
    <cellStyle name="Total 2 7 3 3 4" xfId="6539"/>
    <cellStyle name="Total 2 7 3 4" xfId="4927"/>
    <cellStyle name="Total 2 7 3 4 2" xfId="6542"/>
    <cellStyle name="Total 2 7 3 5" xfId="4928"/>
    <cellStyle name="Total 2 7 3 5 2" xfId="6543"/>
    <cellStyle name="Total 2 7 3 6" xfId="6535"/>
    <cellStyle name="Total 2 7 4" xfId="4929"/>
    <cellStyle name="Total 2 7 4 2" xfId="4930"/>
    <cellStyle name="Total 2 7 4 2 2" xfId="6545"/>
    <cellStyle name="Total 2 7 4 3" xfId="4931"/>
    <cellStyle name="Total 2 7 4 3 2" xfId="6546"/>
    <cellStyle name="Total 2 7 4 4" xfId="6544"/>
    <cellStyle name="Total 2 7 5" xfId="4932"/>
    <cellStyle name="Total 2 7 5 2" xfId="4933"/>
    <cellStyle name="Total 2 7 5 2 2" xfId="6548"/>
    <cellStyle name="Total 2 7 5 3" xfId="4934"/>
    <cellStyle name="Total 2 7 5 3 2" xfId="6549"/>
    <cellStyle name="Total 2 7 5 4" xfId="6547"/>
    <cellStyle name="Total 2 7 6" xfId="4935"/>
    <cellStyle name="Total 2 7 6 2" xfId="6550"/>
    <cellStyle name="Total 2 7 7" xfId="4936"/>
    <cellStyle name="Total 2 7 7 2" xfId="6551"/>
    <cellStyle name="Total 2 7 8" xfId="6525"/>
    <cellStyle name="Total 2 8" xfId="4937"/>
    <cellStyle name="Total 2 8 2" xfId="4938"/>
    <cellStyle name="Total 2 8 2 2" xfId="4939"/>
    <cellStyle name="Total 2 8 2 2 2" xfId="6554"/>
    <cellStyle name="Total 2 8 2 3" xfId="4940"/>
    <cellStyle name="Total 2 8 2 3 2" xfId="6555"/>
    <cellStyle name="Total 2 8 2 4" xfId="6553"/>
    <cellStyle name="Total 2 8 3" xfId="4941"/>
    <cellStyle name="Total 2 8 3 2" xfId="4942"/>
    <cellStyle name="Total 2 8 3 2 2" xfId="6557"/>
    <cellStyle name="Total 2 8 3 3" xfId="4943"/>
    <cellStyle name="Total 2 8 3 3 2" xfId="6558"/>
    <cellStyle name="Total 2 8 3 4" xfId="6556"/>
    <cellStyle name="Total 2 8 4" xfId="4944"/>
    <cellStyle name="Total 2 8 4 2" xfId="6559"/>
    <cellStyle name="Total 2 8 5" xfId="4945"/>
    <cellStyle name="Total 2 8 5 2" xfId="6560"/>
    <cellStyle name="Total 2 8 6" xfId="6552"/>
    <cellStyle name="Total 2 9" xfId="4946"/>
    <cellStyle name="Total 2 9 2" xfId="4947"/>
    <cellStyle name="Total 2 9 2 2" xfId="4948"/>
    <cellStyle name="Total 2 9 2 2 2" xfId="6563"/>
    <cellStyle name="Total 2 9 2 3" xfId="4949"/>
    <cellStyle name="Total 2 9 2 3 2" xfId="6564"/>
    <cellStyle name="Total 2 9 2 4" xfId="6562"/>
    <cellStyle name="Total 2 9 3" xfId="4950"/>
    <cellStyle name="Total 2 9 3 2" xfId="4951"/>
    <cellStyle name="Total 2 9 3 2 2" xfId="6566"/>
    <cellStyle name="Total 2 9 3 3" xfId="4952"/>
    <cellStyle name="Total 2 9 3 3 2" xfId="6567"/>
    <cellStyle name="Total 2 9 3 4" xfId="6565"/>
    <cellStyle name="Total 2 9 4" xfId="4953"/>
    <cellStyle name="Total 2 9 4 2" xfId="6568"/>
    <cellStyle name="Total 2 9 5" xfId="4954"/>
    <cellStyle name="Total 2 9 5 2" xfId="6569"/>
    <cellStyle name="Total 2 9 6" xfId="6561"/>
    <cellStyle name="Total 2_Regulatory Template" xfId="4955"/>
    <cellStyle name="Total 3" xfId="4956"/>
    <cellStyle name="Total 4" xfId="4957"/>
    <cellStyle name="Total 5" xfId="4958"/>
    <cellStyle name="Total 6" xfId="4959"/>
    <cellStyle name="Total 7" xfId="4960"/>
    <cellStyle name="Warning Text 2" xfId="4961"/>
    <cellStyle name="Warning Text 2 2" xfId="4990"/>
    <cellStyle name="Warning Text 3" xfId="4991"/>
    <cellStyle name="Warning Text 4" xfId="4992"/>
    <cellStyle name="year" xfId="4962"/>
    <cellStyle name="year 2" xfId="4963"/>
    <cellStyle name="year 2 2" xfId="4964"/>
    <cellStyle name="year 2 2 2" xfId="5532"/>
    <cellStyle name="year 2 3" xfId="5531"/>
    <cellStyle name="year 3" xfId="4965"/>
    <cellStyle name="year 3 2" xfId="5533"/>
    <cellStyle name="year 4" xfId="5530"/>
    <cellStyle name="Year." xfId="4966"/>
    <cellStyle name="year_29(d) - Gas extensions -tariffs" xfId="5134"/>
    <cellStyle name="표준_KZ-DRAWING-NO" xfId="4967"/>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33A8A"/>
      <color rgb="FFCCFFCC"/>
      <color rgb="FF6DBE21"/>
      <color rgb="FFD6009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0" cy="200025"/>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1</xdr:row>
      <xdr:rowOff>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71450" y="0"/>
          <a:ext cx="0" cy="200025"/>
        </a:xfrm>
        <a:prstGeom prst="rect">
          <a:avLst/>
        </a:prstGeom>
        <a:noFill/>
        <a:ln w="1">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190500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0" cy="390525"/>
        </a:xfrm>
        <a:prstGeom prst="rect">
          <a:avLst/>
        </a:prstGeom>
        <a:noFill/>
        <a:ln w="1">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FC\GP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20Reports\Electricity%20Networks\2005-2006\Network%20Sales%20Spread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iwalker\AppData\Local\Microsoft\Windows\Temporary%20Internet%20Files\Content.Outlook\REUD2E1J\JGN%20submission%20and%20draft%20decision\Appendix%2007.1%20-%20JGN%20opex%20forecast%20model%20(1).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6953</v>
          </cell>
        </row>
        <row r="17">
          <cell r="A17" t="str">
            <v>1977</v>
          </cell>
          <cell r="BP17">
            <v>-2037</v>
          </cell>
        </row>
        <row r="18">
          <cell r="A18" t="str">
            <v>1978</v>
          </cell>
          <cell r="BP18">
            <v>-2205</v>
          </cell>
        </row>
        <row r="19">
          <cell r="A19" t="str">
            <v>1979</v>
          </cell>
          <cell r="BP19">
            <v>2250</v>
          </cell>
        </row>
        <row r="20">
          <cell r="A20" t="str">
            <v>1980</v>
          </cell>
          <cell r="BP20">
            <v>1775</v>
          </cell>
        </row>
        <row r="21">
          <cell r="A21" t="str">
            <v>1981</v>
          </cell>
          <cell r="BP21">
            <v>2734</v>
          </cell>
        </row>
        <row r="22">
          <cell r="A22" t="str">
            <v>1982</v>
          </cell>
          <cell r="BP22">
            <v>-11026</v>
          </cell>
        </row>
        <row r="23">
          <cell r="A23" t="str">
            <v>1983</v>
          </cell>
          <cell r="BP23">
            <v>7694</v>
          </cell>
        </row>
        <row r="24">
          <cell r="A24" t="str">
            <v>1984</v>
          </cell>
          <cell r="BP24">
            <v>-1161</v>
          </cell>
        </row>
        <row r="25">
          <cell r="A25" t="str">
            <v>1985</v>
          </cell>
          <cell r="BP25">
            <v>-451</v>
          </cell>
        </row>
        <row r="26">
          <cell r="A26" t="str">
            <v>1986</v>
          </cell>
          <cell r="BP26">
            <v>5956</v>
          </cell>
        </row>
        <row r="27">
          <cell r="A27" t="str">
            <v>1987</v>
          </cell>
          <cell r="BP27">
            <v>5804</v>
          </cell>
        </row>
        <row r="28">
          <cell r="A28" t="str">
            <v>1988</v>
          </cell>
          <cell r="BP28">
            <v>-4762</v>
          </cell>
        </row>
        <row r="29">
          <cell r="A29" t="str">
            <v>1989</v>
          </cell>
          <cell r="BP29">
            <v>-8979</v>
          </cell>
        </row>
        <row r="30">
          <cell r="A30" t="str">
            <v>1990</v>
          </cell>
          <cell r="BP30">
            <v>-2877</v>
          </cell>
        </row>
        <row r="31">
          <cell r="A31" t="str">
            <v>1991</v>
          </cell>
          <cell r="BP31">
            <v>-2741</v>
          </cell>
        </row>
        <row r="32">
          <cell r="A32" t="str">
            <v>1992</v>
          </cell>
          <cell r="BP32">
            <v>4500</v>
          </cell>
        </row>
        <row r="33">
          <cell r="A33" t="str">
            <v>1993</v>
          </cell>
          <cell r="BP33">
            <v>4805</v>
          </cell>
          <cell r="CH33">
            <v>4.7828823159219658</v>
          </cell>
        </row>
        <row r="34">
          <cell r="A34" t="str">
            <v>1994</v>
          </cell>
          <cell r="CH34">
            <v>2.3185685685685575</v>
          </cell>
        </row>
        <row r="35">
          <cell r="A35" t="str">
            <v>1995</v>
          </cell>
          <cell r="CH35">
            <v>2.4250058087632809</v>
          </cell>
        </row>
        <row r="36">
          <cell r="A36" t="str">
            <v>1996</v>
          </cell>
          <cell r="CH36">
            <v>3.8576340799465036</v>
          </cell>
        </row>
        <row r="37">
          <cell r="A37" t="str">
            <v>1997</v>
          </cell>
          <cell r="CH37">
            <v>3.080920137491816</v>
          </cell>
        </row>
        <row r="38">
          <cell r="CH38">
            <v>2.8728517737852233</v>
          </cell>
        </row>
        <row r="39">
          <cell r="CH39">
            <v>3.1221881335169011</v>
          </cell>
        </row>
        <row r="40">
          <cell r="CH40">
            <v>2.9866593778581363</v>
          </cell>
        </row>
        <row r="41">
          <cell r="CH41">
            <v>3.1756563635621182</v>
          </cell>
        </row>
        <row r="42">
          <cell r="CH42">
            <v>3.6725204056393679</v>
          </cell>
        </row>
        <row r="43">
          <cell r="CH43">
            <v>3.1063013541756224</v>
          </cell>
        </row>
        <row r="44">
          <cell r="CH44">
            <v>2.8516687954684317</v>
          </cell>
        </row>
        <row r="45">
          <cell r="CH45">
            <v>2.7177092051150487</v>
          </cell>
        </row>
        <row r="46">
          <cell r="CH46">
            <v>3.3790946444372416</v>
          </cell>
        </row>
        <row r="47">
          <cell r="CH47">
            <v>3.042372881355937</v>
          </cell>
        </row>
        <row r="48">
          <cell r="CH48">
            <v>3.6762891685171439</v>
          </cell>
        </row>
        <row r="49">
          <cell r="CH49">
            <v>4.48437252102174</v>
          </cell>
        </row>
        <row r="50">
          <cell r="CH50">
            <v>4.2653344772345836</v>
          </cell>
        </row>
        <row r="51">
          <cell r="CH51">
            <v>1.8815853667416782</v>
          </cell>
        </row>
        <row r="52">
          <cell r="CH52">
            <v>4.3304863667226634</v>
          </cell>
        </row>
        <row r="53">
          <cell r="CH53">
            <v>3.4181963911381619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Projection"/>
      <sheetName val="Network Charts"/>
      <sheetName val="Network Sales Budget Comp"/>
      <sheetName val="Network Sales Year Comp"/>
      <sheetName val="Temperature Analysis"/>
      <sheetName val="Degree Days"/>
      <sheetName val="Data Temperature"/>
      <sheetName val="Data Table Daily"/>
      <sheetName val="Network Sales Data"/>
      <sheetName val="Chart Daily"/>
      <sheetName val="Data"/>
      <sheetName val="Charts"/>
      <sheetName val="Network Sales"/>
      <sheetName val="Network Sales (2)"/>
      <sheetName val="Charts (2)"/>
      <sheetName val="Sheet1"/>
    </sheetNames>
    <sheetDataSet>
      <sheetData sheetId="0" refreshError="1"/>
      <sheetData sheetId="1" refreshError="1"/>
      <sheetData sheetId="2" refreshError="1"/>
      <sheetData sheetId="3" refreshError="1"/>
      <sheetData sheetId="4" refreshError="1"/>
      <sheetData sheetId="5">
        <row r="14">
          <cell r="B14">
            <v>38869</v>
          </cell>
          <cell r="G14">
            <v>11.05</v>
          </cell>
          <cell r="I14">
            <v>10.923333333333334</v>
          </cell>
          <cell r="K14">
            <v>0.12666666666666693</v>
          </cell>
          <cell r="L14">
            <v>0.12666666666666693</v>
          </cell>
        </row>
        <row r="15">
          <cell r="B15">
            <v>38870</v>
          </cell>
          <cell r="G15">
            <v>10.199999999999999</v>
          </cell>
          <cell r="I15">
            <v>10.923333333333334</v>
          </cell>
          <cell r="K15">
            <v>-0.72333333333333449</v>
          </cell>
          <cell r="L15">
            <v>-0.59666666666666757</v>
          </cell>
        </row>
        <row r="16">
          <cell r="B16">
            <v>38871</v>
          </cell>
          <cell r="G16">
            <v>8.8000000000000007</v>
          </cell>
          <cell r="I16">
            <v>10.923333333333334</v>
          </cell>
          <cell r="K16">
            <v>-2.1233333333333331</v>
          </cell>
          <cell r="L16">
            <v>-2.7200000000000024</v>
          </cell>
        </row>
        <row r="17">
          <cell r="B17">
            <v>38872</v>
          </cell>
          <cell r="G17">
            <v>11.05</v>
          </cell>
          <cell r="I17">
            <v>10.923333333333334</v>
          </cell>
          <cell r="K17">
            <v>0.12666666666666693</v>
          </cell>
          <cell r="L17">
            <v>-2.5933333333333337</v>
          </cell>
        </row>
        <row r="18">
          <cell r="B18">
            <v>38873</v>
          </cell>
          <cell r="G18">
            <v>11.45</v>
          </cell>
          <cell r="I18">
            <v>10.923333333333334</v>
          </cell>
          <cell r="K18">
            <v>0.52666666666666551</v>
          </cell>
          <cell r="L18">
            <v>-2.06666666666667</v>
          </cell>
        </row>
        <row r="19">
          <cell r="B19">
            <v>38874</v>
          </cell>
          <cell r="G19">
            <v>11.3</v>
          </cell>
          <cell r="I19">
            <v>10.923333333333334</v>
          </cell>
          <cell r="K19">
            <v>0.37666666666666693</v>
          </cell>
          <cell r="L19">
            <v>-1.6900000000000119</v>
          </cell>
        </row>
        <row r="20">
          <cell r="B20">
            <v>38875</v>
          </cell>
          <cell r="G20">
            <v>10.25</v>
          </cell>
          <cell r="I20">
            <v>10.923333333333334</v>
          </cell>
          <cell r="K20">
            <v>-0.67333333333333378</v>
          </cell>
          <cell r="L20">
            <v>-2.3633333333333439</v>
          </cell>
        </row>
        <row r="21">
          <cell r="B21">
            <v>38876</v>
          </cell>
          <cell r="G21">
            <v>9.6</v>
          </cell>
          <cell r="I21">
            <v>10.923333333333334</v>
          </cell>
          <cell r="K21">
            <v>-1.3233333333333341</v>
          </cell>
          <cell r="L21">
            <v>-3.6866666666666816</v>
          </cell>
        </row>
        <row r="22">
          <cell r="B22">
            <v>38877</v>
          </cell>
          <cell r="G22">
            <v>18</v>
          </cell>
          <cell r="I22">
            <v>10.923333333333334</v>
          </cell>
          <cell r="K22">
            <v>7.0766666666666662</v>
          </cell>
          <cell r="L22">
            <v>3.3899999999999864</v>
          </cell>
          <cell r="P22">
            <v>399</v>
          </cell>
          <cell r="Q22">
            <v>381.5</v>
          </cell>
        </row>
        <row r="23">
          <cell r="B23">
            <v>38878</v>
          </cell>
          <cell r="G23">
            <v>18</v>
          </cell>
          <cell r="I23">
            <v>10.923333333333334</v>
          </cell>
          <cell r="K23">
            <v>7.0766666666666662</v>
          </cell>
          <cell r="L23">
            <v>10.466666666666654</v>
          </cell>
          <cell r="P23">
            <v>362.5</v>
          </cell>
          <cell r="Q23">
            <v>288</v>
          </cell>
        </row>
        <row r="24">
          <cell r="B24">
            <v>38879</v>
          </cell>
          <cell r="G24">
            <v>18</v>
          </cell>
          <cell r="I24">
            <v>10.923333333333334</v>
          </cell>
          <cell r="K24">
            <v>7.0766666666666662</v>
          </cell>
          <cell r="L24">
            <v>17.543333333333322</v>
          </cell>
          <cell r="P24">
            <v>235</v>
          </cell>
          <cell r="Q24">
            <v>191.7</v>
          </cell>
        </row>
        <row r="25">
          <cell r="B25">
            <v>38880</v>
          </cell>
          <cell r="G25">
            <v>18</v>
          </cell>
          <cell r="I25">
            <v>10.923333333333334</v>
          </cell>
          <cell r="K25">
            <v>7.0766666666666662</v>
          </cell>
          <cell r="L25">
            <v>24.619999999999976</v>
          </cell>
          <cell r="P25">
            <v>159</v>
          </cell>
          <cell r="Q25">
            <v>191.5</v>
          </cell>
        </row>
        <row r="26">
          <cell r="B26">
            <v>38881</v>
          </cell>
          <cell r="G26">
            <v>18</v>
          </cell>
          <cell r="I26">
            <v>10.923333333333334</v>
          </cell>
          <cell r="K26">
            <v>7.0766666666666662</v>
          </cell>
          <cell r="L26">
            <v>31.69666666666663</v>
          </cell>
          <cell r="P26">
            <v>45</v>
          </cell>
          <cell r="Q26">
            <v>108.5</v>
          </cell>
        </row>
        <row r="27">
          <cell r="B27">
            <v>38882</v>
          </cell>
          <cell r="G27">
            <v>18</v>
          </cell>
          <cell r="I27">
            <v>10.923333333333334</v>
          </cell>
          <cell r="K27">
            <v>7.0766666666666662</v>
          </cell>
          <cell r="L27">
            <v>38.773333333333284</v>
          </cell>
          <cell r="P27">
            <v>4</v>
          </cell>
          <cell r="Q27">
            <v>19.5</v>
          </cell>
        </row>
        <row r="28">
          <cell r="B28">
            <v>38883</v>
          </cell>
          <cell r="G28">
            <v>18</v>
          </cell>
          <cell r="I28">
            <v>10.923333333333334</v>
          </cell>
          <cell r="K28">
            <v>7.0766666666666662</v>
          </cell>
          <cell r="L28">
            <v>45.849999999999937</v>
          </cell>
          <cell r="P28">
            <v>3.5</v>
          </cell>
          <cell r="Q28">
            <v>0</v>
          </cell>
        </row>
        <row r="29">
          <cell r="B29">
            <v>38884</v>
          </cell>
          <cell r="G29">
            <v>18</v>
          </cell>
          <cell r="I29">
            <v>10.923333333333334</v>
          </cell>
          <cell r="K29">
            <v>7.0766666666666662</v>
          </cell>
          <cell r="L29">
            <v>52.926666666666591</v>
          </cell>
          <cell r="P29">
            <v>6</v>
          </cell>
          <cell r="Q29">
            <v>0</v>
          </cell>
        </row>
        <row r="30">
          <cell r="B30">
            <v>38885</v>
          </cell>
          <cell r="G30">
            <v>18</v>
          </cell>
          <cell r="I30">
            <v>10.923333333333334</v>
          </cell>
          <cell r="K30">
            <v>7.0766666666666662</v>
          </cell>
          <cell r="L30">
            <v>60.003333333333245</v>
          </cell>
          <cell r="P30">
            <v>25.5</v>
          </cell>
          <cell r="Q30">
            <v>36.5</v>
          </cell>
        </row>
        <row r="31">
          <cell r="B31">
            <v>38886</v>
          </cell>
          <cell r="G31">
            <v>18</v>
          </cell>
          <cell r="I31">
            <v>10.923333333333334</v>
          </cell>
          <cell r="K31">
            <v>7.0766666666666662</v>
          </cell>
          <cell r="L31">
            <v>67.079999999999899</v>
          </cell>
          <cell r="P31">
            <v>99.5</v>
          </cell>
          <cell r="Q31">
            <v>175.5</v>
          </cell>
        </row>
        <row r="32">
          <cell r="B32">
            <v>38887</v>
          </cell>
          <cell r="G32">
            <v>18</v>
          </cell>
          <cell r="I32">
            <v>10.923333333333334</v>
          </cell>
          <cell r="K32">
            <v>7.0766666666666662</v>
          </cell>
          <cell r="L32">
            <v>74.156666666666553</v>
          </cell>
          <cell r="P32">
            <v>234</v>
          </cell>
          <cell r="Q32">
            <v>246.5</v>
          </cell>
        </row>
        <row r="33">
          <cell r="B33">
            <v>38888</v>
          </cell>
          <cell r="G33">
            <v>18</v>
          </cell>
          <cell r="I33">
            <v>10.923333333333334</v>
          </cell>
          <cell r="K33">
            <v>7.0766666666666662</v>
          </cell>
          <cell r="L33">
            <v>81.233333333333206</v>
          </cell>
          <cell r="P33">
            <v>327</v>
          </cell>
          <cell r="Q33">
            <v>345</v>
          </cell>
        </row>
        <row r="34">
          <cell r="B34">
            <v>38889</v>
          </cell>
          <cell r="G34">
            <v>18</v>
          </cell>
          <cell r="I34">
            <v>10.923333333333334</v>
          </cell>
          <cell r="K34">
            <v>7.0766666666666662</v>
          </cell>
          <cell r="L34">
            <v>88.30999999999986</v>
          </cell>
        </row>
        <row r="35">
          <cell r="B35">
            <v>38890</v>
          </cell>
          <cell r="G35">
            <v>18</v>
          </cell>
          <cell r="I35">
            <v>10.923333333333334</v>
          </cell>
          <cell r="K35">
            <v>7.0766666666666662</v>
          </cell>
          <cell r="L35">
            <v>95.386666666666514</v>
          </cell>
        </row>
        <row r="36">
          <cell r="B36">
            <v>38891</v>
          </cell>
          <cell r="G36">
            <v>18</v>
          </cell>
          <cell r="I36">
            <v>10.923333333333334</v>
          </cell>
          <cell r="K36">
            <v>7.0766666666666662</v>
          </cell>
          <cell r="L36">
            <v>102.46333333333317</v>
          </cell>
        </row>
        <row r="37">
          <cell r="B37">
            <v>38892</v>
          </cell>
          <cell r="G37">
            <v>18</v>
          </cell>
          <cell r="I37">
            <v>10.923333333333334</v>
          </cell>
          <cell r="K37">
            <v>7.0766666666666662</v>
          </cell>
          <cell r="L37">
            <v>109.53999999999985</v>
          </cell>
        </row>
        <row r="38">
          <cell r="B38">
            <v>38893</v>
          </cell>
          <cell r="G38">
            <v>18</v>
          </cell>
          <cell r="I38">
            <v>10.923333333333334</v>
          </cell>
          <cell r="K38">
            <v>7.0766666666666662</v>
          </cell>
          <cell r="L38">
            <v>116.6166666666665</v>
          </cell>
        </row>
        <row r="39">
          <cell r="B39">
            <v>38894</v>
          </cell>
          <cell r="G39">
            <v>18</v>
          </cell>
          <cell r="I39">
            <v>10.923333333333334</v>
          </cell>
          <cell r="K39">
            <v>7.0766666666666662</v>
          </cell>
          <cell r="L39">
            <v>123.69333333333316</v>
          </cell>
        </row>
        <row r="40">
          <cell r="B40">
            <v>38895</v>
          </cell>
          <cell r="G40">
            <v>18</v>
          </cell>
          <cell r="I40">
            <v>10.923333333333334</v>
          </cell>
          <cell r="K40">
            <v>7.0766666666666662</v>
          </cell>
          <cell r="L40">
            <v>130.76999999999981</v>
          </cell>
        </row>
        <row r="41">
          <cell r="B41">
            <v>38896</v>
          </cell>
          <cell r="G41">
            <v>18</v>
          </cell>
          <cell r="I41">
            <v>10.923333333333334</v>
          </cell>
          <cell r="K41">
            <v>7.0766666666666662</v>
          </cell>
          <cell r="L41">
            <v>137.84666666666647</v>
          </cell>
        </row>
        <row r="42">
          <cell r="B42">
            <v>38897</v>
          </cell>
          <cell r="G42">
            <v>18</v>
          </cell>
          <cell r="I42">
            <v>10.923333333333334</v>
          </cell>
          <cell r="K42">
            <v>7.0766666666666662</v>
          </cell>
          <cell r="L42">
            <v>144.92333333333312</v>
          </cell>
        </row>
        <row r="43">
          <cell r="B43">
            <v>38898</v>
          </cell>
          <cell r="G43">
            <v>18</v>
          </cell>
          <cell r="I43">
            <v>10.923333333333334</v>
          </cell>
          <cell r="K43">
            <v>7.0766666666666662</v>
          </cell>
          <cell r="L43">
            <v>151.99999999999977</v>
          </cell>
        </row>
        <row r="44">
          <cell r="B44">
            <v>38868</v>
          </cell>
          <cell r="G44">
            <v>18</v>
          </cell>
          <cell r="I44">
            <v>8.3354838709677406</v>
          </cell>
          <cell r="K44">
            <v>9.6645161290322594</v>
          </cell>
          <cell r="L44">
            <v>22.799999999999955</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v VIC data"/>
      <sheetName val="NSW v VIC chart"/>
      <sheetName val="NSW"/>
      <sheetName val="VIC"/>
      <sheetName val="QLD"/>
      <sheetName val="SA"/>
      <sheetName val="WA"/>
      <sheetName val="TAS"/>
      <sheetName val="NT"/>
      <sheetName val="ACT"/>
      <sheetName val="AUST SUM"/>
      <sheetName val="WA GVA"/>
      <sheetName val="Linked Sheet"/>
      <sheetName val="Tot WD by State"/>
      <sheetName val="NDBlg fc"/>
      <sheetName val="Data"/>
      <sheetName val="Data2"/>
      <sheetName val="A&amp;A analysis"/>
      <sheetName val="Public Equip,Intang"/>
      <sheetName val="2ndHand Purch Assets"/>
      <sheetName val="NSW- Constn Cont. to Growth"/>
      <sheetName val="NSW Table"/>
      <sheetName val="VIC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s>
    <sheetDataSet>
      <sheetData sheetId="0" refreshError="1"/>
      <sheetData sheetId="1" refreshError="1"/>
      <sheetData sheetId="2" refreshError="1"/>
      <sheetData sheetId="3">
        <row r="5">
          <cell r="A5">
            <v>1981</v>
          </cell>
          <cell r="F5">
            <v>629.86400000000003</v>
          </cell>
          <cell r="R5">
            <v>13530.587720648982</v>
          </cell>
          <cell r="AZ5">
            <v>154.4174591441124</v>
          </cell>
          <cell r="BC5">
            <v>1684</v>
          </cell>
          <cell r="BE5">
            <v>1218.5450174802509</v>
          </cell>
          <cell r="BG5">
            <v>4164.7314990211689</v>
          </cell>
        </row>
        <row r="6">
          <cell r="A6">
            <v>1982</v>
          </cell>
          <cell r="C6">
            <v>-11.578560360798795</v>
          </cell>
          <cell r="F6">
            <v>698.26</v>
          </cell>
          <cell r="G6">
            <v>10.858852069653114</v>
          </cell>
          <cell r="N6">
            <v>3544.8620000000001</v>
          </cell>
          <cell r="P6">
            <v>5263.7425020620003</v>
          </cell>
          <cell r="R6">
            <v>13689.153502062001</v>
          </cell>
          <cell r="S6">
            <v>1.1719060892752875</v>
          </cell>
          <cell r="X6">
            <v>-12.06182702222079</v>
          </cell>
          <cell r="AG6">
            <v>2451.6180331674373</v>
          </cell>
          <cell r="AZ6">
            <v>158.65015894930411</v>
          </cell>
          <cell r="BA6">
            <v>2.7410759305665611</v>
          </cell>
          <cell r="BC6">
            <v>1436</v>
          </cell>
          <cell r="BD6">
            <v>-14.726840855106893</v>
          </cell>
          <cell r="BE6">
            <v>1093.2439668325628</v>
          </cell>
          <cell r="BG6">
            <v>4679.8871892913703</v>
          </cell>
        </row>
        <row r="7">
          <cell r="A7">
            <v>1983</v>
          </cell>
          <cell r="C7">
            <v>-5.8612879215185876</v>
          </cell>
          <cell r="F7">
            <v>633.72699999999998</v>
          </cell>
          <cell r="G7">
            <v>-9.2419729040758458</v>
          </cell>
          <cell r="N7">
            <v>2846.777</v>
          </cell>
          <cell r="P7">
            <v>4717.646900978375</v>
          </cell>
          <cell r="R7">
            <v>12135.303900978375</v>
          </cell>
          <cell r="S7">
            <v>-11.350954614173691</v>
          </cell>
          <cell r="U7">
            <v>6190.7929604656465</v>
          </cell>
          <cell r="X7">
            <v>-8.2448839431933081</v>
          </cell>
          <cell r="AG7">
            <v>1943.3726868093468</v>
          </cell>
          <cell r="AZ7">
            <v>245.25851168718191</v>
          </cell>
          <cell r="BA7">
            <v>54.590775900547996</v>
          </cell>
          <cell r="BC7">
            <v>2949</v>
          </cell>
          <cell r="BD7">
            <v>105.36211699164343</v>
          </cell>
          <cell r="BE7">
            <v>903.40431319065328</v>
          </cell>
          <cell r="BG7">
            <v>4307.6151566096551</v>
          </cell>
        </row>
        <row r="8">
          <cell r="A8">
            <v>1984</v>
          </cell>
          <cell r="C8">
            <v>28.082170035048136</v>
          </cell>
          <cell r="F8">
            <v>616.33799999999997</v>
          </cell>
          <cell r="G8">
            <v>-2.7439260123049869</v>
          </cell>
          <cell r="N8">
            <v>3370.1060000000002</v>
          </cell>
          <cell r="P8">
            <v>3893.9610598008799</v>
          </cell>
          <cell r="R8">
            <v>12923.196059800879</v>
          </cell>
          <cell r="S8">
            <v>6.4925622403158911</v>
          </cell>
          <cell r="U8">
            <v>6373.7397563760951</v>
          </cell>
          <cell r="V8">
            <v>2.9551431792137928</v>
          </cell>
          <cell r="X8">
            <v>29.39350582920488</v>
          </cell>
          <cell r="AG8">
            <v>1990.1432498001839</v>
          </cell>
          <cell r="AZ8">
            <v>265.71929005685888</v>
          </cell>
          <cell r="BA8">
            <v>8.3425354858933218</v>
          </cell>
          <cell r="BC8">
            <v>2503</v>
          </cell>
          <cell r="BD8">
            <v>-15.123770769752454</v>
          </cell>
          <cell r="BE8">
            <v>1379.9627501998164</v>
          </cell>
          <cell r="BG8">
            <v>3434.8178822776317</v>
          </cell>
        </row>
        <row r="9">
          <cell r="A9">
            <v>1985</v>
          </cell>
          <cell r="B9">
            <v>5825.7879999999986</v>
          </cell>
          <cell r="C9">
            <v>15.527056346376433</v>
          </cell>
          <cell r="D9">
            <v>40293</v>
          </cell>
          <cell r="F9">
            <v>767.25700000000006</v>
          </cell>
          <cell r="G9">
            <v>24.486401941791701</v>
          </cell>
          <cell r="N9">
            <v>3817.0929999999998</v>
          </cell>
          <cell r="P9">
            <v>4366.224988670132</v>
          </cell>
          <cell r="R9">
            <v>14776.362988670131</v>
          </cell>
          <cell r="S9">
            <v>14.339849989846897</v>
          </cell>
          <cell r="U9">
            <v>6943.2198564489081</v>
          </cell>
          <cell r="V9">
            <v>8.934787453521654</v>
          </cell>
          <cell r="W9">
            <v>5632.3370142651393</v>
          </cell>
          <cell r="X9">
            <v>17.903547533980369</v>
          </cell>
          <cell r="AA9">
            <v>6393.9779934761864</v>
          </cell>
          <cell r="AB9">
            <v>18.593987855882709</v>
          </cell>
          <cell r="AG9">
            <v>2653.8482653192946</v>
          </cell>
          <cell r="AN9">
            <v>926.54219697918154</v>
          </cell>
          <cell r="AZ9">
            <v>193.45098573485939</v>
          </cell>
          <cell r="BA9">
            <v>-27.197236717942253</v>
          </cell>
          <cell r="BC9">
            <v>2629</v>
          </cell>
          <cell r="BD9">
            <v>5.0339592489013096</v>
          </cell>
          <cell r="BE9">
            <v>1163.2447346807053</v>
          </cell>
          <cell r="BG9">
            <v>3439.6827916909506</v>
          </cell>
        </row>
        <row r="10">
          <cell r="A10">
            <v>1986</v>
          </cell>
          <cell r="B10">
            <v>5713.277000000001</v>
          </cell>
          <cell r="C10">
            <v>-1.9312580547043212</v>
          </cell>
          <cell r="D10">
            <v>35877</v>
          </cell>
          <cell r="F10">
            <v>887.9559999999999</v>
          </cell>
          <cell r="G10">
            <v>15.731234775309954</v>
          </cell>
          <cell r="N10">
            <v>4168.7029999999995</v>
          </cell>
          <cell r="P10">
            <v>3882.6249761343024</v>
          </cell>
          <cell r="R10">
            <v>14652.560976134304</v>
          </cell>
          <cell r="S10">
            <v>-0.83783819219082067</v>
          </cell>
          <cell r="U10">
            <v>7615.8837557798624</v>
          </cell>
          <cell r="V10">
            <v>9.6880685508781603</v>
          </cell>
          <cell r="W10">
            <v>5516.6363134775702</v>
          </cell>
          <cell r="X10">
            <v>-2.0542219063690874</v>
          </cell>
          <cell r="AA10">
            <v>6399.0804637864094</v>
          </cell>
          <cell r="AB10">
            <v>7.9801186607597607E-2</v>
          </cell>
          <cell r="AG10">
            <v>3223.7511129307927</v>
          </cell>
          <cell r="AN10">
            <v>715.18377945322777</v>
          </cell>
          <cell r="AU10">
            <v>5347</v>
          </cell>
          <cell r="AV10" t="e">
            <v>#DIV/0!</v>
          </cell>
          <cell r="AW10">
            <v>353</v>
          </cell>
          <cell r="AX10">
            <v>5628</v>
          </cell>
          <cell r="AZ10">
            <v>196.64068652243077</v>
          </cell>
          <cell r="BA10">
            <v>1.6488418373546754</v>
          </cell>
          <cell r="BC10">
            <v>2202</v>
          </cell>
          <cell r="BD10">
            <v>-16.241917078737167</v>
          </cell>
          <cell r="BE10">
            <v>944.9518870692068</v>
          </cell>
          <cell r="BG10">
            <v>3167.4411966810749</v>
          </cell>
          <cell r="BI10">
            <v>3438.4543800361262</v>
          </cell>
          <cell r="BO10">
            <v>7530</v>
          </cell>
        </row>
        <row r="11">
          <cell r="A11">
            <v>1987</v>
          </cell>
          <cell r="B11">
            <v>5242.0380000000005</v>
          </cell>
          <cell r="C11">
            <v>-8.2481385026491836</v>
          </cell>
          <cell r="D11">
            <v>32536</v>
          </cell>
          <cell r="F11">
            <v>939.08999999999992</v>
          </cell>
          <cell r="G11">
            <v>5.7586186702944797</v>
          </cell>
          <cell r="N11">
            <v>4536.1820000000007</v>
          </cell>
          <cell r="P11">
            <v>3811.408888485219</v>
          </cell>
          <cell r="R11">
            <v>14528.71888848522</v>
          </cell>
          <cell r="S11">
            <v>-0.84519073389828225</v>
          </cell>
          <cell r="U11">
            <v>7329.2198344763456</v>
          </cell>
          <cell r="V11">
            <v>-3.7640270058738934</v>
          </cell>
          <cell r="W11">
            <v>5021.7078717083168</v>
          </cell>
          <cell r="X11">
            <v>-8.9715619019529118</v>
          </cell>
          <cell r="AA11">
            <v>5956.1732038386881</v>
          </cell>
          <cell r="AB11">
            <v>-6.9214203892921216</v>
          </cell>
          <cell r="AF11">
            <v>-4.646575342465753</v>
          </cell>
          <cell r="AG11">
            <v>3368.2177408801899</v>
          </cell>
          <cell r="AN11">
            <v>900.58546102224932</v>
          </cell>
          <cell r="AU11">
            <v>5707</v>
          </cell>
          <cell r="AV11">
            <v>6.73274733495417</v>
          </cell>
          <cell r="AW11">
            <v>386</v>
          </cell>
          <cell r="AX11">
            <v>5995</v>
          </cell>
          <cell r="AY11">
            <v>6.5209665955934693</v>
          </cell>
          <cell r="AZ11">
            <v>220.33012829168365</v>
          </cell>
          <cell r="BA11">
            <v>12.047070312964259</v>
          </cell>
          <cell r="BC11">
            <v>2172</v>
          </cell>
          <cell r="BD11">
            <v>-1.3623978201634857</v>
          </cell>
          <cell r="BE11">
            <v>1167.9642591198108</v>
          </cell>
          <cell r="BG11">
            <v>2910.8234274629694</v>
          </cell>
          <cell r="BI11">
            <v>3060.2575172559073</v>
          </cell>
          <cell r="BO11">
            <v>7101</v>
          </cell>
        </row>
        <row r="12">
          <cell r="A12">
            <v>1988</v>
          </cell>
          <cell r="B12">
            <v>5338.3419999999996</v>
          </cell>
          <cell r="C12">
            <v>1.8371480710364763</v>
          </cell>
          <cell r="D12">
            <v>31852</v>
          </cell>
          <cell r="F12">
            <v>1042.479</v>
          </cell>
          <cell r="G12">
            <v>11.009487908507175</v>
          </cell>
          <cell r="N12">
            <v>5041.3530000000001</v>
          </cell>
          <cell r="P12">
            <v>3606.4259165950466</v>
          </cell>
          <cell r="R12">
            <v>15028.599916595047</v>
          </cell>
          <cell r="S12">
            <v>3.4406407884043366</v>
          </cell>
          <cell r="U12">
            <v>7734.9695781934024</v>
          </cell>
          <cell r="V12">
            <v>5.5360564000062729</v>
          </cell>
          <cell r="W12">
            <v>5169.8375935294234</v>
          </cell>
          <cell r="X12">
            <v>2.9497877137706716</v>
          </cell>
          <cell r="AA12">
            <v>6207.4608687852142</v>
          </cell>
          <cell r="AB12">
            <v>4.2189448887177017</v>
          </cell>
          <cell r="AF12">
            <v>1.8043902999655304</v>
          </cell>
          <cell r="AG12">
            <v>3893.9788616751443</v>
          </cell>
          <cell r="AN12">
            <v>900.640200855942</v>
          </cell>
          <cell r="AU12">
            <v>6303</v>
          </cell>
          <cell r="AV12">
            <v>10.443315226914308</v>
          </cell>
          <cell r="AW12">
            <v>631</v>
          </cell>
          <cell r="AX12">
            <v>6788</v>
          </cell>
          <cell r="AY12">
            <v>13.22768974145121</v>
          </cell>
          <cell r="AZ12">
            <v>168.50440647057621</v>
          </cell>
          <cell r="BA12">
            <v>-23.521849791009085</v>
          </cell>
          <cell r="BC12">
            <v>1812</v>
          </cell>
          <cell r="BD12">
            <v>-16.574585635359117</v>
          </cell>
          <cell r="BE12">
            <v>1147.3741383248557</v>
          </cell>
          <cell r="BG12">
            <v>2705.7857157391045</v>
          </cell>
          <cell r="BI12">
            <v>2930.4800147212554</v>
          </cell>
          <cell r="BO12">
            <v>6461</v>
          </cell>
        </row>
        <row r="13">
          <cell r="A13">
            <v>1989</v>
          </cell>
          <cell r="B13">
            <v>6339.5789999999988</v>
          </cell>
          <cell r="C13">
            <v>18.755579916011357</v>
          </cell>
          <cell r="D13">
            <v>38635</v>
          </cell>
          <cell r="F13">
            <v>1143.992</v>
          </cell>
          <cell r="G13">
            <v>9.7376541877582046</v>
          </cell>
          <cell r="N13">
            <v>6237.8190000000004</v>
          </cell>
          <cell r="P13">
            <v>3581.7941597626441</v>
          </cell>
          <cell r="R13">
            <v>17303.184159762644</v>
          </cell>
          <cell r="S13">
            <v>15.13503756697876</v>
          </cell>
          <cell r="U13">
            <v>8522.756149963463</v>
          </cell>
          <cell r="V13">
            <v>10.184740402741932</v>
          </cell>
          <cell r="W13">
            <v>6152.5817201442824</v>
          </cell>
          <cell r="X13">
            <v>19.009187597012005</v>
          </cell>
          <cell r="AA13">
            <v>7293.0556063357526</v>
          </cell>
          <cell r="AB13">
            <v>17.488547418954358</v>
          </cell>
          <cell r="AF13">
            <v>9.189433280650249</v>
          </cell>
          <cell r="AG13">
            <v>5018.1882613511525</v>
          </cell>
          <cell r="AN13">
            <v>968.72258591164018</v>
          </cell>
          <cell r="AU13">
            <v>7759</v>
          </cell>
          <cell r="AV13">
            <v>23.100111058226247</v>
          </cell>
          <cell r="AW13">
            <v>1086</v>
          </cell>
          <cell r="AX13">
            <v>8612</v>
          </cell>
          <cell r="AY13">
            <v>26.870948733058331</v>
          </cell>
          <cell r="AZ13">
            <v>186.99727985571644</v>
          </cell>
          <cell r="BA13">
            <v>10.974712040168155</v>
          </cell>
          <cell r="BC13">
            <v>1597</v>
          </cell>
          <cell r="BD13">
            <v>-11.865342163355407</v>
          </cell>
          <cell r="BE13">
            <v>1219.6307386488479</v>
          </cell>
          <cell r="BG13">
            <v>2613.0715738510039</v>
          </cell>
          <cell r="BI13">
            <v>3482.7822938359018</v>
          </cell>
          <cell r="BO13">
            <v>6529</v>
          </cell>
        </row>
        <row r="14">
          <cell r="A14">
            <v>1990</v>
          </cell>
          <cell r="B14">
            <v>5698.630000000001</v>
          </cell>
          <cell r="C14">
            <v>-10.110277038901128</v>
          </cell>
          <cell r="D14">
            <v>30016</v>
          </cell>
          <cell r="F14">
            <v>1218.3110000000001</v>
          </cell>
          <cell r="G14">
            <v>6.4964615137169002</v>
          </cell>
          <cell r="N14">
            <v>6932.14</v>
          </cell>
          <cell r="P14">
            <v>4378.8895916662368</v>
          </cell>
          <cell r="R14">
            <v>18227.970591666235</v>
          </cell>
          <cell r="S14">
            <v>5.3446026081957587</v>
          </cell>
          <cell r="U14">
            <v>9054</v>
          </cell>
          <cell r="V14">
            <v>6.2332400539092614</v>
          </cell>
          <cell r="W14">
            <v>5491.9152708311822</v>
          </cell>
          <cell r="X14">
            <v>-10.738036150743028</v>
          </cell>
          <cell r="AA14">
            <v>6709.5353054115076</v>
          </cell>
          <cell r="AB14">
            <v>-8.0010400636095333</v>
          </cell>
          <cell r="AF14">
            <v>-5.8416046319272112</v>
          </cell>
          <cell r="AG14">
            <v>5552.3696449467852</v>
          </cell>
          <cell r="AN14">
            <v>863.68726900709555</v>
          </cell>
          <cell r="AU14">
            <v>8346</v>
          </cell>
          <cell r="AV14">
            <v>7.5654079133909091</v>
          </cell>
          <cell r="AW14">
            <v>719</v>
          </cell>
          <cell r="AX14">
            <v>8998</v>
          </cell>
          <cell r="AY14">
            <v>4.482117974918709</v>
          </cell>
          <cell r="AZ14">
            <v>206.71472916881885</v>
          </cell>
          <cell r="BA14">
            <v>10.544243920722284</v>
          </cell>
          <cell r="BC14">
            <v>1699</v>
          </cell>
          <cell r="BD14">
            <v>6.3869755792110183</v>
          </cell>
          <cell r="BE14">
            <v>1379.7703550532151</v>
          </cell>
          <cell r="BG14">
            <v>3515.2023226591414</v>
          </cell>
          <cell r="BI14">
            <v>3312.6216276991486</v>
          </cell>
          <cell r="BO14">
            <v>7906</v>
          </cell>
        </row>
        <row r="15">
          <cell r="A15">
            <v>1991</v>
          </cell>
          <cell r="B15">
            <v>4218.2980000000007</v>
          </cell>
          <cell r="C15">
            <v>-25.976980432138951</v>
          </cell>
          <cell r="D15">
            <v>23580</v>
          </cell>
          <cell r="F15">
            <v>1020.3820000000001</v>
          </cell>
          <cell r="G15">
            <v>-16.246180162536504</v>
          </cell>
          <cell r="N15">
            <v>5614.5930000000008</v>
          </cell>
          <cell r="P15">
            <v>4100.6313961444757</v>
          </cell>
          <cell r="R15">
            <v>14953.904396144477</v>
          </cell>
          <cell r="S15">
            <v>-17.961770231397288</v>
          </cell>
          <cell r="U15">
            <v>8115</v>
          </cell>
          <cell r="V15">
            <v>-10.371106693174292</v>
          </cell>
          <cell r="W15">
            <v>4023.1256410601563</v>
          </cell>
          <cell r="X15">
            <v>-26.744579210318548</v>
          </cell>
          <cell r="AA15">
            <v>5040.2540328793593</v>
          </cell>
          <cell r="AB15">
            <v>-24.879238226614685</v>
          </cell>
          <cell r="AF15">
            <v>-21.126605907543649</v>
          </cell>
          <cell r="AG15">
            <v>4071.3439783249059</v>
          </cell>
          <cell r="AN15">
            <v>748.4961033149101</v>
          </cell>
          <cell r="AU15">
            <v>6337</v>
          </cell>
          <cell r="AV15">
            <v>-24.071411454589018</v>
          </cell>
          <cell r="AW15">
            <v>153</v>
          </cell>
          <cell r="AX15">
            <v>6532</v>
          </cell>
          <cell r="AY15">
            <v>-27.406090242276061</v>
          </cell>
          <cell r="AZ15">
            <v>195.17235893984434</v>
          </cell>
          <cell r="BA15">
            <v>-5.5837193002092</v>
          </cell>
          <cell r="BC15">
            <v>1665</v>
          </cell>
          <cell r="BD15">
            <v>-2.0011771630370823</v>
          </cell>
          <cell r="BE15">
            <v>1543.2490216750948</v>
          </cell>
          <cell r="BG15">
            <v>3352.1352928295655</v>
          </cell>
          <cell r="BI15">
            <v>1881.1897183746978</v>
          </cell>
          <cell r="BO15">
            <v>6871</v>
          </cell>
        </row>
        <row r="16">
          <cell r="A16">
            <v>1992</v>
          </cell>
          <cell r="B16">
            <v>3941.4169999999999</v>
          </cell>
          <cell r="C16">
            <v>-6.563808436483165</v>
          </cell>
          <cell r="D16">
            <v>25421</v>
          </cell>
          <cell r="F16">
            <v>998.42700000000013</v>
          </cell>
          <cell r="G16">
            <v>-2.1516451681821036</v>
          </cell>
          <cell r="N16">
            <v>4142.9529999999995</v>
          </cell>
          <cell r="P16">
            <v>3312.0865455401358</v>
          </cell>
          <cell r="R16">
            <v>12394.883545540135</v>
          </cell>
          <cell r="S16">
            <v>-17.11272710332512</v>
          </cell>
          <cell r="U16">
            <v>7403</v>
          </cell>
          <cell r="V16">
            <v>-8.7738755391250756</v>
          </cell>
          <cell r="W16">
            <v>3785.0193690557599</v>
          </cell>
          <cell r="X16">
            <v>-5.9184398710861981</v>
          </cell>
          <cell r="AA16">
            <v>4782.1835754988851</v>
          </cell>
          <cell r="AB16">
            <v>-5.1201875083475841</v>
          </cell>
          <cell r="AF16">
            <v>-5.1232075734372824</v>
          </cell>
          <cell r="AG16">
            <v>2901.2919682058705</v>
          </cell>
          <cell r="AN16">
            <v>609.01783985118891</v>
          </cell>
          <cell r="AU16">
            <v>4783</v>
          </cell>
          <cell r="AV16">
            <v>-24.522644784598391</v>
          </cell>
          <cell r="AW16">
            <v>220</v>
          </cell>
          <cell r="AX16">
            <v>4993</v>
          </cell>
          <cell r="AY16">
            <v>-23.560930802204528</v>
          </cell>
          <cell r="AZ16">
            <v>156.39763094424006</v>
          </cell>
          <cell r="BA16">
            <v>-19.866915687356812</v>
          </cell>
          <cell r="BC16">
            <v>1707</v>
          </cell>
          <cell r="BD16">
            <v>2.522522522522519</v>
          </cell>
          <cell r="BE16">
            <v>1241.661031794129</v>
          </cell>
          <cell r="BG16">
            <v>2703.0687056889469</v>
          </cell>
          <cell r="BI16">
            <v>2815.6098380158078</v>
          </cell>
          <cell r="BO16">
            <v>6847</v>
          </cell>
        </row>
        <row r="17">
          <cell r="A17">
            <v>1993</v>
          </cell>
          <cell r="B17">
            <v>4586.3249999999998</v>
          </cell>
          <cell r="C17">
            <v>16.362338722342741</v>
          </cell>
          <cell r="D17">
            <v>28154</v>
          </cell>
          <cell r="F17">
            <v>1069.501</v>
          </cell>
          <cell r="G17">
            <v>7.1185975539523438</v>
          </cell>
          <cell r="N17">
            <v>3649.0570000000002</v>
          </cell>
          <cell r="P17">
            <v>3598.0125843597916</v>
          </cell>
          <cell r="R17">
            <v>12902.895584359791</v>
          </cell>
          <cell r="S17">
            <v>4.0985624185428282</v>
          </cell>
          <cell r="U17">
            <v>7709</v>
          </cell>
          <cell r="V17">
            <v>4.1334594083479725</v>
          </cell>
          <cell r="W17">
            <v>4421.4520257097074</v>
          </cell>
          <cell r="X17">
            <v>16.814515187348089</v>
          </cell>
          <cell r="AA17">
            <v>5490.2332443333562</v>
          </cell>
          <cell r="AB17">
            <v>14.805990979980432</v>
          </cell>
          <cell r="AF17">
            <v>15.539251650770369</v>
          </cell>
          <cell r="AG17">
            <v>2737.6982149305218</v>
          </cell>
          <cell r="AN17">
            <v>708.31849909859181</v>
          </cell>
          <cell r="AU17">
            <v>4730</v>
          </cell>
          <cell r="AV17">
            <v>-1.1080911561781259</v>
          </cell>
          <cell r="AW17">
            <v>1192</v>
          </cell>
          <cell r="AX17">
            <v>5617</v>
          </cell>
          <cell r="AY17">
            <v>12.497496495093131</v>
          </cell>
          <cell r="AZ17">
            <v>164.8729742902924</v>
          </cell>
          <cell r="BA17">
            <v>5.4190995700401867</v>
          </cell>
          <cell r="BC17">
            <v>1367</v>
          </cell>
          <cell r="BD17">
            <v>-19.917984768599883</v>
          </cell>
          <cell r="BE17">
            <v>911.35878506947847</v>
          </cell>
          <cell r="BG17">
            <v>2889.6940852611997</v>
          </cell>
          <cell r="BI17">
            <v>3185.3543740026789</v>
          </cell>
          <cell r="BO17">
            <v>5911</v>
          </cell>
        </row>
        <row r="18">
          <cell r="A18">
            <v>1994</v>
          </cell>
          <cell r="B18">
            <v>5094.8490000000002</v>
          </cell>
          <cell r="C18">
            <v>11.087831760723454</v>
          </cell>
          <cell r="D18">
            <v>31466</v>
          </cell>
          <cell r="F18">
            <v>1183.434</v>
          </cell>
          <cell r="G18">
            <v>10.6529119654867</v>
          </cell>
          <cell r="N18">
            <v>3456.6080000000002</v>
          </cell>
          <cell r="P18">
            <v>4001.2069750889095</v>
          </cell>
          <cell r="R18">
            <v>13736.097975088909</v>
          </cell>
          <cell r="S18">
            <v>6.4574837894455506</v>
          </cell>
          <cell r="U18">
            <v>8273</v>
          </cell>
          <cell r="V18">
            <v>7.3161240108963632</v>
          </cell>
          <cell r="W18">
            <v>4922.413062991599</v>
          </cell>
          <cell r="X18">
            <v>11.330237993512551</v>
          </cell>
          <cell r="AA18">
            <v>6103.3565070767563</v>
          </cell>
          <cell r="AB18">
            <v>11.167526687071527</v>
          </cell>
          <cell r="AF18">
            <v>15.798831597663199</v>
          </cell>
          <cell r="AG18">
            <v>2482.5461838219871</v>
          </cell>
          <cell r="AN18">
            <v>1049.5792577532623</v>
          </cell>
          <cell r="AU18">
            <v>4770</v>
          </cell>
          <cell r="AV18">
            <v>0.84566596194504129</v>
          </cell>
          <cell r="AW18">
            <v>440</v>
          </cell>
          <cell r="AX18">
            <v>5146</v>
          </cell>
          <cell r="AY18">
            <v>-8.3852590350721012</v>
          </cell>
          <cell r="AZ18">
            <v>172.4359370084012</v>
          </cell>
          <cell r="BA18">
            <v>4.5871451950594722</v>
          </cell>
          <cell r="BC18">
            <v>1366</v>
          </cell>
          <cell r="BD18">
            <v>-7.3152889539140897E-2</v>
          </cell>
          <cell r="BE18">
            <v>974.06181617801303</v>
          </cell>
          <cell r="BG18">
            <v>2951.6277173356475</v>
          </cell>
          <cell r="BI18">
            <v>2850.3839735630963</v>
          </cell>
          <cell r="BO18">
            <v>6677</v>
          </cell>
        </row>
        <row r="19">
          <cell r="A19">
            <v>1995</v>
          </cell>
          <cell r="B19">
            <v>5095.6489999999994</v>
          </cell>
          <cell r="C19">
            <v>1.5702133664796669E-2</v>
          </cell>
          <cell r="D19">
            <v>29459</v>
          </cell>
          <cell r="F19">
            <v>1253.444</v>
          </cell>
          <cell r="G19">
            <v>5.9158347656058652</v>
          </cell>
          <cell r="N19">
            <v>4058.2969999999996</v>
          </cell>
          <cell r="P19">
            <v>4065.543855464874</v>
          </cell>
          <cell r="R19">
            <v>14472.933855464873</v>
          </cell>
          <cell r="S19">
            <v>5.3642299415179728</v>
          </cell>
          <cell r="U19">
            <v>8666</v>
          </cell>
          <cell r="V19">
            <v>4.7503928441919419</v>
          </cell>
          <cell r="W19">
            <v>4959.6073055320876</v>
          </cell>
          <cell r="X19">
            <v>0.75560994302017825</v>
          </cell>
          <cell r="AA19">
            <v>6203.9809457639331</v>
          </cell>
          <cell r="AB19">
            <v>1.648673784179322</v>
          </cell>
          <cell r="AF19">
            <v>-1.0089932002632196</v>
          </cell>
          <cell r="AG19">
            <v>2798.8878334697083</v>
          </cell>
          <cell r="AN19">
            <v>719.40577910896945</v>
          </cell>
          <cell r="AU19">
            <v>5351</v>
          </cell>
          <cell r="AV19">
            <v>12.180293501048212</v>
          </cell>
          <cell r="AW19">
            <v>-342</v>
          </cell>
          <cell r="AX19">
            <v>5174</v>
          </cell>
          <cell r="AY19">
            <v>0.54411193159735749</v>
          </cell>
          <cell r="AZ19">
            <v>136.04169446791184</v>
          </cell>
          <cell r="BA19">
            <v>-21.10594993821746</v>
          </cell>
          <cell r="BC19">
            <v>1043</v>
          </cell>
          <cell r="BD19">
            <v>-23.645680819912151</v>
          </cell>
          <cell r="BE19">
            <v>1259.4091665302913</v>
          </cell>
          <cell r="BG19">
            <v>3346.1380763559046</v>
          </cell>
          <cell r="BI19">
            <v>2225.3407028777383</v>
          </cell>
          <cell r="BO19">
            <v>7521</v>
          </cell>
        </row>
        <row r="20">
          <cell r="A20">
            <v>1996</v>
          </cell>
          <cell r="B20">
            <v>4469.6409999999996</v>
          </cell>
          <cell r="C20">
            <v>-12.285147583752332</v>
          </cell>
          <cell r="D20">
            <v>23675</v>
          </cell>
          <cell r="F20">
            <v>1216.08</v>
          </cell>
          <cell r="G20">
            <v>-2.9809070050197728</v>
          </cell>
          <cell r="N20">
            <v>4827.0169999999998</v>
          </cell>
          <cell r="P20">
            <v>3878.414667096929</v>
          </cell>
          <cell r="R20">
            <v>14391.152667096929</v>
          </cell>
          <cell r="S20">
            <v>-0.56506295948464125</v>
          </cell>
          <cell r="U20">
            <v>8660</v>
          </cell>
          <cell r="V20">
            <v>-6.9236095084235227E-2</v>
          </cell>
          <cell r="W20">
            <v>4274.8390319215478</v>
          </cell>
          <cell r="X20">
            <v>-13.806905091996494</v>
          </cell>
          <cell r="AA20">
            <v>5433.2287927686602</v>
          </cell>
          <cell r="AB20">
            <v>-12.423509352032113</v>
          </cell>
          <cell r="AF20">
            <v>-6.8136494571238604</v>
          </cell>
          <cell r="AG20">
            <v>3548.1825011202027</v>
          </cell>
          <cell r="AN20">
            <v>953.94722360944945</v>
          </cell>
          <cell r="AU20">
            <v>6742</v>
          </cell>
          <cell r="AV20">
            <v>25.995141095122399</v>
          </cell>
          <cell r="AW20">
            <v>393</v>
          </cell>
          <cell r="AX20">
            <v>7071</v>
          </cell>
          <cell r="AY20">
            <v>36.664089679165059</v>
          </cell>
          <cell r="AZ20">
            <v>194.80196807845186</v>
          </cell>
          <cell r="BA20">
            <v>43.192841606658902</v>
          </cell>
          <cell r="BC20">
            <v>1531</v>
          </cell>
          <cell r="BD20">
            <v>46.788111217641415</v>
          </cell>
          <cell r="BE20">
            <v>1278.8344988797971</v>
          </cell>
          <cell r="BG20">
            <v>2924.4674434874796</v>
          </cell>
          <cell r="BI20">
            <v>2443.2058504013839</v>
          </cell>
          <cell r="BO20">
            <v>6697</v>
          </cell>
        </row>
        <row r="21">
          <cell r="A21">
            <v>1997</v>
          </cell>
          <cell r="B21">
            <v>4515.8810000000003</v>
          </cell>
          <cell r="C21">
            <v>1.0345349883805088</v>
          </cell>
          <cell r="D21">
            <v>24699</v>
          </cell>
          <cell r="F21">
            <v>1341.7339999999999</v>
          </cell>
          <cell r="G21">
            <v>10.332708374449041</v>
          </cell>
          <cell r="N21">
            <v>5323.3849999999993</v>
          </cell>
          <cell r="P21">
            <v>4044.9775911534211</v>
          </cell>
          <cell r="R21">
            <v>15225.97759115342</v>
          </cell>
          <cell r="S21">
            <v>5.8009594044901247</v>
          </cell>
          <cell r="U21">
            <v>9102</v>
          </cell>
          <cell r="V21">
            <v>5.1039260969976796</v>
          </cell>
          <cell r="W21">
            <v>4372.9426795488616</v>
          </cell>
          <cell r="X21">
            <v>2.2949085777205536</v>
          </cell>
          <cell r="AA21">
            <v>5651.1417632634621</v>
          </cell>
          <cell r="AB21">
            <v>4.0107453377415725</v>
          </cell>
          <cell r="AF21">
            <v>7.454523837831406</v>
          </cell>
          <cell r="AG21">
            <v>4179.3158396361669</v>
          </cell>
          <cell r="AN21">
            <v>1560.4077535961655</v>
          </cell>
          <cell r="AU21">
            <v>8599</v>
          </cell>
          <cell r="AV21">
            <v>27.543755562147719</v>
          </cell>
          <cell r="AW21">
            <v>774</v>
          </cell>
          <cell r="AX21">
            <v>9196</v>
          </cell>
          <cell r="AY21">
            <v>30.052326403620413</v>
          </cell>
          <cell r="AZ21">
            <v>142.93832045113868</v>
          </cell>
          <cell r="BA21">
            <v>-26.623780108025564</v>
          </cell>
          <cell r="BC21">
            <v>668</v>
          </cell>
          <cell r="BD21">
            <v>-56.368386675375568</v>
          </cell>
          <cell r="BE21">
            <v>1144.0691603638325</v>
          </cell>
          <cell r="BG21">
            <v>2484.5698375572556</v>
          </cell>
          <cell r="BI21">
            <v>2221.8877653423742</v>
          </cell>
          <cell r="BO21">
            <v>4944</v>
          </cell>
        </row>
        <row r="22">
          <cell r="A22">
            <v>1998</v>
          </cell>
          <cell r="B22">
            <v>6113.8830000000007</v>
          </cell>
          <cell r="C22">
            <v>35.386273464690497</v>
          </cell>
          <cell r="D22">
            <v>33602</v>
          </cell>
          <cell r="F22">
            <v>1566.51</v>
          </cell>
          <cell r="G22">
            <v>16.752649929121578</v>
          </cell>
          <cell r="N22">
            <v>4728.2510000000002</v>
          </cell>
          <cell r="P22">
            <v>5086.9387661292312</v>
          </cell>
          <cell r="R22">
            <v>17495.582766129231</v>
          </cell>
          <cell r="S22">
            <v>14.906137628197325</v>
          </cell>
          <cell r="U22">
            <v>10221</v>
          </cell>
          <cell r="V22">
            <v>12.294001318391556</v>
          </cell>
          <cell r="W22">
            <v>6013.203547007457</v>
          </cell>
          <cell r="X22">
            <v>37.509315526354307</v>
          </cell>
          <cell r="AA22">
            <v>7493.4496134168185</v>
          </cell>
          <cell r="AB22">
            <v>32.600630586365732</v>
          </cell>
          <cell r="AF22">
            <v>28.070369550785568</v>
          </cell>
          <cell r="AG22">
            <v>3577.9162177456324</v>
          </cell>
          <cell r="AN22">
            <v>2499.4194153051571</v>
          </cell>
          <cell r="AU22">
            <v>8529</v>
          </cell>
          <cell r="AV22">
            <v>-0.81404814513315049</v>
          </cell>
          <cell r="AW22">
            <v>339</v>
          </cell>
          <cell r="AX22">
            <v>8813</v>
          </cell>
          <cell r="AY22">
            <v>-4.1648542844715086</v>
          </cell>
          <cell r="AZ22">
            <v>100.6794529925437</v>
          </cell>
          <cell r="BA22">
            <v>-29.564407448764264</v>
          </cell>
          <cell r="BC22">
            <v>841</v>
          </cell>
          <cell r="BD22">
            <v>25.898203592814362</v>
          </cell>
          <cell r="BE22">
            <v>1150.3347822543678</v>
          </cell>
          <cell r="BG22">
            <v>2587.5193508240741</v>
          </cell>
          <cell r="BI22">
            <v>2270.2024803383752</v>
          </cell>
          <cell r="BO22">
            <v>5993</v>
          </cell>
        </row>
        <row r="23">
          <cell r="A23">
            <v>1999</v>
          </cell>
          <cell r="B23">
            <v>7229.692</v>
          </cell>
          <cell r="C23">
            <v>18.250414671003679</v>
          </cell>
          <cell r="D23">
            <v>37472</v>
          </cell>
          <cell r="F23">
            <v>1683.354</v>
          </cell>
          <cell r="G23">
            <v>7.4588735469291567</v>
          </cell>
          <cell r="N23">
            <v>5501.9550000000008</v>
          </cell>
          <cell r="P23">
            <v>6237.7456781055507</v>
          </cell>
          <cell r="R23">
            <v>20652.746678105552</v>
          </cell>
          <cell r="S23">
            <v>18.045491563095961</v>
          </cell>
          <cell r="U23">
            <v>11222</v>
          </cell>
          <cell r="V23">
            <v>9.7935622737501227</v>
          </cell>
          <cell r="W23">
            <v>7072.5012602140869</v>
          </cell>
          <cell r="X23">
            <v>17.616195841795545</v>
          </cell>
          <cell r="AA23">
            <v>8683.6165158330186</v>
          </cell>
          <cell r="AB23">
            <v>15.882763797934118</v>
          </cell>
          <cell r="AF23">
            <v>8.4319654427645894</v>
          </cell>
          <cell r="AG23">
            <v>4231.6404381087505</v>
          </cell>
          <cell r="AN23">
            <v>3462.8632651679491</v>
          </cell>
          <cell r="AU23">
            <v>10910</v>
          </cell>
          <cell r="AV23">
            <v>27.916520107867271</v>
          </cell>
          <cell r="AW23">
            <v>700</v>
          </cell>
          <cell r="AX23">
            <v>11449</v>
          </cell>
          <cell r="AY23">
            <v>29.910359695903786</v>
          </cell>
          <cell r="AZ23">
            <v>157.19073978591314</v>
          </cell>
          <cell r="BA23">
            <v>56.129910437191846</v>
          </cell>
          <cell r="BC23">
            <v>1082</v>
          </cell>
          <cell r="BD23">
            <v>28.656361474435201</v>
          </cell>
          <cell r="BE23">
            <v>1270.3145618912504</v>
          </cell>
          <cell r="BG23">
            <v>2774.8824129376017</v>
          </cell>
          <cell r="BI23">
            <v>3406.3735410041663</v>
          </cell>
          <cell r="BO23">
            <v>7441</v>
          </cell>
        </row>
        <row r="24">
          <cell r="A24">
            <v>2000</v>
          </cell>
          <cell r="B24">
            <v>9136.5529999999999</v>
          </cell>
          <cell r="C24">
            <v>26.375411289996855</v>
          </cell>
          <cell r="D24">
            <v>46441</v>
          </cell>
          <cell r="F24">
            <v>1996.2069999999999</v>
          </cell>
          <cell r="G24">
            <v>18.585098559185997</v>
          </cell>
          <cell r="N24">
            <v>5121.2389999999996</v>
          </cell>
          <cell r="P24">
            <v>5343.7153072028395</v>
          </cell>
          <cell r="R24">
            <v>21597.714307202841</v>
          </cell>
          <cell r="S24">
            <v>4.5755058338030619</v>
          </cell>
          <cell r="U24">
            <v>11994</v>
          </cell>
          <cell r="V24">
            <v>6.8793441454286119</v>
          </cell>
          <cell r="W24">
            <v>9027.6651338090851</v>
          </cell>
          <cell r="X24">
            <v>27.644588550215609</v>
          </cell>
          <cell r="AA24">
            <v>10955.038223080648</v>
          </cell>
          <cell r="AB24">
            <v>26.15755432205118</v>
          </cell>
          <cell r="AF24">
            <v>20.165723846705454</v>
          </cell>
          <cell r="AG24">
            <v>3980.3907630226377</v>
          </cell>
          <cell r="AN24">
            <v>2746.6186465130299</v>
          </cell>
          <cell r="AU24">
            <v>10240</v>
          </cell>
          <cell r="AV24">
            <v>-6.1411549037580171</v>
          </cell>
          <cell r="AW24">
            <v>-68</v>
          </cell>
          <cell r="AX24">
            <v>10245</v>
          </cell>
          <cell r="AY24">
            <v>-10.51620228840947</v>
          </cell>
          <cell r="AZ24">
            <v>108.88786619091479</v>
          </cell>
          <cell r="BA24">
            <v>-30.728828976048295</v>
          </cell>
          <cell r="BC24">
            <v>670</v>
          </cell>
          <cell r="BD24">
            <v>-38.077634011090581</v>
          </cell>
          <cell r="BE24">
            <v>1140.8482369773619</v>
          </cell>
          <cell r="BG24">
            <v>2597.0966606898096</v>
          </cell>
          <cell r="BI24">
            <v>3013.3333254134764</v>
          </cell>
          <cell r="BO24">
            <v>7480</v>
          </cell>
        </row>
        <row r="25">
          <cell r="A25">
            <v>2001</v>
          </cell>
          <cell r="B25">
            <v>7450.0839999999998</v>
          </cell>
          <cell r="C25">
            <v>-18.458482099321259</v>
          </cell>
          <cell r="D25">
            <v>33688</v>
          </cell>
          <cell r="F25">
            <v>1644.0450000000001</v>
          </cell>
          <cell r="G25">
            <v>-17.641557213254934</v>
          </cell>
          <cell r="N25">
            <v>5046.8770000000004</v>
          </cell>
          <cell r="P25">
            <v>4820.2288420568193</v>
          </cell>
          <cell r="R25">
            <v>18961.23484205682</v>
          </cell>
          <cell r="S25">
            <v>-12.207215206410782</v>
          </cell>
          <cell r="U25">
            <v>10411</v>
          </cell>
          <cell r="V25">
            <v>-13.198265799566455</v>
          </cell>
          <cell r="W25">
            <v>7379.7703365567841</v>
          </cell>
          <cell r="X25">
            <v>-18.253831669950269</v>
          </cell>
          <cell r="AA25">
            <v>8922.1875720514945</v>
          </cell>
          <cell r="AB25">
            <v>-18.556308153688018</v>
          </cell>
          <cell r="AF25">
            <v>-14.149317066702027</v>
          </cell>
          <cell r="AG25">
            <v>3826.5179722032394</v>
          </cell>
          <cell r="AN25">
            <v>2488.2132293301834</v>
          </cell>
          <cell r="AU25">
            <v>9439</v>
          </cell>
          <cell r="AV25">
            <v>-7.8222656250000018</v>
          </cell>
          <cell r="AW25">
            <v>44</v>
          </cell>
          <cell r="AX25">
            <v>9528</v>
          </cell>
          <cell r="AY25">
            <v>-6.9985358711566636</v>
          </cell>
          <cell r="AZ25">
            <v>70.313663443215773</v>
          </cell>
          <cell r="BA25">
            <v>-35.425620959516522</v>
          </cell>
          <cell r="BC25">
            <v>394</v>
          </cell>
          <cell r="BD25">
            <v>-41.194029850746276</v>
          </cell>
          <cell r="BE25">
            <v>1220.359027796761</v>
          </cell>
          <cell r="BG25">
            <v>2332.0156127266359</v>
          </cell>
          <cell r="BI25">
            <v>2458.6839315280963</v>
          </cell>
          <cell r="BO25">
            <v>6861</v>
          </cell>
        </row>
        <row r="26">
          <cell r="A26">
            <v>2002</v>
          </cell>
          <cell r="B26">
            <v>8917.4793441658421</v>
          </cell>
          <cell r="C26">
            <v>19.69635972112318</v>
          </cell>
          <cell r="D26">
            <v>46331</v>
          </cell>
          <cell r="F26">
            <v>1918.326</v>
          </cell>
          <cell r="G26">
            <v>16.683302464348593</v>
          </cell>
          <cell r="N26">
            <v>5459.1009999999997</v>
          </cell>
          <cell r="P26">
            <v>4991.528258872795</v>
          </cell>
          <cell r="R26">
            <v>21286.434603038637</v>
          </cell>
          <cell r="S26">
            <v>12.262913150700649</v>
          </cell>
          <cell r="U26">
            <v>11799</v>
          </cell>
          <cell r="V26">
            <v>13.332052636634328</v>
          </cell>
          <cell r="W26">
            <v>8807.351021921766</v>
          </cell>
          <cell r="X26">
            <v>19.344513721426395</v>
          </cell>
          <cell r="AA26">
            <v>10609.035681781474</v>
          </cell>
          <cell r="AB26">
            <v>18.906216621291215</v>
          </cell>
          <cell r="AF26">
            <v>17.701575532900836</v>
          </cell>
          <cell r="AG26">
            <v>4175.8444869594778</v>
          </cell>
          <cell r="AN26">
            <v>2812.8402408490556</v>
          </cell>
          <cell r="AU26">
            <v>10400</v>
          </cell>
          <cell r="AV26">
            <v>10.181163258819792</v>
          </cell>
          <cell r="AW26">
            <v>-510</v>
          </cell>
          <cell r="AX26">
            <v>10084</v>
          </cell>
          <cell r="AY26">
            <v>5.8354324097397159</v>
          </cell>
          <cell r="AZ26">
            <v>110.12832224407612</v>
          </cell>
          <cell r="BA26">
            <v>56.624355567839316</v>
          </cell>
          <cell r="BC26">
            <v>775</v>
          </cell>
          <cell r="BD26">
            <v>96.700507614213208</v>
          </cell>
          <cell r="BE26">
            <v>1283.2565130405219</v>
          </cell>
          <cell r="BG26">
            <v>2178.6880180237395</v>
          </cell>
          <cell r="BI26">
            <v>2786.285806551371</v>
          </cell>
          <cell r="BO26">
            <v>7738</v>
          </cell>
        </row>
      </sheetData>
      <sheetData sheetId="4" refreshError="1"/>
      <sheetData sheetId="5">
        <row r="10">
          <cell r="BI10">
            <v>1008.0963195073548</v>
          </cell>
        </row>
        <row r="11">
          <cell r="BI11">
            <v>781.75553613588124</v>
          </cell>
          <cell r="BJ11">
            <v>-22.45229736401415</v>
          </cell>
        </row>
        <row r="12">
          <cell r="BI12">
            <v>733.40739377597561</v>
          </cell>
          <cell r="BJ12">
            <v>-6.1845602781253621</v>
          </cell>
        </row>
        <row r="13">
          <cell r="BI13">
            <v>993.97561241128778</v>
          </cell>
          <cell r="BJ13">
            <v>35.528441742830942</v>
          </cell>
        </row>
        <row r="14">
          <cell r="BI14">
            <v>1321.0456408609441</v>
          </cell>
          <cell r="BJ14">
            <v>32.905236744814736</v>
          </cell>
        </row>
        <row r="15">
          <cell r="BI15">
            <v>1284.9500493786841</v>
          </cell>
          <cell r="BJ15">
            <v>-2.7323500692024605</v>
          </cell>
        </row>
        <row r="16">
          <cell r="BI16">
            <v>1415.4290612447821</v>
          </cell>
          <cell r="BJ16">
            <v>10.154403428303604</v>
          </cell>
        </row>
        <row r="17">
          <cell r="BI17">
            <v>1045.4643482783581</v>
          </cell>
          <cell r="BJ17">
            <v>-26.137990457894301</v>
          </cell>
        </row>
        <row r="18">
          <cell r="BI18">
            <v>864.31658868733689</v>
          </cell>
          <cell r="BJ18">
            <v>-17.32701453563006</v>
          </cell>
        </row>
        <row r="19">
          <cell r="BI19">
            <v>1090.2801724119893</v>
          </cell>
          <cell r="BJ19">
            <v>26.143612963373752</v>
          </cell>
        </row>
        <row r="20">
          <cell r="BI20">
            <v>1141.780442139546</v>
          </cell>
          <cell r="BJ20">
            <v>4.7235812436746905</v>
          </cell>
        </row>
        <row r="21">
          <cell r="BI21">
            <v>1165.9729827112164</v>
          </cell>
          <cell r="BJ21">
            <v>2.1188434902893238</v>
          </cell>
        </row>
        <row r="22">
          <cell r="BI22">
            <v>1104.9525974474959</v>
          </cell>
          <cell r="BJ22">
            <v>-5.2334304626708299</v>
          </cell>
        </row>
        <row r="23">
          <cell r="BI23">
            <v>887.67458822728122</v>
          </cell>
          <cell r="BJ23">
            <v>-19.664011806672921</v>
          </cell>
        </row>
        <row r="24">
          <cell r="BI24">
            <v>1369.9430897281341</v>
          </cell>
          <cell r="BJ24">
            <v>54.329425207942549</v>
          </cell>
        </row>
        <row r="25">
          <cell r="BI25">
            <v>1079.7845979064109</v>
          </cell>
          <cell r="BJ25">
            <v>-21.180331796067907</v>
          </cell>
        </row>
        <row r="26">
          <cell r="BI26">
            <v>779.10633648538806</v>
          </cell>
          <cell r="BJ26">
            <v>-27.846133571825938</v>
          </cell>
        </row>
      </sheetData>
      <sheetData sheetId="6">
        <row r="9">
          <cell r="A9">
            <v>1985</v>
          </cell>
        </row>
        <row r="10">
          <cell r="A10">
            <v>1986</v>
          </cell>
          <cell r="BI10">
            <v>356.59289069653209</v>
          </cell>
        </row>
        <row r="11">
          <cell r="A11">
            <v>1987</v>
          </cell>
          <cell r="BI11">
            <v>542.04504635527837</v>
          </cell>
          <cell r="BJ11">
            <v>52.006688999464636</v>
          </cell>
        </row>
        <row r="12">
          <cell r="A12">
            <v>1988</v>
          </cell>
          <cell r="BI12">
            <v>397.51051413148411</v>
          </cell>
          <cell r="BJ12">
            <v>-26.664671727128088</v>
          </cell>
        </row>
        <row r="13">
          <cell r="A13">
            <v>1989</v>
          </cell>
          <cell r="BI13">
            <v>699.99864901491878</v>
          </cell>
          <cell r="BJ13">
            <v>76.095631217286751</v>
          </cell>
        </row>
        <row r="14">
          <cell r="A14">
            <v>1990</v>
          </cell>
          <cell r="BI14">
            <v>1044.1746626763997</v>
          </cell>
          <cell r="BJ14">
            <v>49.16809684501915</v>
          </cell>
        </row>
        <row r="15">
          <cell r="A15">
            <v>1991</v>
          </cell>
          <cell r="BI15">
            <v>689.1593514239903</v>
          </cell>
          <cell r="BJ15">
            <v>-33.999609829876931</v>
          </cell>
        </row>
        <row r="16">
          <cell r="A16">
            <v>1992</v>
          </cell>
          <cell r="BI16">
            <v>659.27637037137447</v>
          </cell>
          <cell r="BJ16">
            <v>-4.3361496859716802</v>
          </cell>
        </row>
        <row r="17">
          <cell r="A17">
            <v>1993</v>
          </cell>
          <cell r="BI17">
            <v>577.21707891307437</v>
          </cell>
          <cell r="BJ17">
            <v>-12.446872836057443</v>
          </cell>
        </row>
        <row r="18">
          <cell r="A18">
            <v>1994</v>
          </cell>
          <cell r="BI18">
            <v>395.82150617127809</v>
          </cell>
          <cell r="BJ18">
            <v>-31.42588453608689</v>
          </cell>
        </row>
        <row r="19">
          <cell r="A19">
            <v>1995</v>
          </cell>
          <cell r="BI19">
            <v>892.17635597060939</v>
          </cell>
          <cell r="BJ19">
            <v>125.39865622777731</v>
          </cell>
        </row>
        <row r="20">
          <cell r="A20">
            <v>1996</v>
          </cell>
          <cell r="BI20">
            <v>721.47800958723792</v>
          </cell>
          <cell r="BJ20">
            <v>-19.132803199841209</v>
          </cell>
        </row>
        <row r="21">
          <cell r="A21">
            <v>1997</v>
          </cell>
          <cell r="BI21">
            <v>956.86985074375252</v>
          </cell>
          <cell r="BJ21">
            <v>32.626336219337261</v>
          </cell>
        </row>
        <row r="22">
          <cell r="A22">
            <v>1998</v>
          </cell>
          <cell r="BI22">
            <v>2742.5933511005755</v>
          </cell>
          <cell r="BJ22">
            <v>186.62135701828439</v>
          </cell>
        </row>
        <row r="23">
          <cell r="A23">
            <v>1999</v>
          </cell>
          <cell r="BI23">
            <v>1232.7837550552767</v>
          </cell>
          <cell r="BJ23">
            <v>-55.050435947400921</v>
          </cell>
        </row>
        <row r="24">
          <cell r="A24">
            <v>2000</v>
          </cell>
          <cell r="BI24">
            <v>1196.3451693738289</v>
          </cell>
          <cell r="BJ24">
            <v>-2.9557970351267282</v>
          </cell>
        </row>
        <row r="25">
          <cell r="A25">
            <v>2001</v>
          </cell>
          <cell r="BI25">
            <v>1497.9353815538748</v>
          </cell>
          <cell r="BJ25">
            <v>25.209297441966449</v>
          </cell>
        </row>
        <row r="26">
          <cell r="A26">
            <v>2002</v>
          </cell>
          <cell r="BI26">
            <v>984.24728012040805</v>
          </cell>
          <cell r="BJ26">
            <v>-34.293074838822172</v>
          </cell>
        </row>
      </sheetData>
      <sheetData sheetId="7">
        <row r="5">
          <cell r="AG5">
            <v>279.40425506756753</v>
          </cell>
          <cell r="AN5">
            <v>162.54368484597708</v>
          </cell>
        </row>
        <row r="6">
          <cell r="AG6">
            <v>227.26064918414917</v>
          </cell>
          <cell r="AN6">
            <v>68.844617378849719</v>
          </cell>
        </row>
        <row r="7">
          <cell r="AG7">
            <v>134.73437189054727</v>
          </cell>
          <cell r="AN7">
            <v>20.114764818088144</v>
          </cell>
        </row>
        <row r="8">
          <cell r="AG8">
            <v>105.73145817727841</v>
          </cell>
          <cell r="AN8">
            <v>4.3044672892804394</v>
          </cell>
        </row>
        <row r="9">
          <cell r="AG9">
            <v>138.9541474669424</v>
          </cell>
          <cell r="AN9">
            <v>44.071869644494662</v>
          </cell>
        </row>
        <row r="10">
          <cell r="AG10">
            <v>249.37059413975271</v>
          </cell>
          <cell r="AN10">
            <v>87.436261437855435</v>
          </cell>
          <cell r="AU10">
            <v>462</v>
          </cell>
          <cell r="AW10">
            <v>30</v>
          </cell>
          <cell r="AX10">
            <v>487</v>
          </cell>
        </row>
        <row r="11">
          <cell r="AG11">
            <v>274.73195691014189</v>
          </cell>
          <cell r="AN11">
            <v>90.948934703685893</v>
          </cell>
          <cell r="AU11">
            <v>493</v>
          </cell>
          <cell r="AW11">
            <v>7</v>
          </cell>
          <cell r="AX11">
            <v>499</v>
          </cell>
        </row>
        <row r="12">
          <cell r="AG12">
            <v>251.41488038257825</v>
          </cell>
          <cell r="AN12">
            <v>71.184274291615381</v>
          </cell>
          <cell r="AU12">
            <v>427</v>
          </cell>
          <cell r="AW12">
            <v>17</v>
          </cell>
          <cell r="AX12">
            <v>445</v>
          </cell>
        </row>
        <row r="13">
          <cell r="AG13">
            <v>265.13135389712841</v>
          </cell>
          <cell r="AN13">
            <v>122.70356716154645</v>
          </cell>
          <cell r="AU13">
            <v>510</v>
          </cell>
          <cell r="AW13">
            <v>29</v>
          </cell>
          <cell r="AX13">
            <v>536</v>
          </cell>
        </row>
        <row r="14">
          <cell r="AG14">
            <v>281.39666017862879</v>
          </cell>
          <cell r="AN14">
            <v>74.132997042624211</v>
          </cell>
          <cell r="AU14">
            <v>469</v>
          </cell>
          <cell r="AW14">
            <v>61</v>
          </cell>
          <cell r="AX14">
            <v>531</v>
          </cell>
        </row>
        <row r="15">
          <cell r="AG15">
            <v>165.26964905386481</v>
          </cell>
          <cell r="AN15">
            <v>53.855344945625177</v>
          </cell>
          <cell r="AU15">
            <v>292</v>
          </cell>
          <cell r="AW15">
            <v>-20</v>
          </cell>
          <cell r="AX15">
            <v>275</v>
          </cell>
        </row>
        <row r="16">
          <cell r="AG16">
            <v>197.94790976554035</v>
          </cell>
          <cell r="AN16">
            <v>183.7579096505707</v>
          </cell>
          <cell r="AU16">
            <v>544</v>
          </cell>
          <cell r="AW16">
            <v>35</v>
          </cell>
          <cell r="AX16">
            <v>564</v>
          </cell>
        </row>
        <row r="17">
          <cell r="AG17">
            <v>148.03541325516957</v>
          </cell>
          <cell r="AN17">
            <v>111.1981011358791</v>
          </cell>
          <cell r="AU17">
            <v>368</v>
          </cell>
          <cell r="AW17">
            <v>12</v>
          </cell>
          <cell r="AX17">
            <v>374</v>
          </cell>
        </row>
        <row r="18">
          <cell r="AG18">
            <v>141.56881776451689</v>
          </cell>
          <cell r="AN18">
            <v>52.462089047538356</v>
          </cell>
          <cell r="AU18">
            <v>267</v>
          </cell>
          <cell r="AW18">
            <v>44</v>
          </cell>
          <cell r="AX18">
            <v>308</v>
          </cell>
        </row>
        <row r="19">
          <cell r="AG19">
            <v>178.5900966283221</v>
          </cell>
          <cell r="AN19">
            <v>43.218810229475658</v>
          </cell>
          <cell r="AU19">
            <v>342</v>
          </cell>
          <cell r="AW19">
            <v>45</v>
          </cell>
          <cell r="AX19">
            <v>383</v>
          </cell>
        </row>
        <row r="20">
          <cell r="AG20">
            <v>223.60413972555006</v>
          </cell>
          <cell r="AN20">
            <v>86.94720055023123</v>
          </cell>
          <cell r="AU20">
            <v>466</v>
          </cell>
          <cell r="AW20">
            <v>33</v>
          </cell>
          <cell r="AX20">
            <v>496</v>
          </cell>
        </row>
        <row r="21">
          <cell r="AG21">
            <v>250.63155896269669</v>
          </cell>
          <cell r="AN21">
            <v>75.385697234710904</v>
          </cell>
          <cell r="AU21">
            <v>475</v>
          </cell>
          <cell r="AW21">
            <v>30</v>
          </cell>
          <cell r="AX21">
            <v>506</v>
          </cell>
        </row>
        <row r="22">
          <cell r="AG22">
            <v>190.16533806714546</v>
          </cell>
          <cell r="AN22">
            <v>93.119568850809856</v>
          </cell>
          <cell r="AU22">
            <v>412</v>
          </cell>
          <cell r="AW22">
            <v>38</v>
          </cell>
          <cell r="AX22">
            <v>447</v>
          </cell>
        </row>
        <row r="23">
          <cell r="AG23">
            <v>180.73008851304846</v>
          </cell>
          <cell r="AN23">
            <v>74.596580596835125</v>
          </cell>
          <cell r="AU23">
            <v>391</v>
          </cell>
          <cell r="AW23">
            <v>53</v>
          </cell>
          <cell r="AX23">
            <v>442</v>
          </cell>
        </row>
        <row r="24">
          <cell r="AG24">
            <v>214.09375495961973</v>
          </cell>
          <cell r="AN24">
            <v>43.611908863443347</v>
          </cell>
          <cell r="AU24">
            <v>418</v>
          </cell>
          <cell r="AW24">
            <v>43</v>
          </cell>
          <cell r="AX24">
            <v>461</v>
          </cell>
        </row>
        <row r="25">
          <cell r="AG25">
            <v>159.87478483081892</v>
          </cell>
          <cell r="AN25">
            <v>28.525334987092393</v>
          </cell>
          <cell r="AU25">
            <v>297</v>
          </cell>
          <cell r="AW25">
            <v>39</v>
          </cell>
          <cell r="AX25">
            <v>336</v>
          </cell>
        </row>
        <row r="26">
          <cell r="AG26">
            <v>183.33757141844097</v>
          </cell>
          <cell r="AN26">
            <v>343.58478968013736</v>
          </cell>
          <cell r="AU26">
            <v>813</v>
          </cell>
          <cell r="AW26">
            <v>35</v>
          </cell>
          <cell r="AX26">
            <v>837</v>
          </cell>
        </row>
      </sheetData>
      <sheetData sheetId="8" refreshError="1"/>
      <sheetData sheetId="9">
        <row r="5">
          <cell r="L5">
            <v>527.47299999999996</v>
          </cell>
          <cell r="P5">
            <v>99.780663633700513</v>
          </cell>
          <cell r="R5">
            <v>882.33266363370058</v>
          </cell>
        </row>
        <row r="6">
          <cell r="L6">
            <v>526.59399999999994</v>
          </cell>
          <cell r="P6">
            <v>68.480564908594175</v>
          </cell>
          <cell r="R6">
            <v>885.3575649085941</v>
          </cell>
        </row>
        <row r="7">
          <cell r="L7">
            <v>382.64299999999997</v>
          </cell>
          <cell r="P7">
            <v>59.520148085190961</v>
          </cell>
          <cell r="R7">
            <v>850.25014808519086</v>
          </cell>
          <cell r="BA7">
            <v>41.484879972539581</v>
          </cell>
          <cell r="BB7">
            <v>0.2935416666666697</v>
          </cell>
          <cell r="BD7">
            <v>40.625</v>
          </cell>
        </row>
        <row r="8">
          <cell r="L8">
            <v>453.06499999999994</v>
          </cell>
          <cell r="P8">
            <v>124.9935303364734</v>
          </cell>
          <cell r="R8">
            <v>1211.5275303364733</v>
          </cell>
          <cell r="BA8">
            <v>20.876406636997658</v>
          </cell>
          <cell r="BB8">
            <v>4.7371762737642626</v>
          </cell>
          <cell r="BD8">
            <v>47.037037037037031</v>
          </cell>
        </row>
        <row r="9">
          <cell r="L9">
            <v>639.91</v>
          </cell>
          <cell r="P9">
            <v>247.60373744223153</v>
          </cell>
          <cell r="R9">
            <v>1717.5347374422315</v>
          </cell>
          <cell r="BA9">
            <v>34.270807723817583</v>
          </cell>
          <cell r="BB9">
            <v>6.2642597581174329</v>
          </cell>
          <cell r="BD9">
            <v>24.685138539042818</v>
          </cell>
        </row>
        <row r="10">
          <cell r="J10">
            <v>345.19596763691516</v>
          </cell>
          <cell r="L10">
            <v>1080.4209676369151</v>
          </cell>
          <cell r="P10">
            <v>362.43504226570417</v>
          </cell>
          <cell r="R10">
            <v>2135.6630422657045</v>
          </cell>
          <cell r="BA10">
            <v>111.08754647555608</v>
          </cell>
          <cell r="BB10">
            <v>3.3219172968624378</v>
          </cell>
          <cell r="BD10">
            <v>28.080808080808083</v>
          </cell>
        </row>
        <row r="11">
          <cell r="J11">
            <v>284.02972898124267</v>
          </cell>
          <cell r="L11">
            <v>858.52972898124256</v>
          </cell>
          <cell r="P11">
            <v>395.60224895897045</v>
          </cell>
          <cell r="R11">
            <v>2422.1862489589703</v>
          </cell>
          <cell r="BA11">
            <v>-23.076438052512348</v>
          </cell>
          <cell r="BB11">
            <v>5.4530315061658001</v>
          </cell>
          <cell r="BD11">
            <v>-21.135646687697161</v>
          </cell>
        </row>
        <row r="12">
          <cell r="A12">
            <v>1988</v>
          </cell>
          <cell r="J12">
            <v>237.79295642140244</v>
          </cell>
          <cell r="L12">
            <v>739.47795642140238</v>
          </cell>
          <cell r="N12">
            <v>1405.0360000000001</v>
          </cell>
          <cell r="P12">
            <v>289.82323962337608</v>
          </cell>
          <cell r="R12">
            <v>2196.5442396233761</v>
          </cell>
          <cell r="BA12">
            <v>-33.984480563698462</v>
          </cell>
          <cell r="BB12">
            <v>10.614908635794734</v>
          </cell>
          <cell r="BD12">
            <v>-19.799999999999997</v>
          </cell>
        </row>
        <row r="13">
          <cell r="A13">
            <v>1989</v>
          </cell>
          <cell r="J13">
            <v>228.71273210608888</v>
          </cell>
          <cell r="L13">
            <v>842.55373210608889</v>
          </cell>
          <cell r="N13">
            <v>905.9079999999999</v>
          </cell>
          <cell r="P13">
            <v>255.10782200073515</v>
          </cell>
          <cell r="R13">
            <v>1774.8568220007351</v>
          </cell>
          <cell r="BA13">
            <v>-7.4083492007314344</v>
          </cell>
          <cell r="BB13">
            <v>12.60696349858847</v>
          </cell>
          <cell r="BD13">
            <v>-66.832917705735667</v>
          </cell>
        </row>
        <row r="14">
          <cell r="A14">
            <v>1990</v>
          </cell>
          <cell r="J14">
            <v>139.84419501600166</v>
          </cell>
          <cell r="L14">
            <v>773.58819501600158</v>
          </cell>
          <cell r="N14">
            <v>794.02</v>
          </cell>
          <cell r="P14">
            <v>289.64866398702935</v>
          </cell>
          <cell r="R14">
            <v>1717.4126639870292</v>
          </cell>
          <cell r="BA14">
            <v>-55.28431631710977</v>
          </cell>
          <cell r="BB14">
            <v>13.701312792475548</v>
          </cell>
          <cell r="BD14">
            <v>7.5187969924812137</v>
          </cell>
        </row>
        <row r="15">
          <cell r="A15">
            <v>1991</v>
          </cell>
          <cell r="J15">
            <v>111.89507015129493</v>
          </cell>
          <cell r="L15">
            <v>703.54707015129486</v>
          </cell>
          <cell r="N15">
            <v>780.68899999999996</v>
          </cell>
          <cell r="P15">
            <v>245.15827843928398</v>
          </cell>
          <cell r="R15">
            <v>1617.4992784392839</v>
          </cell>
          <cell r="BA15">
            <v>18.790264582962514</v>
          </cell>
          <cell r="BB15">
            <v>7.5475848490069239</v>
          </cell>
          <cell r="BD15">
            <v>10.489510489510479</v>
          </cell>
        </row>
        <row r="16">
          <cell r="A16">
            <v>1992</v>
          </cell>
          <cell r="J16">
            <v>142.58097580409947</v>
          </cell>
          <cell r="L16">
            <v>890.38397580409935</v>
          </cell>
          <cell r="N16">
            <v>607.53</v>
          </cell>
          <cell r="P16">
            <v>289.43655240745147</v>
          </cell>
          <cell r="R16">
            <v>1644.7695524074513</v>
          </cell>
          <cell r="BA16">
            <v>-45.231411604937144</v>
          </cell>
          <cell r="BB16">
            <v>7.1444247140544377</v>
          </cell>
          <cell r="BD16">
            <v>-20.253164556962023</v>
          </cell>
        </row>
        <row r="17">
          <cell r="A17">
            <v>1993</v>
          </cell>
          <cell r="J17">
            <v>168.83514055427042</v>
          </cell>
          <cell r="L17">
            <v>978.15114055427046</v>
          </cell>
          <cell r="N17">
            <v>470.274</v>
          </cell>
          <cell r="P17">
            <v>323.22338696828956</v>
          </cell>
          <cell r="R17">
            <v>1602.8133869682897</v>
          </cell>
          <cell r="BA17">
            <v>52.242055327138303</v>
          </cell>
          <cell r="BB17">
            <v>8.4725553054281448</v>
          </cell>
          <cell r="BD17">
            <v>21.42857142857142</v>
          </cell>
        </row>
        <row r="18">
          <cell r="A18">
            <v>1994</v>
          </cell>
          <cell r="J18">
            <v>206.44116305329669</v>
          </cell>
          <cell r="L18">
            <v>990.56616305329669</v>
          </cell>
          <cell r="N18">
            <v>469.39</v>
          </cell>
          <cell r="P18">
            <v>287.38358117548466</v>
          </cell>
          <cell r="R18">
            <v>1540.8985811754847</v>
          </cell>
          <cell r="BA18">
            <v>-26.288221784769817</v>
          </cell>
          <cell r="BB18">
            <v>0.58649237447033897</v>
          </cell>
          <cell r="BD18">
            <v>-22.875816993464049</v>
          </cell>
        </row>
        <row r="19">
          <cell r="A19">
            <v>1995</v>
          </cell>
          <cell r="J19">
            <v>185.58674028254291</v>
          </cell>
          <cell r="L19">
            <v>904.87174028254299</v>
          </cell>
          <cell r="N19">
            <v>525.721</v>
          </cell>
          <cell r="P19">
            <v>301.06755685331154</v>
          </cell>
          <cell r="R19">
            <v>1546.0735568533116</v>
          </cell>
          <cell r="BA19">
            <v>-1.7158793422948349</v>
          </cell>
          <cell r="BB19">
            <v>2.1662614718614606</v>
          </cell>
          <cell r="BD19">
            <v>12.711864406779672</v>
          </cell>
        </row>
        <row r="20">
          <cell r="A20">
            <v>1996</v>
          </cell>
          <cell r="J20">
            <v>186.9557187660937</v>
          </cell>
          <cell r="L20">
            <v>724.44471876609362</v>
          </cell>
          <cell r="N20">
            <v>538.45600000000002</v>
          </cell>
          <cell r="P20">
            <v>231.79187734826078</v>
          </cell>
          <cell r="R20">
            <v>1307.7368773482608</v>
          </cell>
          <cell r="BA20">
            <v>-8.9815536819582871</v>
          </cell>
          <cell r="BB20">
            <v>5.1498359658020689</v>
          </cell>
          <cell r="BD20">
            <v>-4.5112781954887211</v>
          </cell>
        </row>
        <row r="21">
          <cell r="A21">
            <v>1997</v>
          </cell>
          <cell r="J21">
            <v>341.77109926989851</v>
          </cell>
          <cell r="L21">
            <v>821.55309926989855</v>
          </cell>
          <cell r="N21">
            <v>664.53700000000003</v>
          </cell>
          <cell r="P21">
            <v>221.78365721045617</v>
          </cell>
          <cell r="R21">
            <v>1366.1026572104563</v>
          </cell>
          <cell r="BA21">
            <v>-11.521755441384119</v>
          </cell>
          <cell r="BB21">
            <v>10.905237906488978</v>
          </cell>
          <cell r="BD21">
            <v>-53.543307086614163</v>
          </cell>
        </row>
        <row r="22">
          <cell r="A22">
            <v>1998</v>
          </cell>
          <cell r="J22">
            <v>313.99254147364672</v>
          </cell>
          <cell r="L22">
            <v>715.75954147364678</v>
          </cell>
          <cell r="N22">
            <v>625.63700000000006</v>
          </cell>
          <cell r="P22">
            <v>243.46494653137228</v>
          </cell>
          <cell r="R22">
            <v>1270.8689465313723</v>
          </cell>
          <cell r="BA22">
            <v>-108.01988467173074</v>
          </cell>
          <cell r="BB22">
            <v>2.7738853684325591</v>
          </cell>
          <cell r="BD22">
            <v>-83.050847457627114</v>
          </cell>
        </row>
        <row r="23">
          <cell r="A23">
            <v>1999</v>
          </cell>
          <cell r="J23">
            <v>346.73657269589859</v>
          </cell>
          <cell r="L23">
            <v>846.97757269589852</v>
          </cell>
          <cell r="N23">
            <v>607.15</v>
          </cell>
          <cell r="P23">
            <v>274.44892677808753</v>
          </cell>
          <cell r="R23">
            <v>1381.8399267780874</v>
          </cell>
          <cell r="BA23">
            <v>-286.4796282308763</v>
          </cell>
          <cell r="BB23">
            <v>8.6027971919364177E-2</v>
          </cell>
          <cell r="BD23">
            <v>580</v>
          </cell>
        </row>
        <row r="24">
          <cell r="A24">
            <v>2000</v>
          </cell>
          <cell r="J24">
            <v>359.30822949338722</v>
          </cell>
          <cell r="L24">
            <v>1059.7362294933873</v>
          </cell>
          <cell r="N24">
            <v>422.06799999999998</v>
          </cell>
          <cell r="P24">
            <v>423.75708394950811</v>
          </cell>
          <cell r="R24">
            <v>1546.2530839495082</v>
          </cell>
          <cell r="BA24">
            <v>625.13444676562972</v>
          </cell>
          <cell r="BB24">
            <v>7.0199871238361027</v>
          </cell>
          <cell r="BD24">
            <v>17.647058823529417</v>
          </cell>
        </row>
        <row r="25">
          <cell r="A25">
            <v>2001</v>
          </cell>
          <cell r="J25">
            <v>239.14647930016645</v>
          </cell>
          <cell r="L25">
            <v>693.84647930016649</v>
          </cell>
          <cell r="N25">
            <v>445.35399999999998</v>
          </cell>
          <cell r="P25">
            <v>313.52343161198945</v>
          </cell>
          <cell r="R25">
            <v>1213.5774316119894</v>
          </cell>
          <cell r="BA25">
            <v>-61.407532954702447</v>
          </cell>
          <cell r="BB25">
            <v>0.5530429838442501</v>
          </cell>
          <cell r="BD25">
            <v>37.5</v>
          </cell>
        </row>
        <row r="26">
          <cell r="A26">
            <v>2002</v>
          </cell>
          <cell r="J26">
            <v>361.33089731382074</v>
          </cell>
          <cell r="L26">
            <v>946.6243601056799</v>
          </cell>
          <cell r="N26">
            <v>449.46699999999998</v>
          </cell>
          <cell r="P26">
            <v>295.15314739071664</v>
          </cell>
          <cell r="R26">
            <v>1329.9136101825757</v>
          </cell>
          <cell r="BA26">
            <v>405.4151439551456</v>
          </cell>
          <cell r="BB26">
            <v>0.87053132736620853</v>
          </cell>
          <cell r="BD26">
            <v>-27.27272727272727</v>
          </cell>
        </row>
        <row r="27">
          <cell r="A27">
            <v>2003</v>
          </cell>
          <cell r="L27">
            <v>1100.6006022605488</v>
          </cell>
          <cell r="N27">
            <v>502.31999999999994</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s>
    <sheetDataSet>
      <sheetData sheetId="0">
        <row r="19">
          <cell r="N19">
            <v>102.84399812785576</v>
          </cell>
        </row>
      </sheetData>
      <sheetData sheetId="1"/>
      <sheetData sheetId="2"/>
      <sheetData sheetId="3"/>
      <sheetData sheetId="4">
        <row r="19">
          <cell r="N19">
            <v>792.82318225485358</v>
          </cell>
        </row>
      </sheetData>
      <sheetData sheetId="5">
        <row r="19">
          <cell r="N19">
            <v>895.66718038270938</v>
          </cell>
        </row>
      </sheetData>
      <sheetData sheetId="6"/>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ow r="1">
          <cell r="S1" t="str">
            <v>OK</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2060"/>
  </sheetPr>
  <dimension ref="A1:Z239"/>
  <sheetViews>
    <sheetView showGridLines="0" tabSelected="1" zoomScaleNormal="100" workbookViewId="0">
      <selection activeCell="B1" sqref="B1"/>
    </sheetView>
  </sheetViews>
  <sheetFormatPr defaultColWidth="0" defaultRowHeight="11.25" zeroHeight="1"/>
  <cols>
    <col min="1" max="2" width="1.28515625" style="27" customWidth="1"/>
    <col min="3" max="3" width="36" style="27" customWidth="1"/>
    <col min="4" max="4" width="23.7109375" style="28" customWidth="1"/>
    <col min="5" max="5" width="13.5703125" style="28" customWidth="1"/>
    <col min="6" max="6" width="9.140625" style="28" customWidth="1"/>
    <col min="7" max="9" width="5" style="28" customWidth="1"/>
    <col min="10" max="11" width="5" style="27" customWidth="1"/>
    <col min="12" max="12" width="9.5703125" style="27" bestFit="1" customWidth="1"/>
    <col min="13" max="19" width="9.28515625" style="27" customWidth="1"/>
    <col min="20" max="20" width="9.7109375" style="27" customWidth="1"/>
    <col min="21" max="23" width="9.28515625" style="27" customWidth="1"/>
    <col min="24" max="25" width="9" style="27" customWidth="1"/>
    <col min="26" max="26" width="14.140625" style="27" hidden="1" customWidth="1"/>
    <col min="27" max="38" width="9" style="27" hidden="1" customWidth="1"/>
    <col min="39" max="16384" width="9" style="27" hidden="1"/>
  </cols>
  <sheetData>
    <row r="1" spans="2:26" s="275" customFormat="1" ht="15.75">
      <c r="C1" s="276" t="s">
        <v>110</v>
      </c>
      <c r="D1" s="276"/>
      <c r="E1" s="276"/>
      <c r="F1" s="277"/>
      <c r="G1" s="277"/>
      <c r="H1" s="277"/>
      <c r="I1" s="277"/>
      <c r="J1" s="277"/>
      <c r="K1" s="277"/>
      <c r="L1" s="277"/>
      <c r="M1" s="277"/>
      <c r="N1" s="277"/>
      <c r="O1" s="277"/>
      <c r="P1" s="277"/>
      <c r="Q1" s="277"/>
      <c r="R1" s="277"/>
      <c r="S1" s="277"/>
      <c r="T1" s="277"/>
      <c r="U1" s="277"/>
      <c r="V1" s="277"/>
    </row>
    <row r="2" spans="2:26" s="278" customFormat="1" ht="16.5" thickBot="1">
      <c r="C2" s="279" t="s">
        <v>163</v>
      </c>
      <c r="D2" s="279"/>
      <c r="E2" s="279"/>
      <c r="F2" s="280"/>
      <c r="G2" s="280"/>
      <c r="H2" s="280"/>
      <c r="I2" s="280"/>
    </row>
    <row r="3" spans="2:26" s="281" customFormat="1" ht="24" thickBot="1">
      <c r="C3" s="282" t="s">
        <v>1</v>
      </c>
      <c r="D3" s="283"/>
      <c r="E3" s="283"/>
      <c r="F3" s="283"/>
      <c r="G3" s="283"/>
      <c r="H3" s="283"/>
      <c r="I3" s="283"/>
      <c r="J3" s="283"/>
      <c r="K3" s="283"/>
      <c r="L3" s="283"/>
      <c r="M3" s="287" t="s">
        <v>12</v>
      </c>
      <c r="N3" s="288" t="s">
        <v>126</v>
      </c>
      <c r="O3" s="289" t="s">
        <v>127</v>
      </c>
      <c r="P3" s="289"/>
      <c r="Q3" s="289"/>
      <c r="R3" s="289"/>
      <c r="S3" s="289"/>
      <c r="T3" s="284"/>
      <c r="U3" s="284"/>
      <c r="V3" s="284"/>
      <c r="W3" s="284"/>
      <c r="X3" s="284"/>
      <c r="Y3" s="284"/>
      <c r="Z3" s="284"/>
    </row>
    <row r="4" spans="2:26" s="281" customFormat="1">
      <c r="C4" s="285"/>
      <c r="D4" s="283" t="s">
        <v>6</v>
      </c>
      <c r="E4" s="283" t="s">
        <v>45</v>
      </c>
      <c r="F4" s="283" t="s">
        <v>46</v>
      </c>
      <c r="G4" s="286"/>
      <c r="H4" s="283"/>
      <c r="I4" s="283"/>
      <c r="J4" s="283"/>
      <c r="K4" s="283"/>
      <c r="L4" s="283"/>
      <c r="M4" s="283">
        <v>2015</v>
      </c>
      <c r="N4" s="283">
        <v>2016</v>
      </c>
      <c r="O4" s="283">
        <v>2017</v>
      </c>
      <c r="P4" s="283">
        <v>2018</v>
      </c>
      <c r="Q4" s="283">
        <v>2019</v>
      </c>
      <c r="R4" s="283">
        <v>2020</v>
      </c>
      <c r="S4" s="283">
        <v>2021</v>
      </c>
      <c r="T4" s="284"/>
      <c r="U4" s="284" t="s">
        <v>4</v>
      </c>
      <c r="V4" s="284" t="s">
        <v>178</v>
      </c>
      <c r="W4" s="284"/>
      <c r="X4" s="284"/>
      <c r="Y4" s="284"/>
      <c r="Z4" s="284"/>
    </row>
    <row r="5" spans="2:26" s="25" customFormat="1" ht="3" customHeight="1">
      <c r="D5" s="26"/>
      <c r="E5" s="26"/>
      <c r="F5" s="26"/>
      <c r="G5" s="26"/>
      <c r="H5" s="26"/>
      <c r="I5" s="26"/>
    </row>
    <row r="6" spans="2:26" s="25" customFormat="1" ht="9" customHeight="1">
      <c r="D6" s="26"/>
      <c r="E6" s="26"/>
      <c r="F6" s="26"/>
      <c r="G6" s="26"/>
      <c r="H6" s="26"/>
      <c r="I6" s="26"/>
    </row>
    <row r="7" spans="2:26" s="25" customFormat="1" ht="3" customHeight="1">
      <c r="D7" s="26"/>
      <c r="E7" s="26"/>
      <c r="F7" s="26"/>
      <c r="G7" s="26"/>
      <c r="H7" s="26"/>
      <c r="I7" s="26"/>
    </row>
    <row r="8" spans="2:26" s="293" customFormat="1" ht="12">
      <c r="B8" s="290" t="s">
        <v>47</v>
      </c>
      <c r="C8" s="291"/>
      <c r="D8" s="292"/>
      <c r="E8" s="292"/>
      <c r="F8" s="292"/>
      <c r="G8" s="292"/>
      <c r="H8" s="292"/>
      <c r="I8" s="292"/>
      <c r="J8" s="292"/>
      <c r="K8" s="292"/>
      <c r="O8" s="291"/>
      <c r="P8" s="291"/>
      <c r="Q8" s="291"/>
      <c r="R8" s="291"/>
      <c r="S8" s="291"/>
    </row>
    <row r="9" spans="2:26"/>
    <row r="10" spans="2:26">
      <c r="M10" s="114" t="s">
        <v>48</v>
      </c>
      <c r="N10" s="114" t="s">
        <v>1</v>
      </c>
      <c r="O10" s="114" t="s">
        <v>1</v>
      </c>
      <c r="P10" s="114" t="s">
        <v>1</v>
      </c>
      <c r="Q10" s="114" t="s">
        <v>1</v>
      </c>
      <c r="R10" s="114" t="s">
        <v>1</v>
      </c>
      <c r="S10" s="114" t="s">
        <v>1</v>
      </c>
    </row>
    <row r="11" spans="2:26" ht="12.75">
      <c r="C11" s="115" t="s">
        <v>49</v>
      </c>
      <c r="D11" s="46" t="s">
        <v>6</v>
      </c>
      <c r="E11" s="46" t="s">
        <v>45</v>
      </c>
      <c r="F11" s="46" t="s">
        <v>46</v>
      </c>
      <c r="G11" s="116"/>
      <c r="H11" s="116"/>
      <c r="I11" s="116"/>
      <c r="J11" s="117"/>
      <c r="K11" s="117"/>
      <c r="L11" s="117"/>
      <c r="M11" s="82" t="s">
        <v>27</v>
      </c>
      <c r="N11" s="82" t="s">
        <v>28</v>
      </c>
      <c r="O11" s="82" t="s">
        <v>29</v>
      </c>
      <c r="P11" s="82" t="s">
        <v>30</v>
      </c>
      <c r="Q11" s="82" t="s">
        <v>31</v>
      </c>
      <c r="R11" s="82" t="s">
        <v>32</v>
      </c>
      <c r="S11" s="82" t="s">
        <v>33</v>
      </c>
    </row>
    <row r="12" spans="2:26">
      <c r="C12" s="118"/>
      <c r="J12" s="114"/>
      <c r="K12" s="114"/>
      <c r="L12" s="114"/>
    </row>
    <row r="13" spans="2:26">
      <c r="C13" s="119" t="s">
        <v>50</v>
      </c>
      <c r="J13" s="114"/>
      <c r="K13" s="114"/>
      <c r="L13" s="114"/>
    </row>
    <row r="14" spans="2:26" ht="12.75">
      <c r="C14" s="118" t="s">
        <v>105</v>
      </c>
      <c r="D14" s="120"/>
      <c r="E14" s="28" t="s">
        <v>117</v>
      </c>
      <c r="F14" s="28" t="s">
        <v>40</v>
      </c>
      <c r="J14" s="114"/>
      <c r="K14" s="114"/>
      <c r="L14" s="114"/>
      <c r="M14" s="121">
        <v>26890608.936486121</v>
      </c>
      <c r="O14" s="122"/>
      <c r="P14" s="122"/>
      <c r="Q14" s="122"/>
      <c r="R14" s="122"/>
      <c r="S14" s="122"/>
    </row>
    <row r="15" spans="2:26" ht="12.75">
      <c r="C15" s="123" t="s">
        <v>114</v>
      </c>
      <c r="D15" s="120"/>
      <c r="J15" s="114"/>
      <c r="K15" s="114"/>
      <c r="L15" s="114"/>
      <c r="M15" s="121"/>
      <c r="O15" s="122"/>
      <c r="P15" s="122"/>
      <c r="Q15" s="122"/>
      <c r="R15" s="122"/>
      <c r="S15" s="122"/>
    </row>
    <row r="16" spans="2:26" ht="12.75">
      <c r="C16" s="30" t="s">
        <v>0</v>
      </c>
      <c r="D16" s="120"/>
      <c r="E16" s="28" t="s">
        <v>117</v>
      </c>
      <c r="F16" s="28" t="s">
        <v>40</v>
      </c>
      <c r="J16" s="114"/>
      <c r="K16" s="114"/>
      <c r="L16" s="114"/>
      <c r="M16" s="121">
        <f>-M126</f>
        <v>-5316232.8107932685</v>
      </c>
      <c r="O16" s="114"/>
      <c r="P16" s="114"/>
      <c r="Q16" s="114"/>
      <c r="R16" s="114"/>
      <c r="S16" s="114"/>
    </row>
    <row r="17" spans="3:19" ht="12.75">
      <c r="C17" s="30" t="s">
        <v>7</v>
      </c>
      <c r="D17" s="120"/>
      <c r="E17" s="28" t="s">
        <v>117</v>
      </c>
      <c r="F17" s="28" t="s">
        <v>40</v>
      </c>
      <c r="J17" s="114"/>
      <c r="K17" s="114"/>
      <c r="L17" s="114"/>
      <c r="M17" s="121">
        <f>-M148</f>
        <v>-219100.9033333332</v>
      </c>
      <c r="O17" s="114"/>
      <c r="P17" s="114"/>
      <c r="Q17" s="114"/>
      <c r="R17" s="114"/>
      <c r="S17" s="114"/>
    </row>
    <row r="18" spans="3:19" ht="12.75">
      <c r="C18" s="30" t="s">
        <v>111</v>
      </c>
      <c r="D18" s="120"/>
      <c r="E18" s="28" t="s">
        <v>117</v>
      </c>
      <c r="F18" s="28" t="s">
        <v>40</v>
      </c>
      <c r="J18" s="114"/>
      <c r="K18" s="114"/>
      <c r="L18" s="114"/>
      <c r="M18" s="121">
        <f>-M137</f>
        <v>-1212138.4889778639</v>
      </c>
      <c r="O18" s="114"/>
      <c r="P18" s="114"/>
      <c r="Q18" s="114"/>
      <c r="R18" s="114"/>
      <c r="S18" s="114"/>
    </row>
    <row r="19" spans="3:19" ht="12.75">
      <c r="C19" s="30" t="s">
        <v>171</v>
      </c>
      <c r="D19" s="120"/>
      <c r="E19" s="28" t="s">
        <v>117</v>
      </c>
      <c r="F19" s="28" t="s">
        <v>40</v>
      </c>
      <c r="J19" s="114"/>
      <c r="K19" s="114"/>
      <c r="L19" s="114"/>
      <c r="M19" s="121">
        <f>-M216</f>
        <v>-113320.58666666798</v>
      </c>
      <c r="O19" s="114"/>
      <c r="P19" s="114"/>
      <c r="Q19" s="114"/>
      <c r="R19" s="114"/>
      <c r="S19" s="114"/>
    </row>
    <row r="20" spans="3:19" ht="12.75">
      <c r="C20" s="30" t="s">
        <v>113</v>
      </c>
      <c r="D20" s="120"/>
      <c r="E20" s="28" t="s">
        <v>117</v>
      </c>
      <c r="F20" s="28" t="s">
        <v>40</v>
      </c>
      <c r="J20" s="114"/>
      <c r="K20" s="114"/>
      <c r="L20" s="114"/>
      <c r="M20" s="121">
        <f>-M209</f>
        <v>-84922.44</v>
      </c>
      <c r="O20" s="114"/>
      <c r="P20" s="114"/>
      <c r="Q20" s="114"/>
      <c r="R20" s="114"/>
      <c r="S20" s="114"/>
    </row>
    <row r="21" spans="3:19" ht="12.75">
      <c r="C21" s="30" t="s">
        <v>112</v>
      </c>
      <c r="D21" s="120"/>
      <c r="E21" s="28" t="s">
        <v>117</v>
      </c>
      <c r="F21" s="28" t="s">
        <v>40</v>
      </c>
      <c r="J21" s="114"/>
      <c r="K21" s="114"/>
      <c r="L21" s="114"/>
      <c r="M21" s="121">
        <f>-M200</f>
        <v>-1020634.4540000001</v>
      </c>
      <c r="O21" s="114"/>
      <c r="P21" s="114"/>
      <c r="Q21" s="114"/>
      <c r="R21" s="114"/>
      <c r="S21" s="114"/>
    </row>
    <row r="22" spans="3:19" ht="12.75">
      <c r="C22" s="48" t="s">
        <v>115</v>
      </c>
      <c r="D22" s="120"/>
      <c r="J22" s="114"/>
      <c r="K22" s="114"/>
      <c r="L22" s="114"/>
      <c r="M22" s="121"/>
      <c r="O22" s="114"/>
      <c r="P22" s="114"/>
      <c r="Q22" s="114"/>
      <c r="R22" s="114"/>
      <c r="S22" s="114"/>
    </row>
    <row r="23" spans="3:19" ht="12.75">
      <c r="C23" s="30" t="s">
        <v>101</v>
      </c>
      <c r="D23" s="120"/>
      <c r="E23" s="28" t="s">
        <v>117</v>
      </c>
      <c r="F23" s="28" t="s">
        <v>40</v>
      </c>
      <c r="J23" s="114"/>
      <c r="K23" s="114"/>
      <c r="L23" s="114"/>
      <c r="M23" s="121">
        <v>-2236011.3566000001</v>
      </c>
      <c r="O23" s="114"/>
      <c r="P23" s="114"/>
      <c r="Q23" s="114"/>
      <c r="R23" s="114"/>
      <c r="S23" s="114"/>
    </row>
    <row r="24" spans="3:19" ht="12.75">
      <c r="C24" s="30" t="s">
        <v>102</v>
      </c>
      <c r="D24" s="120"/>
      <c r="E24" s="28" t="s">
        <v>117</v>
      </c>
      <c r="F24" s="28" t="s">
        <v>40</v>
      </c>
      <c r="J24" s="114"/>
      <c r="K24" s="114"/>
      <c r="L24" s="114"/>
      <c r="M24" s="121">
        <v>-50653.846153846156</v>
      </c>
      <c r="O24" s="114"/>
      <c r="P24" s="114"/>
      <c r="Q24" s="114"/>
      <c r="R24" s="114"/>
      <c r="S24" s="114"/>
    </row>
    <row r="25" spans="3:19" ht="12.75">
      <c r="C25" s="30" t="s">
        <v>116</v>
      </c>
      <c r="D25" s="120"/>
      <c r="E25" s="28" t="s">
        <v>117</v>
      </c>
      <c r="F25" s="28" t="s">
        <v>40</v>
      </c>
      <c r="J25" s="114"/>
      <c r="K25" s="114"/>
      <c r="L25" s="114"/>
      <c r="M25" s="121">
        <v>-177569.56074138358</v>
      </c>
      <c r="O25" s="114"/>
      <c r="P25" s="114"/>
      <c r="Q25" s="227"/>
      <c r="R25" s="114"/>
      <c r="S25" s="114"/>
    </row>
    <row r="26" spans="3:19">
      <c r="C26" s="30"/>
      <c r="J26" s="114"/>
      <c r="K26" s="114"/>
      <c r="L26" s="114"/>
      <c r="M26" s="114"/>
      <c r="N26" s="114"/>
      <c r="O26" s="114"/>
      <c r="P26" s="114"/>
      <c r="Q26" s="114"/>
      <c r="R26" s="114"/>
      <c r="S26" s="114"/>
    </row>
    <row r="27" spans="3:19">
      <c r="C27" s="119" t="s">
        <v>51</v>
      </c>
      <c r="J27" s="114"/>
      <c r="K27" s="114"/>
      <c r="L27" s="114"/>
      <c r="M27" s="114"/>
    </row>
    <row r="28" spans="3:19">
      <c r="C28" s="30" t="s">
        <v>201</v>
      </c>
      <c r="E28" s="28" t="s">
        <v>118</v>
      </c>
      <c r="F28" s="28" t="s">
        <v>44</v>
      </c>
      <c r="J28" s="114"/>
      <c r="K28" s="114"/>
      <c r="L28" s="114"/>
      <c r="M28" s="114"/>
      <c r="N28" s="124">
        <f>'Rate of change'!O144</f>
        <v>3.7886385165959435E-3</v>
      </c>
      <c r="O28" s="125">
        <f>'Rate of change'!P144</f>
        <v>6.0117922993228046E-3</v>
      </c>
      <c r="P28" s="79">
        <f>'Rate of change'!Q144</f>
        <v>8.5137670184907144E-3</v>
      </c>
      <c r="Q28" s="79">
        <f>'Rate of change'!R144</f>
        <v>1.0281028966630856E-2</v>
      </c>
      <c r="R28" s="79">
        <f>'Rate of change'!S144</f>
        <v>1.0641962945583394E-2</v>
      </c>
      <c r="S28" s="79">
        <f>'Rate of change'!T144</f>
        <v>9.9807911352693957E-3</v>
      </c>
    </row>
    <row r="29" spans="3:19">
      <c r="C29" s="118" t="s">
        <v>181</v>
      </c>
      <c r="E29" s="28" t="s">
        <v>118</v>
      </c>
      <c r="F29" s="28" t="s">
        <v>44</v>
      </c>
      <c r="J29" s="114"/>
      <c r="K29" s="114"/>
      <c r="L29" s="114"/>
      <c r="M29" s="114"/>
      <c r="N29" s="124">
        <f>'Rate of change'!O145</f>
        <v>5.5540889245832099E-3</v>
      </c>
      <c r="O29" s="125">
        <f>'Rate of change'!P145</f>
        <v>5.4597766319518723E-3</v>
      </c>
      <c r="P29" s="79">
        <f>'Rate of change'!Q145</f>
        <v>5.852899786207285E-3</v>
      </c>
      <c r="Q29" s="79">
        <f>'Rate of change'!R145</f>
        <v>5.7929618116253322E-3</v>
      </c>
      <c r="R29" s="79">
        <f>'Rate of change'!S145</f>
        <v>6.207938568465428E-3</v>
      </c>
      <c r="S29" s="79">
        <f>'Rate of change'!T145</f>
        <v>5.6713049185048141E-3</v>
      </c>
    </row>
    <row r="30" spans="3:19">
      <c r="C30" s="30" t="s">
        <v>182</v>
      </c>
      <c r="E30" s="28" t="s">
        <v>118</v>
      </c>
      <c r="F30" s="28" t="s">
        <v>44</v>
      </c>
      <c r="J30" s="114"/>
      <c r="K30" s="114"/>
      <c r="L30" s="114"/>
      <c r="M30" s="114"/>
      <c r="N30" s="124">
        <f>'Rate of change'!O146</f>
        <v>0</v>
      </c>
      <c r="O30" s="125">
        <f>'Rate of change'!P146</f>
        <v>0</v>
      </c>
      <c r="P30" s="79">
        <f>'Rate of change'!Q146</f>
        <v>0</v>
      </c>
      <c r="Q30" s="79">
        <f>'Rate of change'!R146</f>
        <v>0</v>
      </c>
      <c r="R30" s="79">
        <f>'Rate of change'!S146</f>
        <v>0</v>
      </c>
      <c r="S30" s="79">
        <f>'Rate of change'!T146</f>
        <v>0</v>
      </c>
    </row>
    <row r="31" spans="3:19">
      <c r="C31" s="118" t="s">
        <v>51</v>
      </c>
      <c r="D31" s="28" t="s">
        <v>56</v>
      </c>
      <c r="E31" s="28" t="s">
        <v>118</v>
      </c>
      <c r="F31" s="28" t="s">
        <v>44</v>
      </c>
      <c r="J31" s="114"/>
      <c r="K31" s="114"/>
      <c r="L31" s="114"/>
      <c r="M31" s="114"/>
      <c r="N31" s="126">
        <f t="shared" ref="N31:S31" si="0">N28+N29-N30</f>
        <v>9.3427274411791543E-3</v>
      </c>
      <c r="O31" s="80">
        <f t="shared" si="0"/>
        <v>1.1471568931274677E-2</v>
      </c>
      <c r="P31" s="80">
        <f t="shared" si="0"/>
        <v>1.4366666804697999E-2</v>
      </c>
      <c r="Q31" s="80">
        <f t="shared" si="0"/>
        <v>1.6073990778256188E-2</v>
      </c>
      <c r="R31" s="80">
        <f t="shared" si="0"/>
        <v>1.6849901514048821E-2</v>
      </c>
      <c r="S31" s="80">
        <f t="shared" si="0"/>
        <v>1.5652096053774212E-2</v>
      </c>
    </row>
    <row r="32" spans="3:19">
      <c r="C32" s="30"/>
      <c r="J32" s="114"/>
      <c r="K32" s="114"/>
      <c r="L32" s="114"/>
      <c r="M32" s="114"/>
      <c r="N32" s="127"/>
      <c r="O32" s="127"/>
      <c r="P32" s="127"/>
      <c r="Q32" s="127"/>
      <c r="R32" s="127"/>
      <c r="S32" s="127"/>
    </row>
    <row r="33" spans="3:25">
      <c r="X33" s="209"/>
      <c r="Y33" s="209"/>
    </row>
    <row r="34" spans="3:25">
      <c r="C34" s="128" t="s">
        <v>103</v>
      </c>
      <c r="D34" s="129" t="s">
        <v>56</v>
      </c>
      <c r="E34" s="129"/>
      <c r="F34" s="129" t="s">
        <v>40</v>
      </c>
      <c r="J34" s="114"/>
      <c r="K34" s="114"/>
      <c r="L34" s="114"/>
      <c r="M34" s="130">
        <f>SUM(M14:M25)</f>
        <v>16460024.489219755</v>
      </c>
      <c r="N34" s="130">
        <f t="shared" ref="N34:S34" si="1">M34*(1+N$31)</f>
        <v>16613806.01169767</v>
      </c>
      <c r="O34" s="130">
        <f t="shared" si="1"/>
        <v>16804392.432571687</v>
      </c>
      <c r="P34" s="130">
        <f t="shared" si="1"/>
        <v>17045815.539505832</v>
      </c>
      <c r="Q34" s="130">
        <f t="shared" si="1"/>
        <v>17319809.821295705</v>
      </c>
      <c r="R34" s="130">
        <f t="shared" si="1"/>
        <v>17611646.911026593</v>
      </c>
      <c r="S34" s="130">
        <f t="shared" si="1"/>
        <v>17887306.100143138</v>
      </c>
      <c r="U34" s="131">
        <f>SUM(O34:S34)</f>
        <v>86668970.804542959</v>
      </c>
      <c r="V34" s="209">
        <f>U34*'Rate of change'!$O$24</f>
        <v>88877393.4156259</v>
      </c>
      <c r="X34" s="209"/>
      <c r="Y34" s="209"/>
    </row>
    <row r="35" spans="3:25">
      <c r="C35" s="128" t="s">
        <v>196</v>
      </c>
      <c r="D35" s="129" t="s">
        <v>56</v>
      </c>
      <c r="E35" s="129"/>
      <c r="F35" s="129" t="s">
        <v>41</v>
      </c>
      <c r="J35" s="114"/>
      <c r="K35" s="114"/>
      <c r="L35" s="114"/>
      <c r="M35" s="135">
        <f>M34*'Rate of change'!$O$24</f>
        <v>16879444.379908781</v>
      </c>
      <c r="N35" s="135">
        <f>N34*'Rate of change'!$O$24</f>
        <v>17037144.428108815</v>
      </c>
      <c r="O35" s="135">
        <f>O34*'Rate of change'!$O$24</f>
        <v>17232587.204807948</v>
      </c>
      <c r="P35" s="135">
        <f>P34*'Rate of change'!$O$24</f>
        <v>17480162.043362327</v>
      </c>
      <c r="Q35" s="135">
        <f>Q34*'Rate of change'!$O$24</f>
        <v>17761138.006849755</v>
      </c>
      <c r="R35" s="135">
        <f>R34*'Rate of change'!$O$24</f>
        <v>18060411.433042604</v>
      </c>
      <c r="S35" s="135">
        <f>S34*'Rate of change'!$O$24</f>
        <v>18343094.727563269</v>
      </c>
      <c r="T35" s="134"/>
      <c r="U35" s="201">
        <f>SUM(O35:S35)</f>
        <v>88877393.4156259</v>
      </c>
      <c r="Y35" s="209"/>
    </row>
    <row r="36" spans="3:25">
      <c r="C36" s="132"/>
      <c r="D36" s="133"/>
      <c r="E36" s="133"/>
      <c r="F36" s="133"/>
      <c r="J36" s="114"/>
      <c r="K36" s="114"/>
      <c r="L36" s="114"/>
      <c r="M36" s="136"/>
      <c r="N36" s="136"/>
      <c r="O36" s="136"/>
      <c r="P36" s="136"/>
      <c r="Q36" s="136"/>
      <c r="R36" s="136"/>
      <c r="S36" s="136"/>
      <c r="U36" s="29"/>
    </row>
    <row r="37" spans="3:25" s="29" customFormat="1">
      <c r="D37" s="137"/>
      <c r="E37" s="137"/>
      <c r="F37" s="137"/>
      <c r="G37" s="137"/>
      <c r="H37" s="137"/>
      <c r="I37" s="46"/>
      <c r="J37" s="138"/>
      <c r="K37" s="138"/>
    </row>
    <row r="38" spans="3:25">
      <c r="J38" s="114"/>
      <c r="K38" s="114"/>
      <c r="L38" s="114"/>
      <c r="T38" s="134"/>
      <c r="U38" s="134"/>
    </row>
    <row r="39" spans="3:25">
      <c r="C39" s="115" t="s">
        <v>57</v>
      </c>
      <c r="D39" s="116"/>
      <c r="E39" s="116"/>
      <c r="F39" s="116"/>
      <c r="G39" s="116"/>
      <c r="H39" s="116"/>
      <c r="I39" s="116"/>
      <c r="J39" s="117"/>
      <c r="K39" s="117"/>
      <c r="L39" s="117"/>
      <c r="M39" s="139"/>
      <c r="N39" s="140"/>
      <c r="O39" s="140"/>
      <c r="P39" s="140"/>
      <c r="Q39" s="140"/>
      <c r="R39" s="140"/>
      <c r="S39" s="140"/>
    </row>
    <row r="40" spans="3:25">
      <c r="C40" s="29"/>
      <c r="J40" s="114"/>
      <c r="K40" s="114"/>
      <c r="L40" s="114"/>
      <c r="M40" s="47" t="s">
        <v>27</v>
      </c>
      <c r="N40" s="47" t="str">
        <f t="shared" ref="N40:S40" si="2">"FY"&amp;RIGHT(N$4,2)</f>
        <v>FY16</v>
      </c>
      <c r="O40" s="47" t="str">
        <f t="shared" si="2"/>
        <v>FY17</v>
      </c>
      <c r="P40" s="47" t="str">
        <f t="shared" si="2"/>
        <v>FY18</v>
      </c>
      <c r="Q40" s="47" t="str">
        <f t="shared" si="2"/>
        <v>FY19</v>
      </c>
      <c r="R40" s="47" t="str">
        <f t="shared" si="2"/>
        <v>FY20</v>
      </c>
      <c r="S40" s="47" t="str">
        <f t="shared" si="2"/>
        <v>FY21</v>
      </c>
    </row>
    <row r="41" spans="3:25">
      <c r="C41" s="141" t="s">
        <v>104</v>
      </c>
      <c r="D41" s="28" t="s">
        <v>194</v>
      </c>
      <c r="F41" s="28" t="s">
        <v>40</v>
      </c>
      <c r="J41" s="114"/>
      <c r="K41" s="114"/>
      <c r="L41" s="114"/>
      <c r="M41" s="142"/>
      <c r="N41" s="144">
        <v>0</v>
      </c>
      <c r="O41" s="144">
        <v>397494.22161037475</v>
      </c>
      <c r="P41" s="144">
        <v>290069.88078968372</v>
      </c>
      <c r="Q41" s="144">
        <v>295638.74252119591</v>
      </c>
      <c r="R41" s="144">
        <v>301453.22189608117</v>
      </c>
      <c r="S41" s="144">
        <v>307201.59388548322</v>
      </c>
      <c r="T41" s="241"/>
      <c r="U41" s="209">
        <f>SUM(O41:S41)</f>
        <v>1591857.6607028188</v>
      </c>
      <c r="V41" s="209">
        <f>U41*'Rate of change'!$O$24</f>
        <v>1632419.9798221942</v>
      </c>
    </row>
    <row r="42" spans="3:25">
      <c r="C42" s="143" t="s">
        <v>210</v>
      </c>
      <c r="D42" s="28" t="s">
        <v>195</v>
      </c>
      <c r="E42" s="27"/>
      <c r="F42" s="28" t="s">
        <v>40</v>
      </c>
      <c r="J42" s="114"/>
      <c r="K42" s="114"/>
      <c r="L42" s="114"/>
      <c r="M42" s="136"/>
      <c r="N42" s="144">
        <v>736496.6815284898</v>
      </c>
      <c r="O42" s="144">
        <v>0</v>
      </c>
      <c r="P42" s="144">
        <v>0</v>
      </c>
      <c r="Q42" s="144">
        <v>100644.59769325936</v>
      </c>
      <c r="R42" s="144">
        <v>2239726.6421324774</v>
      </c>
      <c r="S42" s="144">
        <v>807152.64116294519</v>
      </c>
      <c r="T42" s="241"/>
      <c r="U42" s="209">
        <f t="shared" ref="U42:U51" si="3">SUM(O42:S42)</f>
        <v>3147523.8809886817</v>
      </c>
      <c r="V42" s="209">
        <f>U42*'Rate of change'!$O$24</f>
        <v>3227726.3207219872</v>
      </c>
    </row>
    <row r="43" spans="3:25">
      <c r="C43" s="141" t="s">
        <v>211</v>
      </c>
      <c r="D43" s="28" t="s">
        <v>194</v>
      </c>
      <c r="F43" s="28" t="s">
        <v>40</v>
      </c>
      <c r="J43" s="114"/>
      <c r="K43" s="114"/>
      <c r="L43" s="114"/>
      <c r="M43" s="136"/>
      <c r="N43" s="144">
        <v>140000</v>
      </c>
      <c r="O43" s="144">
        <v>911000</v>
      </c>
      <c r="P43" s="144">
        <v>863000</v>
      </c>
      <c r="Q43" s="144">
        <v>815000</v>
      </c>
      <c r="R43" s="144">
        <v>767000</v>
      </c>
      <c r="S43" s="144">
        <v>720000</v>
      </c>
      <c r="T43" s="241"/>
      <c r="U43" s="209">
        <f t="shared" si="3"/>
        <v>4076000</v>
      </c>
      <c r="V43" s="209">
        <f>U43*'Rate of change'!$O$24</f>
        <v>4179861.0529144793</v>
      </c>
    </row>
    <row r="44" spans="3:25">
      <c r="C44" s="141" t="s">
        <v>76</v>
      </c>
      <c r="D44" s="28" t="s">
        <v>194</v>
      </c>
      <c r="F44" s="28" t="s">
        <v>40</v>
      </c>
      <c r="J44" s="114"/>
      <c r="K44" s="114"/>
      <c r="L44" s="114"/>
      <c r="M44" s="136"/>
      <c r="N44" s="144">
        <v>34282.210228684366</v>
      </c>
      <c r="O44" s="144">
        <v>198747.11080518737</v>
      </c>
      <c r="P44" s="144">
        <v>202012.95269281545</v>
      </c>
      <c r="Q44" s="144">
        <v>205891.26711297571</v>
      </c>
      <c r="R44" s="144">
        <v>209940.63667762795</v>
      </c>
      <c r="S44" s="144">
        <v>213943.96717024723</v>
      </c>
      <c r="T44" s="241"/>
      <c r="U44" s="209">
        <f t="shared" si="3"/>
        <v>1030535.9344588537</v>
      </c>
      <c r="V44" s="209">
        <f>U44*'Rate of change'!$O$24</f>
        <v>1056795.1462397918</v>
      </c>
    </row>
    <row r="45" spans="3:25">
      <c r="C45" s="141" t="s">
        <v>209</v>
      </c>
      <c r="D45" s="28" t="s">
        <v>194</v>
      </c>
      <c r="F45" s="28" t="s">
        <v>40</v>
      </c>
      <c r="J45" s="114"/>
      <c r="K45" s="114"/>
      <c r="L45" s="114"/>
      <c r="M45" s="136"/>
      <c r="N45" s="144">
        <v>23163.306919404127</v>
      </c>
      <c r="O45" s="144">
        <v>236036.88855742235</v>
      </c>
      <c r="P45" s="144">
        <v>125977.04250072803</v>
      </c>
      <c r="Q45" s="144">
        <v>128208.0646177883</v>
      </c>
      <c r="R45" s="144">
        <v>130539.40739879248</v>
      </c>
      <c r="S45" s="144">
        <v>132794.41112692642</v>
      </c>
      <c r="T45" s="241"/>
      <c r="U45" s="209">
        <f t="shared" si="3"/>
        <v>753555.81420165754</v>
      </c>
      <c r="V45" s="209">
        <f>U45*'Rate of change'!$O$24</f>
        <v>772757.26177104213</v>
      </c>
    </row>
    <row r="46" spans="3:25">
      <c r="C46" s="141" t="s">
        <v>212</v>
      </c>
      <c r="D46" s="28" t="s">
        <v>194</v>
      </c>
      <c r="F46" s="28" t="s">
        <v>40</v>
      </c>
      <c r="J46" s="114"/>
      <c r="K46" s="114"/>
      <c r="L46" s="114"/>
      <c r="M46" s="136"/>
      <c r="N46" s="144">
        <v>36226.81083037168</v>
      </c>
      <c r="O46" s="144">
        <v>152428.50014354536</v>
      </c>
      <c r="P46" s="144">
        <v>84489.132555070129</v>
      </c>
      <c r="Q46" s="144">
        <v>0</v>
      </c>
      <c r="R46" s="144">
        <v>87377.51664407285</v>
      </c>
      <c r="S46" s="144">
        <v>201382.0015666752</v>
      </c>
      <c r="T46" s="241"/>
      <c r="U46" s="209">
        <f t="shared" si="3"/>
        <v>525677.15090936352</v>
      </c>
      <c r="V46" s="209">
        <f>U46*'Rate of change'!$O$24</f>
        <v>539071.99447818834</v>
      </c>
    </row>
    <row r="47" spans="3:25">
      <c r="C47" s="141" t="s">
        <v>208</v>
      </c>
      <c r="D47" s="28" t="s">
        <v>194</v>
      </c>
      <c r="F47" s="28" t="s">
        <v>41</v>
      </c>
      <c r="J47" s="114"/>
      <c r="K47" s="114"/>
      <c r="L47" s="114"/>
      <c r="M47" s="136"/>
      <c r="N47" s="144">
        <v>-144619.24332148672</v>
      </c>
      <c r="O47" s="144">
        <v>-166158.90404695904</v>
      </c>
      <c r="P47" s="144">
        <v>-168058.45718632286</v>
      </c>
      <c r="Q47" s="144">
        <v>-170444.60919144977</v>
      </c>
      <c r="R47" s="144">
        <v>-172944.60803715815</v>
      </c>
      <c r="S47" s="144">
        <v>-175192.88794164121</v>
      </c>
      <c r="T47" s="241"/>
      <c r="U47" s="209">
        <f>SUM(O47:S47)</f>
        <v>-852799.46640353114</v>
      </c>
      <c r="V47" s="209">
        <f>U47*'Rate of change'!$O$24</f>
        <v>-874529.75357369229</v>
      </c>
    </row>
    <row r="48" spans="3:25">
      <c r="C48" s="141" t="s">
        <v>213</v>
      </c>
      <c r="D48" s="28" t="s">
        <v>194</v>
      </c>
      <c r="F48" s="28" t="s">
        <v>40</v>
      </c>
      <c r="J48" s="114"/>
      <c r="K48" s="114"/>
      <c r="L48" s="114"/>
      <c r="M48" s="136"/>
      <c r="N48" s="144">
        <v>11754.993519870795</v>
      </c>
      <c r="O48" s="144">
        <v>47647.154253908069</v>
      </c>
      <c r="P48" s="144">
        <v>48215.815135616213</v>
      </c>
      <c r="Q48" s="144">
        <v>48924.74507837258</v>
      </c>
      <c r="R48" s="144">
        <v>49667.162043327538</v>
      </c>
      <c r="S48" s="144">
        <v>49272.405040215883</v>
      </c>
      <c r="T48" s="241"/>
      <c r="U48" s="209">
        <f t="shared" si="3"/>
        <v>243727.28155144025</v>
      </c>
      <c r="V48" s="209">
        <f>U48*'Rate of change'!$O$24</f>
        <v>249937.72612600264</v>
      </c>
    </row>
    <row r="49" spans="2:22">
      <c r="C49" s="141" t="s">
        <v>14</v>
      </c>
      <c r="D49" s="28" t="s">
        <v>194</v>
      </c>
      <c r="F49" s="28" t="s">
        <v>40</v>
      </c>
      <c r="J49" s="114"/>
      <c r="K49" s="114"/>
      <c r="L49" s="114"/>
      <c r="M49" s="136"/>
      <c r="N49" s="144">
        <v>79339.723766648967</v>
      </c>
      <c r="O49" s="144">
        <v>80039.959876279056</v>
      </c>
      <c r="P49" s="144">
        <v>80954.988522679923</v>
      </c>
      <c r="Q49" s="144">
        <v>82104.415403198363</v>
      </c>
      <c r="R49" s="144">
        <v>83308.683139850575</v>
      </c>
      <c r="S49" s="144">
        <v>84391.69602066862</v>
      </c>
      <c r="T49" s="241"/>
      <c r="U49" s="209">
        <f t="shared" si="3"/>
        <v>410799.74296267651</v>
      </c>
      <c r="V49" s="209">
        <f>U49*'Rate of change'!$O$24</f>
        <v>421267.38129464438</v>
      </c>
    </row>
    <row r="50" spans="2:22">
      <c r="C50" s="141" t="s">
        <v>176</v>
      </c>
      <c r="D50" s="28" t="s">
        <v>194</v>
      </c>
      <c r="F50" s="28" t="s">
        <v>40</v>
      </c>
      <c r="J50" s="114"/>
      <c r="K50" s="114"/>
      <c r="L50" s="114"/>
      <c r="M50" s="136"/>
      <c r="N50" s="144">
        <v>213547.92071567831</v>
      </c>
      <c r="O50" s="144">
        <v>11262.336278960618</v>
      </c>
      <c r="P50" s="144">
        <v>11447.400652592876</v>
      </c>
      <c r="Q50" s="144">
        <v>11667.171803068624</v>
      </c>
      <c r="R50" s="144">
        <v>251487.35036680568</v>
      </c>
      <c r="S50" s="144">
        <v>12123.491472980675</v>
      </c>
      <c r="T50" s="241"/>
      <c r="U50" s="209">
        <f t="shared" si="3"/>
        <v>297987.75057440845</v>
      </c>
      <c r="V50" s="209">
        <f>U50*'Rate of change'!$O$24</f>
        <v>305580.81277516292</v>
      </c>
    </row>
    <row r="51" spans="2:22">
      <c r="C51" s="141" t="s">
        <v>177</v>
      </c>
      <c r="D51" s="28" t="s">
        <v>194</v>
      </c>
      <c r="F51" s="28" t="s">
        <v>40</v>
      </c>
      <c r="J51" s="114"/>
      <c r="K51" s="114"/>
      <c r="L51" s="114"/>
      <c r="M51" s="136"/>
      <c r="N51" s="144">
        <v>61593.73745074153</v>
      </c>
      <c r="O51" s="144">
        <v>88986.198429539101</v>
      </c>
      <c r="P51" s="144">
        <v>78116.440190935318</v>
      </c>
      <c r="Q51" s="144">
        <v>246780.92958847407</v>
      </c>
      <c r="R51" s="144">
        <v>97924.611599576237</v>
      </c>
      <c r="S51" s="144">
        <v>105040.95531281451</v>
      </c>
      <c r="T51" s="241"/>
      <c r="U51" s="209">
        <f t="shared" si="3"/>
        <v>616849.13512133923</v>
      </c>
      <c r="V51" s="209">
        <f>U51*'Rate of change'!$O$24</f>
        <v>632567.1431348545</v>
      </c>
    </row>
    <row r="52" spans="2:22">
      <c r="C52" s="143" t="s">
        <v>128</v>
      </c>
      <c r="F52" s="28" t="s">
        <v>40</v>
      </c>
      <c r="J52" s="114"/>
      <c r="K52" s="114"/>
      <c r="L52" s="114"/>
      <c r="M52" s="134"/>
      <c r="N52" s="144">
        <v>-1884086.0383377597</v>
      </c>
      <c r="O52" s="144">
        <v>-1240495.9653956518</v>
      </c>
      <c r="P52" s="144">
        <v>-1471148.3370808177</v>
      </c>
      <c r="Q52" s="144">
        <v>-1359923.5317340381</v>
      </c>
      <c r="R52" s="144">
        <v>-1335670.096250888</v>
      </c>
      <c r="S52" s="144">
        <v>-1005194.746400591</v>
      </c>
      <c r="T52" s="134"/>
      <c r="U52" s="209">
        <f>SUM(O52:S52)</f>
        <v>-6412432.6768619865</v>
      </c>
      <c r="V52" s="209">
        <f>U52*'Rate of change'!$O$24</f>
        <v>-6575828.6556554353</v>
      </c>
    </row>
    <row r="53" spans="2:22">
      <c r="C53" s="29"/>
      <c r="D53" s="145"/>
      <c r="J53" s="114"/>
      <c r="K53" s="114"/>
      <c r="L53" s="114"/>
      <c r="M53" s="136"/>
      <c r="N53" s="153"/>
      <c r="O53" s="153"/>
      <c r="P53" s="153"/>
      <c r="Q53" s="153"/>
      <c r="R53" s="153"/>
      <c r="S53" s="153"/>
      <c r="T53" s="242"/>
      <c r="U53" s="208"/>
      <c r="V53" s="209"/>
    </row>
    <row r="54" spans="2:22">
      <c r="C54" s="128" t="s">
        <v>58</v>
      </c>
      <c r="D54" s="129" t="s">
        <v>56</v>
      </c>
      <c r="E54" s="129"/>
      <c r="F54" s="129" t="s">
        <v>40</v>
      </c>
      <c r="J54" s="114"/>
      <c r="K54" s="114"/>
      <c r="L54" s="114"/>
      <c r="M54" s="136"/>
      <c r="N54" s="146">
        <f t="shared" ref="N54:S54" si="4">SUM(N41:N52)</f>
        <v>-692299.89669935708</v>
      </c>
      <c r="O54" s="146">
        <f t="shared" si="4"/>
        <v>716987.500512606</v>
      </c>
      <c r="P54" s="146">
        <f t="shared" si="4"/>
        <v>145076.85877298098</v>
      </c>
      <c r="Q54" s="146">
        <f t="shared" si="4"/>
        <v>404491.79289284511</v>
      </c>
      <c r="R54" s="146">
        <f t="shared" si="4"/>
        <v>2709810.5276105651</v>
      </c>
      <c r="S54" s="146">
        <f t="shared" si="4"/>
        <v>1452915.5284167244</v>
      </c>
      <c r="T54" s="241"/>
      <c r="U54" s="209">
        <f>SUM(O54:S54)</f>
        <v>5429282.2082057223</v>
      </c>
      <c r="V54" s="209"/>
    </row>
    <row r="55" spans="2:22">
      <c r="C55" s="128" t="s">
        <v>58</v>
      </c>
      <c r="D55" s="129" t="s">
        <v>56</v>
      </c>
      <c r="E55" s="129"/>
      <c r="F55" s="44" t="s">
        <v>41</v>
      </c>
      <c r="J55" s="114"/>
      <c r="K55" s="114"/>
      <c r="L55" s="114"/>
      <c r="M55" s="147"/>
      <c r="N55" s="146">
        <f>N54*'Rate of change'!$O$24</f>
        <v>-709940.4747670166</v>
      </c>
      <c r="O55" s="220">
        <f>O54*'Rate of change'!$O$24</f>
        <v>735257.14642275323</v>
      </c>
      <c r="P55" s="220">
        <f>P54*'Rate of change'!$O$24</f>
        <v>148773.57989802686</v>
      </c>
      <c r="Q55" s="220">
        <f>Q54*'Rate of change'!$O$24</f>
        <v>414798.69758006698</v>
      </c>
      <c r="R55" s="220">
        <f>R54*'Rate of change'!$O$24</f>
        <v>2778859.540023807</v>
      </c>
      <c r="S55" s="220">
        <f>S54*'Rate of change'!$O$24</f>
        <v>1489937.4461245649</v>
      </c>
      <c r="T55" s="134"/>
      <c r="U55" s="240">
        <f>SUM(O55:S55)</f>
        <v>5567626.4100492187</v>
      </c>
      <c r="V55" s="209">
        <f>SUM(V41:V52)</f>
        <v>5567626.4100492196</v>
      </c>
    </row>
    <row r="56" spans="2:22">
      <c r="J56" s="114"/>
      <c r="K56" s="114"/>
      <c r="L56" s="114"/>
      <c r="M56" s="114"/>
      <c r="N56" s="114"/>
      <c r="O56" s="114"/>
      <c r="P56" s="114"/>
      <c r="Q56" s="114"/>
      <c r="R56" s="114"/>
      <c r="S56" s="114"/>
      <c r="U56" s="208"/>
      <c r="V56" s="208"/>
    </row>
    <row r="57" spans="2:22">
      <c r="B57" s="29" t="s">
        <v>183</v>
      </c>
      <c r="C57" s="211"/>
      <c r="D57" s="44" t="s">
        <v>56</v>
      </c>
      <c r="E57" s="44"/>
      <c r="F57" s="44" t="s">
        <v>41</v>
      </c>
      <c r="J57" s="114"/>
      <c r="K57" s="114"/>
      <c r="L57" s="114"/>
      <c r="M57" s="114"/>
      <c r="N57" s="146">
        <f t="shared" ref="N57:S57" si="5">N35+N55</f>
        <v>16327203.953341799</v>
      </c>
      <c r="O57" s="146">
        <f t="shared" si="5"/>
        <v>17967844.351230703</v>
      </c>
      <c r="P57" s="146">
        <f t="shared" si="5"/>
        <v>17628935.623260353</v>
      </c>
      <c r="Q57" s="146">
        <f t="shared" si="5"/>
        <v>18175936.70442982</v>
      </c>
      <c r="R57" s="146">
        <f t="shared" si="5"/>
        <v>20839270.973066412</v>
      </c>
      <c r="S57" s="146">
        <f t="shared" si="5"/>
        <v>19833032.173687834</v>
      </c>
      <c r="U57" s="240">
        <f>SUM(O57:S57)</f>
        <v>94445019.825675115</v>
      </c>
      <c r="V57" s="209"/>
    </row>
    <row r="58" spans="2:22">
      <c r="J58" s="114"/>
      <c r="K58" s="114"/>
      <c r="L58" s="114"/>
      <c r="M58" s="114"/>
      <c r="N58" s="114"/>
      <c r="O58" s="114"/>
      <c r="P58" s="114"/>
      <c r="Q58" s="114"/>
      <c r="R58" s="114"/>
      <c r="S58" s="114"/>
    </row>
    <row r="59" spans="2:22">
      <c r="C59" s="148" t="s">
        <v>59</v>
      </c>
      <c r="D59" s="116"/>
      <c r="E59" s="116"/>
      <c r="F59" s="116"/>
      <c r="G59" s="116"/>
      <c r="H59" s="116"/>
      <c r="I59" s="116"/>
      <c r="J59" s="117"/>
      <c r="K59" s="117"/>
      <c r="L59" s="117"/>
      <c r="M59" s="139"/>
      <c r="N59" s="139"/>
      <c r="O59" s="139"/>
      <c r="P59" s="139"/>
      <c r="Q59" s="139"/>
      <c r="R59" s="139"/>
      <c r="S59" s="139"/>
    </row>
    <row r="60" spans="2:22">
      <c r="J60" s="114"/>
      <c r="K60" s="114"/>
      <c r="L60" s="114"/>
      <c r="M60" s="47" t="s">
        <v>27</v>
      </c>
      <c r="N60" s="47" t="str">
        <f t="shared" ref="N60:S60" si="6">"FY"&amp;RIGHT(N$4,2)</f>
        <v>FY16</v>
      </c>
      <c r="O60" s="47" t="str">
        <f t="shared" si="6"/>
        <v>FY17</v>
      </c>
      <c r="P60" s="47" t="str">
        <f t="shared" si="6"/>
        <v>FY18</v>
      </c>
      <c r="Q60" s="47" t="str">
        <f t="shared" si="6"/>
        <v>FY19</v>
      </c>
      <c r="R60" s="47" t="str">
        <f t="shared" si="6"/>
        <v>FY20</v>
      </c>
      <c r="S60" s="47" t="str">
        <f t="shared" si="6"/>
        <v>FY21</v>
      </c>
    </row>
    <row r="61" spans="2:22">
      <c r="C61" s="30" t="s">
        <v>0</v>
      </c>
      <c r="D61" s="28" t="s">
        <v>55</v>
      </c>
      <c r="F61" s="28" t="s">
        <v>40</v>
      </c>
      <c r="J61" s="114"/>
      <c r="K61" s="114"/>
      <c r="L61" s="114"/>
      <c r="M61" s="134">
        <f t="shared" ref="M61:S61" si="7">M126</f>
        <v>5316232.8107932685</v>
      </c>
      <c r="N61" s="149">
        <f t="shared" si="7"/>
        <v>5714273.1858068127</v>
      </c>
      <c r="O61" s="134">
        <f t="shared" si="7"/>
        <v>5954348.6236955225</v>
      </c>
      <c r="P61" s="134">
        <f t="shared" si="7"/>
        <v>6211119.8986171149</v>
      </c>
      <c r="Q61" s="134">
        <f t="shared" si="7"/>
        <v>6477164.2805512007</v>
      </c>
      <c r="R61" s="134">
        <f t="shared" si="7"/>
        <v>6752524.2666626861</v>
      </c>
      <c r="S61" s="134">
        <f t="shared" si="7"/>
        <v>7076358.9937355518</v>
      </c>
      <c r="T61" s="134"/>
      <c r="U61" s="209">
        <f t="shared" ref="U61:U66" si="8">SUM(O61:S61)</f>
        <v>32471516.063262075</v>
      </c>
      <c r="V61" s="209">
        <f>U61*'Rate of change'!$O$24</f>
        <v>33298926.722746819</v>
      </c>
    </row>
    <row r="62" spans="2:22">
      <c r="C62" s="30" t="s">
        <v>61</v>
      </c>
      <c r="D62" s="28" t="s">
        <v>55</v>
      </c>
      <c r="F62" s="28" t="s">
        <v>40</v>
      </c>
      <c r="J62" s="114"/>
      <c r="K62" s="114"/>
      <c r="L62" s="114"/>
      <c r="M62" s="134">
        <f>-M18</f>
        <v>1212138.4889778639</v>
      </c>
      <c r="N62" s="150">
        <f t="shared" ref="N62:S62" si="9">N137</f>
        <v>1530290.4498489758</v>
      </c>
      <c r="O62" s="134">
        <f t="shared" si="9"/>
        <v>1206844.7915285572</v>
      </c>
      <c r="P62" s="134">
        <f t="shared" si="9"/>
        <v>1192151.3174127238</v>
      </c>
      <c r="Q62" s="134">
        <f t="shared" si="9"/>
        <v>1181421.0761327054</v>
      </c>
      <c r="R62" s="134">
        <f t="shared" si="9"/>
        <v>1169331.0997933007</v>
      </c>
      <c r="S62" s="134">
        <f t="shared" si="9"/>
        <v>1158110.4392216811</v>
      </c>
      <c r="T62" s="134"/>
      <c r="U62" s="209">
        <f t="shared" si="8"/>
        <v>5907858.7240889687</v>
      </c>
      <c r="V62" s="209">
        <f>U62*'Rate of change'!$O$24</f>
        <v>6058397.5924780443</v>
      </c>
    </row>
    <row r="63" spans="2:22">
      <c r="C63" s="30" t="s">
        <v>7</v>
      </c>
      <c r="D63" s="28" t="s">
        <v>55</v>
      </c>
      <c r="F63" s="28" t="s">
        <v>40</v>
      </c>
      <c r="J63" s="114"/>
      <c r="K63" s="114"/>
      <c r="L63" s="114"/>
      <c r="M63" s="134">
        <f t="shared" ref="M63:S63" si="10">M148</f>
        <v>219100.9033333332</v>
      </c>
      <c r="N63" s="150">
        <f t="shared" si="10"/>
        <v>555032.97369583452</v>
      </c>
      <c r="O63" s="134">
        <f t="shared" si="10"/>
        <v>551497.22012062208</v>
      </c>
      <c r="P63" s="134">
        <f t="shared" si="10"/>
        <v>546629.46382801235</v>
      </c>
      <c r="Q63" s="134">
        <f t="shared" si="10"/>
        <v>543943.05828823522</v>
      </c>
      <c r="R63" s="134">
        <f t="shared" si="10"/>
        <v>540963.34067599452</v>
      </c>
      <c r="S63" s="134">
        <f t="shared" si="10"/>
        <v>538489.48409042344</v>
      </c>
      <c r="T63" s="134"/>
      <c r="U63" s="209">
        <f>SUM(O63:S63)</f>
        <v>2721522.5670032874</v>
      </c>
      <c r="V63" s="209">
        <f>U63*'Rate of change'!$O$24</f>
        <v>2790870.0153201367</v>
      </c>
    </row>
    <row r="64" spans="2:22">
      <c r="C64" s="30" t="s">
        <v>113</v>
      </c>
      <c r="D64" s="28" t="s">
        <v>55</v>
      </c>
      <c r="F64" s="28" t="s">
        <v>40</v>
      </c>
      <c r="J64" s="114"/>
      <c r="K64" s="114"/>
      <c r="L64" s="114"/>
      <c r="M64" s="134">
        <f>-M20</f>
        <v>84922.44</v>
      </c>
      <c r="N64" s="150">
        <f t="shared" ref="N64:S64" si="11">N209</f>
        <v>165830</v>
      </c>
      <c r="O64" s="134">
        <f t="shared" si="11"/>
        <v>132503</v>
      </c>
      <c r="P64" s="134">
        <f t="shared" si="11"/>
        <v>133308</v>
      </c>
      <c r="Q64" s="134">
        <f t="shared" si="11"/>
        <v>133469</v>
      </c>
      <c r="R64" s="134">
        <f t="shared" si="11"/>
        <v>133630</v>
      </c>
      <c r="S64" s="134">
        <f t="shared" si="11"/>
        <v>133630</v>
      </c>
      <c r="T64" s="134"/>
      <c r="U64" s="209">
        <f t="shared" si="8"/>
        <v>666540</v>
      </c>
      <c r="V64" s="209">
        <f>U64*'Rate of change'!$O$24</f>
        <v>683524.1869994154</v>
      </c>
    </row>
    <row r="65" spans="3:26">
      <c r="C65" s="30" t="s">
        <v>171</v>
      </c>
      <c r="D65" s="28" t="s">
        <v>55</v>
      </c>
      <c r="F65" s="28" t="s">
        <v>40</v>
      </c>
      <c r="J65" s="114"/>
      <c r="K65" s="114"/>
      <c r="L65" s="114"/>
      <c r="M65" s="134">
        <f>M216</f>
        <v>113320.58666666798</v>
      </c>
      <c r="N65" s="150">
        <f t="shared" ref="N65:S65" si="12">N216</f>
        <v>113320.58666666798</v>
      </c>
      <c r="O65" s="134">
        <f t="shared" si="12"/>
        <v>113320.58666666798</v>
      </c>
      <c r="P65" s="134">
        <f t="shared" si="12"/>
        <v>113320.58666666798</v>
      </c>
      <c r="Q65" s="134">
        <f t="shared" si="12"/>
        <v>113320.58666666798</v>
      </c>
      <c r="R65" s="134">
        <f t="shared" si="12"/>
        <v>113320.58666666798</v>
      </c>
      <c r="S65" s="134">
        <f t="shared" si="12"/>
        <v>113320.58666666798</v>
      </c>
      <c r="T65" s="134"/>
      <c r="U65" s="209">
        <f t="shared" si="8"/>
        <v>566602.93333333987</v>
      </c>
      <c r="V65" s="209">
        <f>U65*'Rate of change'!$O$24</f>
        <v>581040.61175346572</v>
      </c>
    </row>
    <row r="66" spans="3:26">
      <c r="C66" s="30" t="s">
        <v>112</v>
      </c>
      <c r="D66" s="28" t="s">
        <v>55</v>
      </c>
      <c r="F66" s="28" t="s">
        <v>40</v>
      </c>
      <c r="J66" s="114"/>
      <c r="K66" s="114"/>
      <c r="L66" s="114"/>
      <c r="M66" s="134">
        <f>M200</f>
        <v>1020634.4540000001</v>
      </c>
      <c r="N66" s="150">
        <f t="shared" ref="N66:S66" si="13">N200</f>
        <v>881294.3412311998</v>
      </c>
      <c r="O66" s="134">
        <f t="shared" si="13"/>
        <v>1130813.947286176</v>
      </c>
      <c r="P66" s="134">
        <f t="shared" si="13"/>
        <v>1249156.1262032338</v>
      </c>
      <c r="Q66" s="134">
        <f t="shared" si="13"/>
        <v>1262516.5730797676</v>
      </c>
      <c r="R66" s="134">
        <f t="shared" si="13"/>
        <v>1143889.1177169478</v>
      </c>
      <c r="S66" s="134">
        <f t="shared" si="13"/>
        <v>1056451.8870908055</v>
      </c>
      <c r="T66" s="134"/>
      <c r="U66" s="209">
        <f t="shared" si="8"/>
        <v>5842827.651376931</v>
      </c>
      <c r="V66" s="209">
        <f>U66*'Rate of change'!$O$24</f>
        <v>5991709.4550741445</v>
      </c>
    </row>
    <row r="67" spans="3:26">
      <c r="C67" s="30" t="s">
        <v>62</v>
      </c>
      <c r="D67" s="28" t="s">
        <v>60</v>
      </c>
      <c r="F67" s="28" t="s">
        <v>40</v>
      </c>
      <c r="J67" s="114"/>
      <c r="K67" s="114"/>
      <c r="L67" s="114"/>
      <c r="M67" s="134">
        <f>-(M23+M24)</f>
        <v>2286665.2027538461</v>
      </c>
      <c r="N67" s="151">
        <v>0</v>
      </c>
      <c r="O67" s="152">
        <v>0</v>
      </c>
      <c r="P67" s="152">
        <v>0</v>
      </c>
      <c r="Q67" s="152">
        <v>0</v>
      </c>
      <c r="R67" s="152">
        <v>0</v>
      </c>
      <c r="S67" s="152">
        <v>0</v>
      </c>
      <c r="T67" s="134"/>
      <c r="U67" s="209">
        <f>SUM(O67:S67)</f>
        <v>0</v>
      </c>
      <c r="V67" s="209">
        <f>U67*'Rate of change'!$O$24</f>
        <v>0</v>
      </c>
    </row>
    <row r="68" spans="3:26">
      <c r="J68" s="114"/>
      <c r="K68" s="114"/>
      <c r="L68" s="114"/>
      <c r="M68" s="153"/>
      <c r="N68" s="153"/>
      <c r="O68" s="153"/>
      <c r="P68" s="153"/>
      <c r="Q68" s="153"/>
      <c r="R68" s="153"/>
      <c r="S68" s="153"/>
      <c r="T68" s="134"/>
      <c r="U68" s="209"/>
      <c r="V68" s="208"/>
    </row>
    <row r="69" spans="3:26">
      <c r="C69" s="128" t="s">
        <v>63</v>
      </c>
      <c r="D69" s="129" t="s">
        <v>56</v>
      </c>
      <c r="E69" s="129"/>
      <c r="F69" s="129" t="s">
        <v>40</v>
      </c>
      <c r="J69" s="114"/>
      <c r="K69" s="114"/>
      <c r="L69" s="114"/>
      <c r="M69" s="146">
        <f t="shared" ref="M69:S69" si="14">SUM(M61:M67)</f>
        <v>10253014.886524979</v>
      </c>
      <c r="N69" s="154">
        <f t="shared" si="14"/>
        <v>8960041.5372494906</v>
      </c>
      <c r="O69" s="146">
        <f t="shared" si="14"/>
        <v>9089328.1692975461</v>
      </c>
      <c r="P69" s="146">
        <f t="shared" si="14"/>
        <v>9445685.3927277531</v>
      </c>
      <c r="Q69" s="146">
        <f t="shared" si="14"/>
        <v>9711834.5747185759</v>
      </c>
      <c r="R69" s="146">
        <f t="shared" si="14"/>
        <v>9853658.4115155973</v>
      </c>
      <c r="S69" s="146">
        <f t="shared" si="14"/>
        <v>10076361.390805131</v>
      </c>
      <c r="T69" s="134"/>
      <c r="U69" s="209">
        <f>SUM(O69:S69)</f>
        <v>48176867.939064607</v>
      </c>
      <c r="V69" s="208"/>
    </row>
    <row r="70" spans="3:26">
      <c r="C70" s="128" t="s">
        <v>63</v>
      </c>
      <c r="D70" s="129" t="s">
        <v>56</v>
      </c>
      <c r="E70" s="129"/>
      <c r="F70" s="129" t="s">
        <v>41</v>
      </c>
      <c r="J70" s="114"/>
      <c r="K70" s="114"/>
      <c r="L70" s="114"/>
      <c r="M70" s="170">
        <f>M69*'Rate of change'!$O$24</f>
        <v>10514273.208817009</v>
      </c>
      <c r="N70" s="154">
        <f>N69*'Rate of change'!$O$24</f>
        <v>9188353.4479992948</v>
      </c>
      <c r="O70" s="170">
        <f>O69*'Rate of change'!$O$24</f>
        <v>9320934.4484801963</v>
      </c>
      <c r="P70" s="170">
        <f>P69*'Rate of change'!$O$24</f>
        <v>9686372.0537649523</v>
      </c>
      <c r="Q70" s="170">
        <f>Q69*'Rate of change'!$O$24</f>
        <v>9959303.0155089367</v>
      </c>
      <c r="R70" s="170">
        <f>R69*'Rate of change'!$O$24</f>
        <v>10104740.682781452</v>
      </c>
      <c r="S70" s="170">
        <f>S69*'Rate of change'!$O$24</f>
        <v>10333118.383836491</v>
      </c>
      <c r="T70" s="134"/>
      <c r="U70" s="240">
        <f>SUM(O70:S70)</f>
        <v>49404468.584372029</v>
      </c>
      <c r="V70" s="240">
        <f>SUM(V61:V67)</f>
        <v>49404468.584372029</v>
      </c>
    </row>
    <row r="71" spans="3:26">
      <c r="D71" s="155"/>
      <c r="E71" s="155"/>
      <c r="F71" s="155"/>
      <c r="J71" s="114"/>
      <c r="K71" s="114"/>
      <c r="L71" s="114"/>
      <c r="M71" s="153"/>
      <c r="N71" s="153"/>
      <c r="O71" s="153"/>
      <c r="P71" s="153"/>
      <c r="Q71" s="153"/>
      <c r="R71" s="153"/>
      <c r="S71" s="153"/>
      <c r="U71" s="197"/>
    </row>
    <row r="72" spans="3:26">
      <c r="C72" s="156" t="s">
        <v>206</v>
      </c>
      <c r="D72" s="157" t="s">
        <v>56</v>
      </c>
      <c r="E72" s="157"/>
      <c r="F72" s="157" t="s">
        <v>41</v>
      </c>
      <c r="J72" s="114"/>
      <c r="K72" s="114"/>
      <c r="L72" s="114"/>
      <c r="M72" s="198">
        <f t="shared" ref="M72:S72" si="15">M35+M55+M70</f>
        <v>27393717.58872579</v>
      </c>
      <c r="N72" s="158">
        <f t="shared" si="15"/>
        <v>25515557.401341096</v>
      </c>
      <c r="O72" s="198">
        <f t="shared" si="15"/>
        <v>27288778.7997109</v>
      </c>
      <c r="P72" s="198">
        <f t="shared" si="15"/>
        <v>27315307.677025303</v>
      </c>
      <c r="Q72" s="198">
        <f t="shared" si="15"/>
        <v>28135239.719938755</v>
      </c>
      <c r="R72" s="198">
        <f t="shared" si="15"/>
        <v>30944011.655847862</v>
      </c>
      <c r="S72" s="198">
        <f t="shared" si="15"/>
        <v>30166150.557524323</v>
      </c>
      <c r="U72" s="240">
        <f>SUM(O72:S72)</f>
        <v>143849488.41004714</v>
      </c>
    </row>
    <row r="73" spans="3:26">
      <c r="J73" s="114"/>
      <c r="K73" s="114"/>
      <c r="L73" s="114"/>
      <c r="M73" s="136"/>
      <c r="N73" s="159">
        <f t="shared" ref="N73:S73" si="16">N72/M72-1</f>
        <v>-6.8561712418239829E-2</v>
      </c>
      <c r="O73" s="199">
        <f t="shared" si="16"/>
        <v>6.9495695135258995E-2</v>
      </c>
      <c r="P73" s="199">
        <f t="shared" si="16"/>
        <v>9.7215333486033728E-4</v>
      </c>
      <c r="Q73" s="199">
        <f t="shared" si="16"/>
        <v>3.0017309437194717E-2</v>
      </c>
      <c r="R73" s="199">
        <f t="shared" si="16"/>
        <v>9.9831100209841095E-2</v>
      </c>
      <c r="S73" s="199">
        <f t="shared" si="16"/>
        <v>-2.5137694070656691E-2</v>
      </c>
      <c r="U73" s="197"/>
      <c r="Z73" s="248"/>
    </row>
    <row r="74" spans="3:26">
      <c r="J74" s="114"/>
      <c r="K74" s="114"/>
      <c r="L74" s="114"/>
      <c r="M74" s="136"/>
      <c r="N74" s="136"/>
      <c r="O74" s="200"/>
      <c r="P74" s="200"/>
      <c r="Q74" s="200"/>
      <c r="R74" s="200"/>
      <c r="S74" s="200"/>
      <c r="U74" s="197"/>
    </row>
    <row r="75" spans="3:26">
      <c r="C75" s="156" t="s">
        <v>207</v>
      </c>
      <c r="D75" s="157" t="s">
        <v>56</v>
      </c>
      <c r="E75" s="157"/>
      <c r="F75" s="157" t="s">
        <v>42</v>
      </c>
      <c r="J75" s="114"/>
      <c r="K75" s="114"/>
      <c r="L75" s="114"/>
      <c r="M75" s="136"/>
      <c r="N75" s="158">
        <f>N72*'Rate of change'!O25</f>
        <v>25515557.401341096</v>
      </c>
      <c r="O75" s="198">
        <f>O72*'Rate of change'!P25</f>
        <v>27984127.499143749</v>
      </c>
      <c r="P75" s="198">
        <f>P72*'Rate of change'!Q25</f>
        <v>28725092.536857277</v>
      </c>
      <c r="Q75" s="198">
        <f>Q72*'Rate of change'!R25</f>
        <v>30341261.210168496</v>
      </c>
      <c r="R75" s="198">
        <f>R72*'Rate of change'!S25</f>
        <v>34220574.430600151</v>
      </c>
      <c r="S75" s="198">
        <f>S72*'Rate of change'!T25</f>
        <v>34210407.196604863</v>
      </c>
      <c r="U75" s="201">
        <f>SUM(O75:S75)</f>
        <v>155481462.87337452</v>
      </c>
    </row>
    <row r="76" spans="3:26">
      <c r="J76" s="114"/>
      <c r="K76" s="114"/>
      <c r="L76" s="114"/>
      <c r="M76" s="114"/>
      <c r="N76" s="114"/>
      <c r="O76" s="114"/>
      <c r="P76" s="114"/>
      <c r="Q76" s="114"/>
      <c r="R76" s="114"/>
      <c r="S76" s="114"/>
    </row>
    <row r="77" spans="3:26">
      <c r="J77" s="114"/>
      <c r="K77" s="114"/>
      <c r="L77" s="114"/>
      <c r="M77" s="114"/>
      <c r="N77" s="114"/>
      <c r="O77" s="47" t="str">
        <f>"FY"&amp;RIGHT(O$4,2)</f>
        <v>FY17</v>
      </c>
      <c r="P77" s="47" t="str">
        <f>"FY"&amp;RIGHT(P$4,2)</f>
        <v>FY18</v>
      </c>
      <c r="Q77" s="47" t="str">
        <f>"FY"&amp;RIGHT(Q$4,2)</f>
        <v>FY19</v>
      </c>
      <c r="R77" s="47" t="str">
        <f>"FY"&amp;RIGHT(R$4,2)</f>
        <v>FY20</v>
      </c>
      <c r="S77" s="47" t="str">
        <f>"FY"&amp;RIGHT(S$4,2)</f>
        <v>FY21</v>
      </c>
    </row>
    <row r="78" spans="3:26" ht="12">
      <c r="C78" s="107" t="s">
        <v>220</v>
      </c>
      <c r="J78" s="114"/>
      <c r="K78" s="114"/>
      <c r="L78" s="114"/>
      <c r="M78" s="114"/>
      <c r="N78" s="114"/>
      <c r="O78" s="49"/>
      <c r="P78" s="49"/>
      <c r="Q78" s="49"/>
      <c r="R78" s="49"/>
      <c r="S78" s="49"/>
    </row>
    <row r="79" spans="3:26">
      <c r="C79" s="224" t="s">
        <v>179</v>
      </c>
      <c r="F79" s="133" t="s">
        <v>41</v>
      </c>
      <c r="J79" s="114"/>
      <c r="K79" s="114"/>
      <c r="L79" s="114"/>
      <c r="M79" s="114"/>
      <c r="N79" s="207">
        <f t="shared" ref="N79:S79" si="17">$M$35</f>
        <v>16879444.379908781</v>
      </c>
      <c r="O79" s="207">
        <f t="shared" si="17"/>
        <v>16879444.379908781</v>
      </c>
      <c r="P79" s="207">
        <f t="shared" si="17"/>
        <v>16879444.379908781</v>
      </c>
      <c r="Q79" s="207">
        <f t="shared" si="17"/>
        <v>16879444.379908781</v>
      </c>
      <c r="R79" s="207">
        <f t="shared" si="17"/>
        <v>16879444.379908781</v>
      </c>
      <c r="S79" s="207">
        <f t="shared" si="17"/>
        <v>16879444.379908781</v>
      </c>
      <c r="T79" s="208"/>
      <c r="U79" s="209">
        <f t="shared" ref="U79:U85" si="18">SUM(O79:S79)</f>
        <v>84397221.899543911</v>
      </c>
    </row>
    <row r="80" spans="3:26">
      <c r="C80" s="224" t="s">
        <v>180</v>
      </c>
      <c r="F80" s="133" t="s">
        <v>41</v>
      </c>
      <c r="J80" s="114"/>
      <c r="K80" s="114"/>
      <c r="L80" s="114"/>
      <c r="M80" s="114"/>
      <c r="N80" s="134">
        <f>'Rate of change'!O168*'Rate of change'!$O$24</f>
        <v>63950.113116460794</v>
      </c>
      <c r="O80" s="134">
        <f>'Rate of change'!P168*'Rate of change'!$O$24</f>
        <v>166239.95746418822</v>
      </c>
      <c r="P80" s="134">
        <f>'Rate of change'!Q168*'Rate of change'!$O$24</f>
        <v>312743.16227913805</v>
      </c>
      <c r="Q80" s="134">
        <f>'Rate of change'!R168*'Rate of change'!$O$24</f>
        <v>492289.77702583332</v>
      </c>
      <c r="R80" s="134">
        <f>'Rate of change'!S168*'Rate of change'!$O$24</f>
        <v>681460.98746956722</v>
      </c>
      <c r="S80" s="134">
        <f>'Rate of change'!T168*'Rate of change'!$O$24</f>
        <v>862117.2269782736</v>
      </c>
      <c r="T80" s="208"/>
      <c r="U80" s="209">
        <f t="shared" si="18"/>
        <v>2514851.1112170005</v>
      </c>
    </row>
    <row r="81" spans="3:23">
      <c r="C81" s="224" t="s">
        <v>181</v>
      </c>
      <c r="F81" s="133" t="s">
        <v>41</v>
      </c>
      <c r="J81" s="114"/>
      <c r="K81" s="114"/>
      <c r="L81" s="114"/>
      <c r="M81" s="114"/>
      <c r="N81" s="134">
        <f>'Rate of change'!O169*'Rate of change'!$O$24</f>
        <v>93749.935083571487</v>
      </c>
      <c r="O81" s="134">
        <f>'Rate of change'!P169*'Rate of change'!$O$24</f>
        <v>186902.86743497755</v>
      </c>
      <c r="P81" s="134">
        <f>'Rate of change'!Q169*'Rate of change'!$O$24</f>
        <v>287974.50117440475</v>
      </c>
      <c r="Q81" s="134">
        <f>'Rate of change'!R169*'Rate of change'!$O$24</f>
        <v>389403.84991513932</v>
      </c>
      <c r="R81" s="134">
        <f>'Rate of change'!S169*'Rate of change'!$O$24</f>
        <v>499506.06566425355</v>
      </c>
      <c r="S81" s="134">
        <f>'Rate of change'!T169*'Rate of change'!$O$24</f>
        <v>601533.12067621283</v>
      </c>
      <c r="T81" s="208"/>
      <c r="U81" s="209">
        <f t="shared" si="18"/>
        <v>1965320.4048649883</v>
      </c>
    </row>
    <row r="82" spans="3:23">
      <c r="C82" s="224" t="s">
        <v>182</v>
      </c>
      <c r="F82" s="133" t="s">
        <v>41</v>
      </c>
      <c r="J82" s="114"/>
      <c r="K82" s="114"/>
      <c r="L82" s="114"/>
      <c r="M82" s="114"/>
      <c r="N82" s="134">
        <f>'Rate of change'!O170*'Rate of change'!$O$24</f>
        <v>0</v>
      </c>
      <c r="O82" s="134">
        <f>'Rate of change'!P170*'Rate of change'!$O$24</f>
        <v>0</v>
      </c>
      <c r="P82" s="134">
        <f>'Rate of change'!Q170*'Rate of change'!$O$24</f>
        <v>0</v>
      </c>
      <c r="Q82" s="134">
        <f>'Rate of change'!R170*'Rate of change'!$O$24</f>
        <v>0</v>
      </c>
      <c r="R82" s="134">
        <f>'Rate of change'!S170*'Rate of change'!$O$24</f>
        <v>0</v>
      </c>
      <c r="S82" s="134">
        <f>'Rate of change'!T170*'Rate of change'!$O$24</f>
        <v>0</v>
      </c>
      <c r="T82" s="208"/>
      <c r="U82" s="209">
        <f t="shared" si="18"/>
        <v>0</v>
      </c>
    </row>
    <row r="83" spans="3:23">
      <c r="C83" s="224" t="s">
        <v>57</v>
      </c>
      <c r="F83" s="133" t="s">
        <v>41</v>
      </c>
      <c r="J83" s="114"/>
      <c r="K83" s="114"/>
      <c r="L83" s="114"/>
      <c r="M83" s="114"/>
      <c r="N83" s="207">
        <f t="shared" ref="N83:S83" si="19">N55</f>
        <v>-709940.4747670166</v>
      </c>
      <c r="O83" s="207">
        <f t="shared" si="19"/>
        <v>735257.14642275323</v>
      </c>
      <c r="P83" s="207">
        <f t="shared" si="19"/>
        <v>148773.57989802686</v>
      </c>
      <c r="Q83" s="207">
        <f t="shared" si="19"/>
        <v>414798.69758006698</v>
      </c>
      <c r="R83" s="207">
        <f t="shared" si="19"/>
        <v>2778859.540023807</v>
      </c>
      <c r="S83" s="207">
        <f t="shared" si="19"/>
        <v>1489937.4461245649</v>
      </c>
      <c r="T83" s="208"/>
      <c r="U83" s="209">
        <f t="shared" si="18"/>
        <v>5567626.4100492187</v>
      </c>
    </row>
    <row r="84" spans="3:23">
      <c r="C84" s="224" t="s">
        <v>215</v>
      </c>
      <c r="F84" s="133" t="s">
        <v>41</v>
      </c>
      <c r="J84" s="114"/>
      <c r="K84" s="114"/>
      <c r="L84" s="114"/>
      <c r="M84" s="114"/>
      <c r="N84" s="207">
        <f t="shared" ref="N84:S84" si="20">N70</f>
        <v>9188353.4479992948</v>
      </c>
      <c r="O84" s="207">
        <f t="shared" si="20"/>
        <v>9320934.4484801963</v>
      </c>
      <c r="P84" s="207">
        <f t="shared" si="20"/>
        <v>9686372.0537649523</v>
      </c>
      <c r="Q84" s="207">
        <f t="shared" si="20"/>
        <v>9959303.0155089367</v>
      </c>
      <c r="R84" s="207">
        <f t="shared" si="20"/>
        <v>10104740.682781452</v>
      </c>
      <c r="S84" s="207">
        <f t="shared" si="20"/>
        <v>10333118.383836491</v>
      </c>
      <c r="T84" s="208"/>
      <c r="U84" s="209">
        <f t="shared" si="18"/>
        <v>49404468.584372029</v>
      </c>
    </row>
    <row r="85" spans="3:23">
      <c r="C85" s="224" t="s">
        <v>4</v>
      </c>
      <c r="F85" s="133" t="s">
        <v>41</v>
      </c>
      <c r="J85" s="114"/>
      <c r="K85" s="114"/>
      <c r="L85" s="114"/>
      <c r="M85" s="114"/>
      <c r="N85" s="146">
        <f t="shared" ref="N85:S85" si="21">SUM(N79:N84)</f>
        <v>25515557.401341096</v>
      </c>
      <c r="O85" s="210">
        <f t="shared" si="21"/>
        <v>27288778.7997109</v>
      </c>
      <c r="P85" s="210">
        <f t="shared" si="21"/>
        <v>27315307.677025303</v>
      </c>
      <c r="Q85" s="210">
        <f t="shared" si="21"/>
        <v>28135239.719938755</v>
      </c>
      <c r="R85" s="210">
        <f t="shared" si="21"/>
        <v>30944011.655847862</v>
      </c>
      <c r="S85" s="210">
        <f t="shared" si="21"/>
        <v>30166150.557524323</v>
      </c>
      <c r="T85" s="208"/>
      <c r="U85" s="240">
        <f t="shared" si="18"/>
        <v>143849488.41004714</v>
      </c>
      <c r="W85" s="240">
        <v>143849488.41004714</v>
      </c>
    </row>
    <row r="86" spans="3:23">
      <c r="J86" s="114"/>
      <c r="K86" s="114"/>
      <c r="L86" s="114"/>
      <c r="M86" s="114"/>
      <c r="N86" s="114"/>
      <c r="O86" s="114"/>
      <c r="P86" s="114"/>
      <c r="Q86" s="114"/>
      <c r="R86" s="114"/>
      <c r="S86" s="114"/>
    </row>
    <row r="87" spans="3:23">
      <c r="C87" s="156" t="s">
        <v>227</v>
      </c>
      <c r="D87" s="157" t="s">
        <v>56</v>
      </c>
      <c r="E87" s="157"/>
      <c r="F87" s="157" t="s">
        <v>41</v>
      </c>
      <c r="J87" s="114"/>
      <c r="K87" s="114"/>
      <c r="L87" s="114"/>
      <c r="M87" s="198"/>
      <c r="N87" s="158"/>
      <c r="O87" s="239">
        <f>O72+O232</f>
        <v>27735336.084556837</v>
      </c>
      <c r="P87" s="239">
        <f>P72+P232</f>
        <v>27773754.164297409</v>
      </c>
      <c r="Q87" s="239">
        <f>Q72+Q232</f>
        <v>28609837.268709738</v>
      </c>
      <c r="R87" s="239">
        <f>R72+R232</f>
        <v>31431066.958751924</v>
      </c>
      <c r="S87" s="239">
        <f>S72+S232</f>
        <v>30663853.201782335</v>
      </c>
      <c r="U87" s="240">
        <f>SUM(O87:S87)</f>
        <v>146213847.67809826</v>
      </c>
      <c r="W87" s="240">
        <v>146213847.67809826</v>
      </c>
    </row>
    <row r="88" spans="3:23">
      <c r="J88" s="114"/>
      <c r="K88" s="114"/>
      <c r="L88" s="114"/>
      <c r="M88" s="114"/>
      <c r="N88" s="114"/>
      <c r="O88" s="114"/>
      <c r="P88" s="114"/>
      <c r="Q88" s="114"/>
      <c r="R88" s="114"/>
      <c r="S88" s="114"/>
    </row>
    <row r="89" spans="3:23">
      <c r="J89" s="114"/>
      <c r="K89" s="114"/>
      <c r="L89" s="114"/>
      <c r="M89" s="114"/>
      <c r="N89" s="114"/>
      <c r="O89" s="114"/>
      <c r="P89" s="114"/>
      <c r="Q89" s="114"/>
      <c r="R89" s="114"/>
      <c r="S89" s="114"/>
    </row>
    <row r="90" spans="3:23" ht="12">
      <c r="C90" s="264" t="s">
        <v>219</v>
      </c>
      <c r="J90" s="114"/>
      <c r="K90" s="114"/>
      <c r="L90" s="114"/>
      <c r="M90" s="114"/>
      <c r="N90" s="114"/>
      <c r="O90" s="114"/>
      <c r="P90" s="114"/>
      <c r="Q90" s="114"/>
      <c r="R90" s="114"/>
      <c r="S90" s="114"/>
    </row>
    <row r="91" spans="3:23">
      <c r="C91" s="43" t="s">
        <v>2</v>
      </c>
      <c r="F91" s="133" t="s">
        <v>41</v>
      </c>
      <c r="J91" s="114"/>
      <c r="K91" s="114"/>
      <c r="L91" s="114"/>
      <c r="M91" s="114"/>
      <c r="N91" s="114"/>
      <c r="O91" s="114"/>
      <c r="P91" s="114"/>
      <c r="Q91" s="114"/>
      <c r="R91" s="114"/>
      <c r="S91" s="114"/>
    </row>
    <row r="92" spans="3:23">
      <c r="C92" s="265" t="s">
        <v>221</v>
      </c>
      <c r="F92" s="133" t="s">
        <v>41</v>
      </c>
      <c r="J92" s="114"/>
      <c r="K92" s="114"/>
      <c r="L92" s="114"/>
      <c r="M92" s="114"/>
      <c r="O92" s="207">
        <v>9124045.0726376958</v>
      </c>
      <c r="P92" s="207">
        <v>8862678.3345161192</v>
      </c>
      <c r="Q92" s="207">
        <v>8830337.7972083502</v>
      </c>
      <c r="R92" s="207">
        <v>8978802.4164684284</v>
      </c>
      <c r="S92" s="207">
        <v>9154547.0009644162</v>
      </c>
      <c r="T92" s="208"/>
      <c r="U92" s="209">
        <f t="shared" ref="U92:U100" si="22">SUM(O92:S92)</f>
        <v>44950410.621795014</v>
      </c>
    </row>
    <row r="93" spans="3:23" ht="12">
      <c r="C93" s="265" t="s">
        <v>222</v>
      </c>
      <c r="F93" s="133" t="s">
        <v>41</v>
      </c>
      <c r="J93" s="114"/>
      <c r="K93" s="114"/>
      <c r="L93" s="114"/>
      <c r="M93" s="114"/>
      <c r="N93" s="1"/>
      <c r="O93" s="207">
        <v>4630261.0524276728</v>
      </c>
      <c r="P93" s="207">
        <v>4762433.9739202997</v>
      </c>
      <c r="Q93" s="207">
        <v>5090870.9446494626</v>
      </c>
      <c r="R93" s="207">
        <v>5352042.4387250524</v>
      </c>
      <c r="S93" s="207">
        <v>5268473.9766895194</v>
      </c>
      <c r="T93" s="208"/>
      <c r="U93" s="209">
        <f t="shared" si="22"/>
        <v>25104082.386412002</v>
      </c>
    </row>
    <row r="94" spans="3:23" ht="12">
      <c r="C94" s="265" t="s">
        <v>5</v>
      </c>
      <c r="F94" s="133" t="s">
        <v>41</v>
      </c>
      <c r="J94" s="114"/>
      <c r="K94" s="114"/>
      <c r="L94" s="114"/>
      <c r="M94" s="114"/>
      <c r="N94" s="1"/>
      <c r="O94" s="207">
        <v>2842466.9936415777</v>
      </c>
      <c r="P94" s="207">
        <v>2865369.1133969943</v>
      </c>
      <c r="Q94" s="207">
        <v>2894137.9526800821</v>
      </c>
      <c r="R94" s="207">
        <v>2924279.3958260166</v>
      </c>
      <c r="S94" s="207">
        <v>2951385.9687084211</v>
      </c>
      <c r="T94" s="208"/>
      <c r="U94" s="209">
        <f t="shared" si="22"/>
        <v>14477639.424253091</v>
      </c>
    </row>
    <row r="95" spans="3:23">
      <c r="C95" s="265" t="s">
        <v>128</v>
      </c>
      <c r="F95" s="133" t="s">
        <v>41</v>
      </c>
      <c r="J95" s="114"/>
      <c r="K95" s="114"/>
      <c r="L95" s="114"/>
      <c r="M95" s="114"/>
      <c r="N95" s="114"/>
      <c r="O95" s="207">
        <v>-1272105.1943215977</v>
      </c>
      <c r="P95" s="207">
        <v>-1508634.8472090312</v>
      </c>
      <c r="Q95" s="207">
        <v>-1394575.9090375402</v>
      </c>
      <c r="R95" s="207">
        <v>-1369704.4688080521</v>
      </c>
      <c r="S95" s="207">
        <v>-1030808.2362792143</v>
      </c>
      <c r="T95" s="208"/>
      <c r="U95" s="209">
        <f t="shared" si="22"/>
        <v>-6575828.6556554344</v>
      </c>
    </row>
    <row r="96" spans="3:23">
      <c r="C96" s="265" t="s">
        <v>223</v>
      </c>
      <c r="F96" s="133" t="s">
        <v>41</v>
      </c>
      <c r="J96" s="114"/>
      <c r="K96" s="114"/>
      <c r="L96" s="114"/>
      <c r="M96" s="114"/>
      <c r="N96" s="114"/>
      <c r="O96" s="207">
        <v>228453.36065073102</v>
      </c>
      <c r="P96" s="207">
        <v>231065.07322136566</v>
      </c>
      <c r="Q96" s="207">
        <v>234345.81491692149</v>
      </c>
      <c r="R96" s="207">
        <v>237783.08565002415</v>
      </c>
      <c r="S96" s="207">
        <v>240874.26576347445</v>
      </c>
      <c r="T96" s="208"/>
      <c r="U96" s="209">
        <f t="shared" si="22"/>
        <v>1172521.6002025169</v>
      </c>
    </row>
    <row r="97" spans="3:22">
      <c r="C97" s="265" t="s">
        <v>224</v>
      </c>
      <c r="F97" s="133" t="s">
        <v>41</v>
      </c>
      <c r="J97" s="114"/>
      <c r="K97" s="114"/>
      <c r="L97" s="114"/>
      <c r="M97" s="114"/>
      <c r="N97" s="114"/>
      <c r="O97" s="207">
        <v>95504.206901784841</v>
      </c>
      <c r="P97" s="207">
        <v>96805.062448626835</v>
      </c>
      <c r="Q97" s="207">
        <v>201601.14138489022</v>
      </c>
      <c r="R97" s="207">
        <v>2396849.1137920143</v>
      </c>
      <c r="S97" s="207">
        <v>929340.20636941795</v>
      </c>
      <c r="T97" s="208"/>
      <c r="U97" s="209">
        <f t="shared" si="22"/>
        <v>3720099.7308967337</v>
      </c>
    </row>
    <row r="98" spans="3:22">
      <c r="C98" s="265" t="s">
        <v>81</v>
      </c>
      <c r="F98" s="133" t="s">
        <v>41</v>
      </c>
      <c r="J98" s="114"/>
      <c r="K98" s="114"/>
      <c r="L98" s="114"/>
      <c r="M98" s="114"/>
      <c r="N98" s="114"/>
      <c r="O98" s="207">
        <v>91622.794084701585</v>
      </c>
      <c r="P98" s="207">
        <v>91622.794084701585</v>
      </c>
      <c r="Q98" s="207">
        <v>91622.794084701585</v>
      </c>
      <c r="R98" s="207">
        <v>91622.794084701585</v>
      </c>
      <c r="S98" s="207">
        <v>91622.794084701585</v>
      </c>
      <c r="T98" s="208"/>
      <c r="U98" s="209">
        <f t="shared" si="22"/>
        <v>458113.97042350791</v>
      </c>
    </row>
    <row r="99" spans="3:22">
      <c r="C99" s="265" t="s">
        <v>3</v>
      </c>
      <c r="F99" s="133" t="s">
        <v>41</v>
      </c>
      <c r="J99" s="114"/>
      <c r="K99" s="114"/>
      <c r="L99" s="114"/>
      <c r="M99" s="114"/>
      <c r="N99" s="114"/>
      <c r="O99" s="207">
        <v>1052550.3984238235</v>
      </c>
      <c r="P99" s="207">
        <v>1052550.3984238235</v>
      </c>
      <c r="Q99" s="207">
        <v>1052550.3984238235</v>
      </c>
      <c r="R99" s="207">
        <v>1052550.3984238235</v>
      </c>
      <c r="S99" s="207">
        <v>1052550.3984238235</v>
      </c>
      <c r="T99" s="208"/>
      <c r="U99" s="209">
        <f t="shared" si="22"/>
        <v>5262751.9921191176</v>
      </c>
    </row>
    <row r="100" spans="3:22">
      <c r="C100" s="265" t="s">
        <v>82</v>
      </c>
      <c r="F100" s="133" t="s">
        <v>41</v>
      </c>
      <c r="J100" s="114"/>
      <c r="K100" s="114"/>
      <c r="L100" s="114"/>
      <c r="M100" s="114"/>
      <c r="N100" s="114"/>
      <c r="O100" s="207">
        <v>1175045.5868701565</v>
      </c>
      <c r="P100" s="207">
        <v>1175045.5868701565</v>
      </c>
      <c r="Q100" s="207">
        <v>1175045.5868701565</v>
      </c>
      <c r="R100" s="207">
        <v>1175045.5868701565</v>
      </c>
      <c r="S100" s="207">
        <v>1175045.5868701565</v>
      </c>
      <c r="T100" s="208"/>
      <c r="U100" s="209">
        <f t="shared" si="22"/>
        <v>5875227.9343507821</v>
      </c>
    </row>
    <row r="101" spans="3:22">
      <c r="C101" s="156" t="s">
        <v>83</v>
      </c>
      <c r="D101" s="157"/>
      <c r="E101" s="157"/>
      <c r="F101" s="157" t="s">
        <v>41</v>
      </c>
      <c r="J101" s="114"/>
      <c r="K101" s="114"/>
      <c r="L101" s="114"/>
      <c r="M101" s="114"/>
      <c r="N101" s="114"/>
      <c r="O101" s="239">
        <f>SUM(O92:O100)</f>
        <v>17967844.271316547</v>
      </c>
      <c r="P101" s="239">
        <f t="shared" ref="P101:S101" si="23">SUM(P92:P100)</f>
        <v>17628935.489673056</v>
      </c>
      <c r="Q101" s="239">
        <f t="shared" si="23"/>
        <v>18175936.521180846</v>
      </c>
      <c r="R101" s="239">
        <f t="shared" si="23"/>
        <v>20839270.761032168</v>
      </c>
      <c r="S101" s="239">
        <f t="shared" si="23"/>
        <v>19833031.961594719</v>
      </c>
      <c r="T101" s="208"/>
      <c r="U101" s="240">
        <f>SUM(O101:S101)</f>
        <v>94445019.004797339</v>
      </c>
    </row>
    <row r="102" spans="3:22">
      <c r="C102" s="43"/>
      <c r="J102" s="114"/>
      <c r="K102" s="114"/>
      <c r="L102" s="114"/>
      <c r="M102" s="114"/>
      <c r="N102" s="114"/>
      <c r="O102" s="242"/>
      <c r="P102" s="242"/>
      <c r="Q102" s="242"/>
      <c r="R102" s="242"/>
      <c r="S102" s="242"/>
      <c r="T102" s="241"/>
      <c r="U102" s="241"/>
    </row>
    <row r="103" spans="3:22">
      <c r="C103" s="43" t="s">
        <v>214</v>
      </c>
      <c r="J103" s="114"/>
      <c r="K103" s="114"/>
      <c r="L103" s="114"/>
      <c r="M103" s="114"/>
      <c r="N103" s="114"/>
      <c r="O103" s="242"/>
      <c r="P103" s="242"/>
      <c r="Q103" s="242"/>
      <c r="R103" s="242"/>
      <c r="S103" s="242"/>
      <c r="T103" s="241"/>
      <c r="U103" s="241"/>
    </row>
    <row r="104" spans="3:22">
      <c r="C104" s="30" t="s">
        <v>0</v>
      </c>
      <c r="F104" s="133" t="s">
        <v>41</v>
      </c>
      <c r="J104" s="114"/>
      <c r="K104" s="114"/>
      <c r="L104" s="114"/>
      <c r="M104" s="114"/>
      <c r="N104" s="114"/>
      <c r="O104" s="207">
        <f>O61*'Rate of change'!$O$24</f>
        <v>6106072.1068841629</v>
      </c>
      <c r="P104" s="207">
        <f>P61*'Rate of change'!$O$24</f>
        <v>6369386.2019656049</v>
      </c>
      <c r="Q104" s="207">
        <f>Q61*'Rate of change'!$O$24</f>
        <v>6642209.6932298327</v>
      </c>
      <c r="R104" s="207">
        <f>R61*'Rate of change'!$O$24</f>
        <v>6924586.1607171902</v>
      </c>
      <c r="S104" s="207">
        <f>S61*'Rate of change'!$O$24</f>
        <v>7256672.5599500313</v>
      </c>
      <c r="T104" s="208"/>
      <c r="U104" s="209">
        <f t="shared" ref="U104:U109" si="24">SUM(O104:S104)</f>
        <v>33298926.722746819</v>
      </c>
    </row>
    <row r="105" spans="3:22">
      <c r="C105" s="30" t="s">
        <v>61</v>
      </c>
      <c r="F105" s="133" t="s">
        <v>41</v>
      </c>
      <c r="J105" s="114"/>
      <c r="K105" s="114"/>
      <c r="L105" s="114"/>
      <c r="M105" s="114"/>
      <c r="N105" s="114"/>
      <c r="O105" s="207">
        <f>O62*'Rate of change'!$O$24</f>
        <v>1237596.5507907041</v>
      </c>
      <c r="P105" s="207">
        <f>P62*'Rate of change'!$O$24</f>
        <v>1222528.6704696103</v>
      </c>
      <c r="Q105" s="207">
        <f>Q62*'Rate of change'!$O$24</f>
        <v>1211525.0106033874</v>
      </c>
      <c r="R105" s="207">
        <f>R62*'Rate of change'!$O$24</f>
        <v>1199126.9681029618</v>
      </c>
      <c r="S105" s="207">
        <f>S62*'Rate of change'!$O$24</f>
        <v>1187620.3925113801</v>
      </c>
      <c r="T105" s="208"/>
      <c r="U105" s="209">
        <f t="shared" si="24"/>
        <v>6058397.5924780434</v>
      </c>
    </row>
    <row r="106" spans="3:22">
      <c r="C106" s="30" t="s">
        <v>7</v>
      </c>
      <c r="F106" s="133" t="s">
        <v>41</v>
      </c>
      <c r="J106" s="114"/>
      <c r="K106" s="114"/>
      <c r="L106" s="114"/>
      <c r="M106" s="114"/>
      <c r="N106" s="114"/>
      <c r="O106" s="207">
        <f>O63*'Rate of change'!$O$24</f>
        <v>565549.98802080262</v>
      </c>
      <c r="P106" s="207">
        <f>P63*'Rate of change'!$O$24</f>
        <v>560558.19583666162</v>
      </c>
      <c r="Q106" s="207">
        <f>Q63*'Rate of change'!$O$24</f>
        <v>557803.33766981959</v>
      </c>
      <c r="R106" s="207">
        <f>R63*'Rate of change'!$O$24</f>
        <v>554747.69350983726</v>
      </c>
      <c r="S106" s="207">
        <f>S63*'Rate of change'!$O$24</f>
        <v>552210.80028301571</v>
      </c>
      <c r="T106" s="208"/>
      <c r="U106" s="209">
        <f t="shared" si="24"/>
        <v>2790870.0153201367</v>
      </c>
    </row>
    <row r="107" spans="3:22">
      <c r="C107" s="30" t="s">
        <v>113</v>
      </c>
      <c r="F107" s="133" t="s">
        <v>41</v>
      </c>
      <c r="J107" s="114"/>
      <c r="K107" s="114"/>
      <c r="L107" s="114"/>
      <c r="M107" s="114"/>
      <c r="N107" s="114"/>
      <c r="O107" s="207">
        <f>O64*'Rate of change'!$O$24</f>
        <v>135879.32509674368</v>
      </c>
      <c r="P107" s="207">
        <f>P64*'Rate of change'!$O$24</f>
        <v>136704.83739988308</v>
      </c>
      <c r="Q107" s="207">
        <f>Q64*'Rate of change'!$O$24</f>
        <v>136869.93986051096</v>
      </c>
      <c r="R107" s="207">
        <f>R64*'Rate of change'!$O$24</f>
        <v>137035.04232113881</v>
      </c>
      <c r="S107" s="207">
        <f>S64*'Rate of change'!$O$24</f>
        <v>137035.04232113881</v>
      </c>
      <c r="T107" s="208"/>
      <c r="U107" s="209">
        <f t="shared" si="24"/>
        <v>683524.18699941528</v>
      </c>
    </row>
    <row r="108" spans="3:22">
      <c r="C108" s="30" t="s">
        <v>171</v>
      </c>
      <c r="F108" s="133" t="s">
        <v>41</v>
      </c>
      <c r="J108" s="114"/>
      <c r="K108" s="114"/>
      <c r="L108" s="114"/>
      <c r="M108" s="114"/>
      <c r="N108" s="114"/>
      <c r="O108" s="207">
        <f>O65*'Rate of change'!$O$24</f>
        <v>116208.12235069316</v>
      </c>
      <c r="P108" s="207">
        <f>P65*'Rate of change'!$O$24</f>
        <v>116208.12235069316</v>
      </c>
      <c r="Q108" s="207">
        <f>Q65*'Rate of change'!$O$24</f>
        <v>116208.12235069316</v>
      </c>
      <c r="R108" s="207">
        <f>R65*'Rate of change'!$O$24</f>
        <v>116208.12235069316</v>
      </c>
      <c r="S108" s="207">
        <f>S65*'Rate of change'!$O$24</f>
        <v>116208.12235069316</v>
      </c>
      <c r="T108" s="208"/>
      <c r="U108" s="209">
        <f t="shared" si="24"/>
        <v>581040.61175346584</v>
      </c>
    </row>
    <row r="109" spans="3:22">
      <c r="C109" s="30" t="s">
        <v>112</v>
      </c>
      <c r="F109" s="133" t="s">
        <v>41</v>
      </c>
      <c r="J109" s="114"/>
      <c r="K109" s="114"/>
      <c r="L109" s="114"/>
      <c r="M109" s="114"/>
      <c r="N109" s="114"/>
      <c r="O109" s="207">
        <f>O66*'Rate of change'!$O$24</f>
        <v>1159628.3553370889</v>
      </c>
      <c r="P109" s="207">
        <f>P66*'Rate of change'!$O$24</f>
        <v>1280986.0257424978</v>
      </c>
      <c r="Q109" s="207">
        <f>Q66*'Rate of change'!$O$24</f>
        <v>1294686.9117946951</v>
      </c>
      <c r="R109" s="207">
        <f>R66*'Rate of change'!$O$24</f>
        <v>1173036.6957796309</v>
      </c>
      <c r="S109" s="207">
        <f>S66*'Rate of change'!$O$24</f>
        <v>1083371.4664202312</v>
      </c>
      <c r="T109" s="208"/>
      <c r="U109" s="209">
        <f t="shared" si="24"/>
        <v>5991709.4550741445</v>
      </c>
    </row>
    <row r="110" spans="3:22">
      <c r="C110" s="156" t="s">
        <v>225</v>
      </c>
      <c r="D110" s="129"/>
      <c r="E110" s="129"/>
      <c r="F110" s="129"/>
      <c r="J110" s="114"/>
      <c r="K110" s="114"/>
      <c r="L110" s="114"/>
      <c r="M110" s="114"/>
      <c r="N110" s="114"/>
      <c r="O110" s="239">
        <f>SUM(O104:O109)</f>
        <v>9320934.4484801963</v>
      </c>
      <c r="P110" s="239">
        <f t="shared" ref="P110:S110" si="25">SUM(P104:P109)</f>
        <v>9686372.0537649505</v>
      </c>
      <c r="Q110" s="239">
        <f t="shared" si="25"/>
        <v>9959303.0155089386</v>
      </c>
      <c r="R110" s="239">
        <f t="shared" si="25"/>
        <v>10104740.68278145</v>
      </c>
      <c r="S110" s="239">
        <f t="shared" si="25"/>
        <v>10333118.383836491</v>
      </c>
      <c r="T110" s="208"/>
      <c r="U110" s="240">
        <f>SUM(O110:S110)</f>
        <v>49404468.584372029</v>
      </c>
    </row>
    <row r="111" spans="3:22">
      <c r="C111" s="156" t="s">
        <v>226</v>
      </c>
      <c r="D111" s="157" t="s">
        <v>56</v>
      </c>
      <c r="E111" s="157"/>
      <c r="F111" s="157" t="s">
        <v>41</v>
      </c>
      <c r="J111" s="114"/>
      <c r="K111" s="114"/>
      <c r="L111" s="114"/>
      <c r="M111" s="114"/>
      <c r="N111" s="114"/>
      <c r="O111" s="239">
        <f>O101+O110</f>
        <v>27288778.719796743</v>
      </c>
      <c r="P111" s="239">
        <f t="shared" ref="P111:S111" si="26">P101+P110</f>
        <v>27315307.543438006</v>
      </c>
      <c r="Q111" s="239">
        <f t="shared" si="26"/>
        <v>28135239.536689784</v>
      </c>
      <c r="R111" s="239">
        <f t="shared" si="26"/>
        <v>30944011.443813618</v>
      </c>
      <c r="S111" s="239">
        <f t="shared" si="26"/>
        <v>30166150.345431209</v>
      </c>
      <c r="T111" s="208"/>
      <c r="U111" s="240">
        <f>SUM(O111:S111)</f>
        <v>143849487.58916938</v>
      </c>
    </row>
    <row r="112" spans="3:22">
      <c r="C112" s="267" t="s">
        <v>80</v>
      </c>
      <c r="D112" s="266"/>
      <c r="E112" s="266"/>
      <c r="F112" s="266"/>
      <c r="G112" s="266"/>
      <c r="H112" s="266"/>
      <c r="I112" s="266"/>
      <c r="J112" s="266"/>
      <c r="K112" s="266"/>
      <c r="L112" s="266"/>
      <c r="M112" s="266"/>
      <c r="N112" s="266"/>
      <c r="O112" s="269">
        <f>O111-O72</f>
        <v>-7.9914156347513199E-2</v>
      </c>
      <c r="P112" s="269">
        <f t="shared" ref="P112:S112" si="27">P111-P72</f>
        <v>-0.133587297052145</v>
      </c>
      <c r="Q112" s="269">
        <f t="shared" si="27"/>
        <v>-0.18324897065758705</v>
      </c>
      <c r="R112" s="269">
        <f t="shared" si="27"/>
        <v>-0.21203424409031868</v>
      </c>
      <c r="S112" s="269">
        <f t="shared" si="27"/>
        <v>-0.21209311485290527</v>
      </c>
      <c r="T112" s="268">
        <f>T111-T72</f>
        <v>0</v>
      </c>
      <c r="U112" s="269">
        <f t="shared" ref="U112" si="28">U111-U72</f>
        <v>-0.82087776064872742</v>
      </c>
      <c r="V112" s="266"/>
    </row>
    <row r="113" spans="2:24">
      <c r="J113" s="114"/>
      <c r="K113" s="114"/>
      <c r="L113" s="114"/>
      <c r="M113" s="114"/>
      <c r="N113" s="114"/>
      <c r="O113" s="114"/>
      <c r="P113" s="114"/>
      <c r="Q113" s="114"/>
      <c r="R113" s="114"/>
      <c r="S113" s="114"/>
    </row>
    <row r="114" spans="2:24" s="293" customFormat="1" ht="12">
      <c r="B114" s="290" t="s">
        <v>119</v>
      </c>
      <c r="C114" s="291"/>
      <c r="D114" s="292"/>
      <c r="E114" s="292"/>
      <c r="F114" s="294"/>
      <c r="G114" s="295"/>
      <c r="H114" s="292"/>
      <c r="I114" s="292"/>
      <c r="J114" s="292"/>
      <c r="K114" s="292"/>
      <c r="O114" s="291"/>
      <c r="P114" s="291"/>
      <c r="Q114" s="291"/>
      <c r="R114" s="291"/>
      <c r="S114" s="291"/>
    </row>
    <row r="115" spans="2:24">
      <c r="J115" s="114"/>
      <c r="K115" s="114"/>
      <c r="L115" s="114"/>
      <c r="M115" s="114"/>
      <c r="N115" s="114"/>
      <c r="O115" s="114"/>
      <c r="P115" s="114"/>
      <c r="Q115" s="114"/>
      <c r="R115" s="114"/>
      <c r="S115" s="114"/>
    </row>
    <row r="116" spans="2:24" s="160" customFormat="1">
      <c r="C116" s="115" t="s">
        <v>70</v>
      </c>
      <c r="D116" s="46"/>
      <c r="E116" s="46"/>
      <c r="F116" s="46"/>
      <c r="G116" s="161"/>
      <c r="H116" s="161"/>
      <c r="I116" s="161"/>
      <c r="J116" s="162"/>
      <c r="K116" s="162"/>
      <c r="L116" s="47" t="s">
        <v>26</v>
      </c>
      <c r="M116" s="47" t="str">
        <f t="shared" ref="M116:S116" si="29">"FY"&amp;RIGHT(M$4,2)</f>
        <v>FY15</v>
      </c>
      <c r="N116" s="47" t="str">
        <f t="shared" si="29"/>
        <v>FY16</v>
      </c>
      <c r="O116" s="47" t="str">
        <f t="shared" si="29"/>
        <v>FY17</v>
      </c>
      <c r="P116" s="47" t="str">
        <f t="shared" si="29"/>
        <v>FY18</v>
      </c>
      <c r="Q116" s="47" t="str">
        <f t="shared" si="29"/>
        <v>FY19</v>
      </c>
      <c r="R116" s="47" t="str">
        <f t="shared" si="29"/>
        <v>FY20</v>
      </c>
      <c r="S116" s="47" t="str">
        <f t="shared" si="29"/>
        <v>FY21</v>
      </c>
      <c r="T116" s="181" t="s">
        <v>120</v>
      </c>
    </row>
    <row r="117" spans="2:24" s="160" customFormat="1">
      <c r="C117" s="166" t="s">
        <v>122</v>
      </c>
      <c r="E117" s="188" t="s">
        <v>156</v>
      </c>
      <c r="F117" s="28" t="s">
        <v>40</v>
      </c>
      <c r="G117" s="161"/>
      <c r="H117" s="161"/>
      <c r="I117" s="161"/>
      <c r="J117" s="162"/>
      <c r="K117" s="162"/>
      <c r="L117" s="191">
        <v>968.73913043478296</v>
      </c>
      <c r="M117" s="160">
        <f t="shared" ref="M117:S117" si="30">L117*(1+M118)</f>
        <v>993.07460617517359</v>
      </c>
      <c r="N117" s="160">
        <f t="shared" si="30"/>
        <v>1017.4236813759869</v>
      </c>
      <c r="O117" s="160">
        <f t="shared" si="30"/>
        <v>1042.3697685831976</v>
      </c>
      <c r="P117" s="160">
        <f t="shared" si="30"/>
        <v>1067.9275058614073</v>
      </c>
      <c r="Q117" s="160">
        <f t="shared" si="30"/>
        <v>1094.1118901841394</v>
      </c>
      <c r="R117" s="160">
        <f t="shared" si="30"/>
        <v>1120.9382862338823</v>
      </c>
      <c r="S117" s="160">
        <f t="shared" si="30"/>
        <v>1148.4224354179016</v>
      </c>
      <c r="T117" s="182">
        <f>S117*(1+T118)</f>
        <v>1205.8435571887967</v>
      </c>
      <c r="U117" s="131"/>
    </row>
    <row r="118" spans="2:24" s="160" customFormat="1">
      <c r="C118" s="166" t="s">
        <v>202</v>
      </c>
      <c r="D118" s="163"/>
      <c r="E118" s="188" t="s">
        <v>98</v>
      </c>
      <c r="G118" s="161"/>
      <c r="H118" s="161"/>
      <c r="I118" s="161"/>
      <c r="J118" s="162"/>
      <c r="K118" s="162"/>
      <c r="L118" s="162"/>
      <c r="M118" s="187">
        <f>5%-'Rate of change'!N12</f>
        <v>2.512077294685984E-2</v>
      </c>
      <c r="N118" s="187">
        <f>5%-'Rate of change'!O12</f>
        <v>2.4518878087713587E-2</v>
      </c>
      <c r="O118" s="187">
        <f>5%-'Rate of change'!P12</f>
        <v>2.4518878087713587E-2</v>
      </c>
      <c r="P118" s="187">
        <f>5%-'Rate of change'!Q12</f>
        <v>2.4518878087713587E-2</v>
      </c>
      <c r="Q118" s="187">
        <f>5%-'Rate of change'!R12</f>
        <v>2.4518878087713587E-2</v>
      </c>
      <c r="R118" s="187">
        <f>5%-'Rate of change'!S12</f>
        <v>2.4518878087713587E-2</v>
      </c>
      <c r="S118" s="187">
        <f>5%-'Rate of change'!T12</f>
        <v>2.4518878087713587E-2</v>
      </c>
      <c r="T118" s="236">
        <f>5%-'Rate of change'!U12</f>
        <v>0.05</v>
      </c>
      <c r="U118" s="131"/>
      <c r="X118" s="167"/>
    </row>
    <row r="119" spans="2:24" s="160" customFormat="1">
      <c r="C119" s="166"/>
      <c r="D119" s="163"/>
      <c r="E119" s="189"/>
      <c r="G119" s="161"/>
      <c r="H119" s="161"/>
      <c r="I119" s="161"/>
      <c r="J119" s="162"/>
      <c r="K119" s="162"/>
      <c r="L119" s="162"/>
      <c r="M119" s="167"/>
      <c r="N119" s="167"/>
      <c r="O119" s="167"/>
      <c r="P119" s="167"/>
      <c r="Q119" s="167"/>
      <c r="R119" s="167"/>
      <c r="S119" s="167"/>
      <c r="T119" s="183"/>
      <c r="U119" s="131"/>
      <c r="X119" s="235"/>
    </row>
    <row r="120" spans="2:24" s="160" customFormat="1">
      <c r="C120" s="164" t="s">
        <v>154</v>
      </c>
      <c r="D120" s="165"/>
      <c r="E120" s="188" t="s">
        <v>151</v>
      </c>
      <c r="G120" s="161"/>
      <c r="H120" s="161"/>
      <c r="I120" s="161"/>
      <c r="J120" s="162"/>
      <c r="K120" s="162"/>
      <c r="L120" s="162"/>
      <c r="M120" s="186">
        <f>'Rate of change'!N103</f>
        <v>4012.8305154318809</v>
      </c>
      <c r="N120" s="186">
        <f>'Rate of change'!O103</f>
        <v>4073.6567067516899</v>
      </c>
      <c r="O120" s="186">
        <f>'Rate of change'!P103</f>
        <v>4129.8208254182528</v>
      </c>
      <c r="P120" s="186">
        <f>'Rate of change'!Q103</f>
        <v>4193.9284090309829</v>
      </c>
      <c r="Q120" s="186">
        <f>'Rate of change'!R103</f>
        <v>4257.206837009172</v>
      </c>
      <c r="R120" s="186">
        <f>'Rate of change'!S103</f>
        <v>4321.3150230284427</v>
      </c>
      <c r="S120" s="186">
        <f>'Rate of change'!T103</f>
        <v>4377.5006775298561</v>
      </c>
      <c r="T120" s="184">
        <f>S120*(1+AVERAGE('Rate of change'!N105:T105))</f>
        <v>4441.4155467460605</v>
      </c>
      <c r="U120" s="131"/>
    </row>
    <row r="121" spans="2:24" s="160" customFormat="1">
      <c r="C121" s="164" t="s">
        <v>64</v>
      </c>
      <c r="D121" s="165"/>
      <c r="E121" s="188" t="s">
        <v>152</v>
      </c>
      <c r="G121" s="161"/>
      <c r="H121" s="161"/>
      <c r="I121" s="161"/>
      <c r="J121" s="162"/>
      <c r="K121" s="162"/>
      <c r="L121" s="162"/>
      <c r="M121" s="186">
        <f>'Rate of change'!N97*0.89</f>
        <v>122835.20596826717</v>
      </c>
      <c r="N121" s="186">
        <f>'Rate of change'!O97*0.89</f>
        <v>125959.79088936586</v>
      </c>
      <c r="O121" s="186">
        <f>'Rate of change'!P97*0.89</f>
        <v>129048.37772119179</v>
      </c>
      <c r="P121" s="186">
        <f>'Rate of change'!Q97*0.89</f>
        <v>132377.43087631807</v>
      </c>
      <c r="Q121" s="186">
        <f>'Rate of change'!R97*0.89</f>
        <v>135691.67717008546</v>
      </c>
      <c r="R121" s="186">
        <f>'Rate of change'!S97*0.89</f>
        <v>139263.91295448964</v>
      </c>
      <c r="S121" s="186">
        <f>'Rate of change'!T97*0.89</f>
        <v>142547.61272964062</v>
      </c>
      <c r="T121" s="184">
        <f>S121*(1+AVERAGE('Rate of change'!N99:T99))</f>
        <v>146190.29004694795</v>
      </c>
      <c r="U121" s="131"/>
      <c r="V121" s="243"/>
    </row>
    <row r="122" spans="2:24" s="160" customFormat="1">
      <c r="C122" s="164" t="s">
        <v>170</v>
      </c>
      <c r="D122" s="165"/>
      <c r="E122" s="188" t="s">
        <v>151</v>
      </c>
      <c r="G122" s="161"/>
      <c r="H122" s="161"/>
      <c r="I122" s="161"/>
      <c r="J122" s="162"/>
      <c r="K122" s="162"/>
      <c r="L122" s="162"/>
      <c r="M122" s="190">
        <f>11.7892659826361/1000</f>
        <v>1.1789265982636101E-2</v>
      </c>
      <c r="N122" s="190">
        <f t="shared" ref="N122:S122" si="31">11.7892659826361/1000</f>
        <v>1.1789265982636101E-2</v>
      </c>
      <c r="O122" s="190">
        <f t="shared" si="31"/>
        <v>1.1789265982636101E-2</v>
      </c>
      <c r="P122" s="190">
        <f t="shared" si="31"/>
        <v>1.1789265982636101E-2</v>
      </c>
      <c r="Q122" s="190">
        <f t="shared" si="31"/>
        <v>1.1789265982636101E-2</v>
      </c>
      <c r="R122" s="190">
        <f t="shared" si="31"/>
        <v>1.1789265982636101E-2</v>
      </c>
      <c r="S122" s="190">
        <f t="shared" si="31"/>
        <v>1.1789265982636101E-2</v>
      </c>
      <c r="T122" s="205">
        <f>S122</f>
        <v>1.1789265982636101E-2</v>
      </c>
      <c r="U122" s="131"/>
    </row>
    <row r="123" spans="2:24" s="160" customFormat="1">
      <c r="C123" s="164" t="s">
        <v>153</v>
      </c>
      <c r="E123" s="188" t="s">
        <v>151</v>
      </c>
      <c r="G123" s="161"/>
      <c r="H123" s="161"/>
      <c r="I123" s="161"/>
      <c r="J123" s="162"/>
      <c r="K123" s="162"/>
      <c r="L123" s="162"/>
      <c r="M123" s="186">
        <f>M121*M122</f>
        <v>1448.1369151917911</v>
      </c>
      <c r="N123" s="186">
        <f t="shared" ref="N123:T123" si="32">N121*$M$122</f>
        <v>1484.9734779119576</v>
      </c>
      <c r="O123" s="186">
        <f t="shared" si="32"/>
        <v>1521.3856495828209</v>
      </c>
      <c r="P123" s="186">
        <f t="shared" si="32"/>
        <v>1560.6327426989385</v>
      </c>
      <c r="Q123" s="186">
        <f t="shared" si="32"/>
        <v>1599.7052737881281</v>
      </c>
      <c r="R123" s="186">
        <f t="shared" si="32"/>
        <v>1641.8193116031598</v>
      </c>
      <c r="S123" s="186">
        <f t="shared" si="32"/>
        <v>1680.531721659537</v>
      </c>
      <c r="T123" s="184">
        <f t="shared" si="32"/>
        <v>1723.4762134421885</v>
      </c>
      <c r="U123" s="131"/>
    </row>
    <row r="124" spans="2:24" s="160" customFormat="1">
      <c r="C124" s="164" t="s">
        <v>150</v>
      </c>
      <c r="D124" s="165"/>
      <c r="E124" s="188" t="s">
        <v>56</v>
      </c>
      <c r="G124" s="161"/>
      <c r="H124" s="161"/>
      <c r="I124" s="161"/>
      <c r="J124" s="162"/>
      <c r="K124" s="162"/>
      <c r="L124" s="162"/>
      <c r="M124" s="122">
        <f>M120+M123</f>
        <v>5460.967430623672</v>
      </c>
      <c r="N124" s="122">
        <f t="shared" ref="N124:T124" si="33">N120+N123</f>
        <v>5558.630184663647</v>
      </c>
      <c r="O124" s="122">
        <f>O120+O123</f>
        <v>5651.2064750010741</v>
      </c>
      <c r="P124" s="122">
        <f>P120+P123</f>
        <v>5754.5611517299212</v>
      </c>
      <c r="Q124" s="122">
        <f t="shared" si="33"/>
        <v>5856.9121107973006</v>
      </c>
      <c r="R124" s="122">
        <f>R120+R123</f>
        <v>5963.1343346316025</v>
      </c>
      <c r="S124" s="122">
        <f>S120+S123</f>
        <v>6058.0323991893929</v>
      </c>
      <c r="T124" s="184">
        <f t="shared" si="33"/>
        <v>6164.8917601882495</v>
      </c>
      <c r="U124" s="131"/>
    </row>
    <row r="125" spans="2:24" s="160" customFormat="1">
      <c r="C125" s="163" t="s">
        <v>123</v>
      </c>
      <c r="E125" s="161" t="s">
        <v>155</v>
      </c>
      <c r="F125" s="28" t="s">
        <v>40</v>
      </c>
      <c r="M125" s="170">
        <f>M124*M117</f>
        <v>5423148.0805020528</v>
      </c>
      <c r="N125" s="170">
        <f t="shared" ref="N125:T125" si="34">(N120+N123)*N117</f>
        <v>5655481.9858881701</v>
      </c>
      <c r="O125" s="170">
        <f t="shared" si="34"/>
        <v>5890646.7855627369</v>
      </c>
      <c r="P125" s="170">
        <f t="shared" si="34"/>
        <v>6145454.1380938822</v>
      </c>
      <c r="Q125" s="170">
        <f t="shared" si="34"/>
        <v>6408117.1801868118</v>
      </c>
      <c r="R125" s="170">
        <f t="shared" si="34"/>
        <v>6684305.5816443702</v>
      </c>
      <c r="S125" s="170">
        <f t="shared" si="34"/>
        <v>6957180.3217176357</v>
      </c>
      <c r="T125" s="185">
        <f t="shared" si="34"/>
        <v>7433895.0097893011</v>
      </c>
      <c r="U125" s="131"/>
    </row>
    <row r="126" spans="2:24" s="160" customFormat="1">
      <c r="C126" s="168" t="s">
        <v>149</v>
      </c>
      <c r="D126" s="168"/>
      <c r="E126" s="44" t="s">
        <v>192</v>
      </c>
      <c r="F126" s="44" t="s">
        <v>40</v>
      </c>
      <c r="G126" s="27"/>
      <c r="H126" s="28"/>
      <c r="I126" s="28"/>
      <c r="J126" s="114"/>
      <c r="K126" s="114"/>
      <c r="L126" s="114"/>
      <c r="M126" s="170">
        <v>5316232.8107932685</v>
      </c>
      <c r="N126" s="170">
        <f t="shared" ref="N126:T126" si="35">(N125/12*9)+(O125/12*3)</f>
        <v>5714273.1858068127</v>
      </c>
      <c r="O126" s="170">
        <f t="shared" si="35"/>
        <v>5954348.6236955225</v>
      </c>
      <c r="P126" s="170">
        <f t="shared" si="35"/>
        <v>6211119.8986171149</v>
      </c>
      <c r="Q126" s="170">
        <f t="shared" si="35"/>
        <v>6477164.2805512007</v>
      </c>
      <c r="R126" s="170">
        <f t="shared" si="35"/>
        <v>6752524.2666626861</v>
      </c>
      <c r="S126" s="170">
        <f t="shared" si="35"/>
        <v>7076358.9937355518</v>
      </c>
      <c r="T126" s="185">
        <f t="shared" si="35"/>
        <v>5575421.2573419763</v>
      </c>
      <c r="U126" s="131">
        <f>SUM(O126:S126)</f>
        <v>32471516.063262075</v>
      </c>
    </row>
    <row r="127" spans="2:24">
      <c r="J127" s="114"/>
      <c r="K127" s="114"/>
      <c r="L127" s="114"/>
      <c r="M127" s="114"/>
      <c r="N127" s="114"/>
      <c r="O127" s="114"/>
      <c r="P127" s="114"/>
      <c r="Q127" s="114"/>
      <c r="R127" s="114"/>
      <c r="S127" s="227">
        <f>S124/M124-1</f>
        <v>0.10933318613429877</v>
      </c>
    </row>
    <row r="128" spans="2:24">
      <c r="J128" s="114"/>
      <c r="K128" s="114"/>
      <c r="L128" s="114"/>
      <c r="M128" s="114"/>
      <c r="N128" s="227"/>
      <c r="O128" s="114"/>
      <c r="P128" s="114"/>
      <c r="Q128" s="114"/>
      <c r="R128" s="114"/>
      <c r="S128" s="227">
        <f>S117/M117-1</f>
        <v>0.15643117674819029</v>
      </c>
    </row>
    <row r="129" spans="2:21" s="293" customFormat="1" ht="12">
      <c r="B129" s="290" t="s">
        <v>66</v>
      </c>
      <c r="C129" s="291"/>
      <c r="D129" s="292"/>
      <c r="E129" s="292"/>
      <c r="F129" s="294"/>
      <c r="G129" s="295"/>
      <c r="H129" s="292"/>
      <c r="I129" s="292"/>
      <c r="J129" s="292"/>
      <c r="K129" s="292"/>
      <c r="O129" s="291"/>
      <c r="P129" s="291"/>
      <c r="Q129" s="291"/>
      <c r="R129" s="291"/>
      <c r="S129" s="291"/>
    </row>
    <row r="130" spans="2:21">
      <c r="J130" s="114"/>
      <c r="K130" s="114"/>
      <c r="L130" s="114"/>
      <c r="M130" s="114"/>
      <c r="N130" s="114"/>
      <c r="O130" s="114"/>
      <c r="P130" s="114"/>
      <c r="Q130" s="114"/>
      <c r="R130" s="114"/>
      <c r="S130" s="114"/>
    </row>
    <row r="131" spans="2:21" s="160" customFormat="1">
      <c r="C131" s="115" t="s">
        <v>74</v>
      </c>
      <c r="D131" s="46" t="s">
        <v>6</v>
      </c>
      <c r="E131" s="46"/>
      <c r="F131" s="46" t="s">
        <v>46</v>
      </c>
      <c r="G131" s="161"/>
      <c r="H131" s="161"/>
      <c r="I131" s="161"/>
      <c r="J131" s="162"/>
      <c r="K131" s="162"/>
      <c r="L131" s="162"/>
      <c r="M131" s="47" t="s">
        <v>27</v>
      </c>
      <c r="N131" s="47" t="str">
        <f t="shared" ref="N131:S131" si="36">"FY"&amp;RIGHT(N$4,2)</f>
        <v>FY16</v>
      </c>
      <c r="O131" s="47" t="str">
        <f t="shared" si="36"/>
        <v>FY17</v>
      </c>
      <c r="P131" s="47" t="str">
        <f t="shared" si="36"/>
        <v>FY18</v>
      </c>
      <c r="Q131" s="47" t="str">
        <f t="shared" si="36"/>
        <v>FY19</v>
      </c>
      <c r="R131" s="47" t="str">
        <f t="shared" si="36"/>
        <v>FY20</v>
      </c>
      <c r="S131" s="47" t="str">
        <f t="shared" si="36"/>
        <v>FY21</v>
      </c>
    </row>
    <row r="132" spans="2:21" s="160" customFormat="1">
      <c r="C132" s="171"/>
      <c r="D132" s="161"/>
      <c r="E132" s="161"/>
      <c r="F132" s="161"/>
      <c r="G132" s="161"/>
      <c r="H132" s="161"/>
      <c r="I132" s="161"/>
      <c r="J132" s="162"/>
      <c r="K132" s="162"/>
      <c r="L132" s="162"/>
    </row>
    <row r="133" spans="2:21">
      <c r="C133" s="30" t="s">
        <v>67</v>
      </c>
      <c r="D133" s="161"/>
      <c r="E133" s="28" t="s">
        <v>148</v>
      </c>
      <c r="J133" s="114"/>
      <c r="K133" s="114"/>
      <c r="L133" s="114"/>
      <c r="M133" s="179">
        <f>'Rate of change'!N108*1000</f>
        <v>7699688.7366763726</v>
      </c>
      <c r="N133" s="179">
        <f>'Rate of change'!O108*1000</f>
        <v>7580198.3844312252</v>
      </c>
      <c r="O133" s="179">
        <f>'Rate of change'!P108*1000</f>
        <v>7481617.722174705</v>
      </c>
      <c r="P133" s="179">
        <f>'Rate of change'!Q108*1000</f>
        <v>7345899.3727985052</v>
      </c>
      <c r="Q133" s="179">
        <f>'Rate of change'!R108*1000</f>
        <v>7270999.4592249431</v>
      </c>
      <c r="R133" s="179">
        <f>'Rate of change'!S108*1000</f>
        <v>7187921.685476399</v>
      </c>
      <c r="S133" s="179">
        <f>'Rate of change'!T108*1000</f>
        <v>7118947.8683407977</v>
      </c>
    </row>
    <row r="134" spans="2:21">
      <c r="C134" s="30" t="s">
        <v>68</v>
      </c>
      <c r="D134" s="161"/>
      <c r="J134" s="114"/>
      <c r="K134" s="114"/>
      <c r="L134" s="114"/>
      <c r="M134" s="178">
        <v>1.9599999999999999E-2</v>
      </c>
      <c r="N134" s="178">
        <v>1.9599999999999999E-2</v>
      </c>
      <c r="O134" s="178">
        <v>1.9599999999999999E-2</v>
      </c>
      <c r="P134" s="178">
        <v>1.9599999999999999E-2</v>
      </c>
      <c r="Q134" s="178">
        <v>1.9599999999999999E-2</v>
      </c>
      <c r="R134" s="178">
        <v>1.9599999999999999E-2</v>
      </c>
      <c r="S134" s="178">
        <v>1.9599999999999999E-2</v>
      </c>
    </row>
    <row r="135" spans="2:21">
      <c r="C135" s="30" t="s">
        <v>217</v>
      </c>
      <c r="D135" s="161"/>
      <c r="F135" s="28" t="s">
        <v>40</v>
      </c>
      <c r="G135" s="27"/>
      <c r="J135" s="114"/>
      <c r="K135" s="114"/>
      <c r="L135" s="114"/>
      <c r="M135" s="172">
        <v>10.3</v>
      </c>
      <c r="N135" s="172">
        <v>10.3</v>
      </c>
      <c r="O135" s="172">
        <v>8.23</v>
      </c>
      <c r="P135" s="172">
        <v>8.2799999999999994</v>
      </c>
      <c r="Q135" s="172">
        <v>8.2899999999999991</v>
      </c>
      <c r="R135" s="172">
        <v>8.3000000000000007</v>
      </c>
      <c r="S135" s="172">
        <v>8.3000000000000007</v>
      </c>
    </row>
    <row r="136" spans="2:21">
      <c r="C136" s="30"/>
      <c r="F136" s="27"/>
      <c r="G136" s="27"/>
      <c r="J136" s="114"/>
      <c r="K136" s="114"/>
      <c r="L136" s="114"/>
    </row>
    <row r="137" spans="2:21">
      <c r="C137" s="173" t="s">
        <v>69</v>
      </c>
      <c r="D137" s="129" t="s">
        <v>56</v>
      </c>
      <c r="E137" s="44" t="s">
        <v>192</v>
      </c>
      <c r="F137" s="129" t="s">
        <v>40</v>
      </c>
      <c r="G137" s="27"/>
      <c r="J137" s="114"/>
      <c r="K137" s="114"/>
      <c r="L137" s="114"/>
      <c r="M137" s="146">
        <v>1212138.4889778639</v>
      </c>
      <c r="N137" s="146">
        <f t="shared" ref="N137:S137" si="37">N133*N134*N135</f>
        <v>1530290.4498489758</v>
      </c>
      <c r="O137" s="146">
        <f>O133*O134*O135</f>
        <v>1206844.7915285572</v>
      </c>
      <c r="P137" s="146">
        <f t="shared" si="37"/>
        <v>1192151.3174127238</v>
      </c>
      <c r="Q137" s="146">
        <f t="shared" si="37"/>
        <v>1181421.0761327054</v>
      </c>
      <c r="R137" s="146">
        <f t="shared" si="37"/>
        <v>1169331.0997933007</v>
      </c>
      <c r="S137" s="146">
        <f t="shared" si="37"/>
        <v>1158110.4392216811</v>
      </c>
      <c r="U137" s="131">
        <f>SUM(O137:S137)</f>
        <v>5907858.7240889687</v>
      </c>
    </row>
    <row r="138" spans="2:21">
      <c r="C138" s="30"/>
      <c r="J138" s="114"/>
      <c r="K138" s="114"/>
      <c r="L138" s="114"/>
      <c r="M138" s="114"/>
      <c r="N138" s="114"/>
      <c r="O138" s="114"/>
      <c r="P138" s="114"/>
      <c r="Q138" s="114"/>
      <c r="R138" s="114"/>
      <c r="S138" s="114"/>
    </row>
    <row r="139" spans="2:21">
      <c r="C139" s="30"/>
      <c r="J139" s="114"/>
      <c r="K139" s="114"/>
      <c r="L139" s="114"/>
      <c r="M139" s="114"/>
      <c r="N139" s="114"/>
      <c r="O139" s="114"/>
      <c r="P139" s="114"/>
      <c r="Q139" s="114"/>
      <c r="R139" s="114"/>
      <c r="S139" s="114"/>
    </row>
    <row r="140" spans="2:21" s="293" customFormat="1" ht="12">
      <c r="B140" s="290" t="s">
        <v>75</v>
      </c>
      <c r="C140" s="291"/>
      <c r="D140" s="292"/>
      <c r="E140" s="292"/>
      <c r="F140" s="294"/>
      <c r="G140" s="295"/>
      <c r="H140" s="292"/>
      <c r="I140" s="292"/>
      <c r="J140" s="292"/>
      <c r="K140" s="292"/>
      <c r="O140" s="291"/>
      <c r="P140" s="291"/>
      <c r="Q140" s="291"/>
      <c r="R140" s="291"/>
      <c r="S140" s="291"/>
    </row>
    <row r="141" spans="2:21" hidden="1">
      <c r="J141" s="114"/>
      <c r="K141" s="114"/>
      <c r="L141" s="114"/>
      <c r="M141" s="114"/>
      <c r="N141" s="114"/>
      <c r="O141" s="114"/>
      <c r="P141" s="114"/>
      <c r="Q141" s="114"/>
      <c r="R141" s="114"/>
      <c r="S141" s="114"/>
    </row>
    <row r="142" spans="2:21" s="160" customFormat="1" hidden="1">
      <c r="C142" s="115" t="s">
        <v>70</v>
      </c>
      <c r="D142" s="46" t="s">
        <v>6</v>
      </c>
      <c r="E142" s="46"/>
      <c r="F142" s="46" t="s">
        <v>46</v>
      </c>
      <c r="G142" s="161"/>
      <c r="H142" s="161"/>
      <c r="I142" s="161"/>
      <c r="J142" s="162"/>
      <c r="K142" s="162"/>
      <c r="L142" s="162"/>
      <c r="M142" s="47" t="s">
        <v>27</v>
      </c>
      <c r="N142" s="47" t="str">
        <f t="shared" ref="N142:S142" si="38">"FY"&amp;RIGHT(N$4,2)</f>
        <v>FY16</v>
      </c>
      <c r="O142" s="47" t="str">
        <f t="shared" si="38"/>
        <v>FY17</v>
      </c>
      <c r="P142" s="47" t="str">
        <f t="shared" si="38"/>
        <v>FY18</v>
      </c>
      <c r="Q142" s="47" t="str">
        <f t="shared" si="38"/>
        <v>FY19</v>
      </c>
      <c r="R142" s="47" t="str">
        <f t="shared" si="38"/>
        <v>FY20</v>
      </c>
      <c r="S142" s="47" t="str">
        <f t="shared" si="38"/>
        <v>FY21</v>
      </c>
    </row>
    <row r="143" spans="2:21" s="160" customFormat="1" hidden="1">
      <c r="C143" s="27"/>
      <c r="D143" s="28"/>
      <c r="E143" s="28"/>
      <c r="F143" s="28"/>
      <c r="G143" s="161"/>
      <c r="H143" s="161"/>
      <c r="I143" s="161"/>
      <c r="J143" s="162"/>
      <c r="K143" s="162"/>
      <c r="L143" s="162"/>
    </row>
    <row r="144" spans="2:21" s="160" customFormat="1" hidden="1">
      <c r="C144" s="27" t="s">
        <v>67</v>
      </c>
      <c r="D144" s="28"/>
      <c r="E144" s="28" t="s">
        <v>148</v>
      </c>
      <c r="F144" s="28"/>
      <c r="G144" s="161"/>
      <c r="H144" s="161"/>
      <c r="I144" s="161"/>
      <c r="J144" s="162"/>
      <c r="K144" s="162"/>
      <c r="L144" s="162"/>
      <c r="M144" s="193">
        <f t="shared" ref="M144:S144" si="39">M133</f>
        <v>7699688.7366763726</v>
      </c>
      <c r="N144" s="193">
        <f t="shared" si="39"/>
        <v>7580198.3844312252</v>
      </c>
      <c r="O144" s="193">
        <f t="shared" si="39"/>
        <v>7481617.722174705</v>
      </c>
      <c r="P144" s="193">
        <f t="shared" si="39"/>
        <v>7345899.3727985052</v>
      </c>
      <c r="Q144" s="193">
        <f t="shared" si="39"/>
        <v>7270999.4592249431</v>
      </c>
      <c r="R144" s="193">
        <f t="shared" si="39"/>
        <v>7187921.685476399</v>
      </c>
      <c r="S144" s="193">
        <f t="shared" si="39"/>
        <v>7118947.8683407977</v>
      </c>
    </row>
    <row r="145" spans="2:21" s="160" customFormat="1" hidden="1">
      <c r="C145" s="245" t="s">
        <v>216</v>
      </c>
      <c r="D145" s="28"/>
      <c r="E145" s="28"/>
      <c r="F145" s="28"/>
      <c r="G145" s="161"/>
      <c r="H145" s="161"/>
      <c r="I145" s="161"/>
      <c r="J145" s="162"/>
      <c r="K145" s="162"/>
      <c r="L145" s="162"/>
      <c r="M145" s="160">
        <v>283157</v>
      </c>
      <c r="N145" s="160">
        <v>283157</v>
      </c>
      <c r="O145" s="160">
        <v>283157</v>
      </c>
      <c r="P145" s="160">
        <v>283157</v>
      </c>
      <c r="Q145" s="160">
        <v>283157</v>
      </c>
      <c r="R145" s="160">
        <v>283157</v>
      </c>
      <c r="S145" s="160">
        <v>283157</v>
      </c>
    </row>
    <row r="146" spans="2:21" s="160" customFormat="1" hidden="1">
      <c r="C146" s="245" t="s">
        <v>218</v>
      </c>
      <c r="D146" s="28"/>
      <c r="E146" s="28"/>
      <c r="F146" s="28"/>
      <c r="G146" s="161"/>
      <c r="H146" s="161"/>
      <c r="I146" s="161"/>
      <c r="J146" s="162"/>
      <c r="K146" s="162"/>
      <c r="L146" s="162"/>
      <c r="M146" s="180">
        <f>0.000035866604*1000</f>
        <v>3.5866603999999996E-2</v>
      </c>
      <c r="N146" s="180">
        <f t="shared" ref="N146:S146" si="40">0.000035866604*1000</f>
        <v>3.5866603999999996E-2</v>
      </c>
      <c r="O146" s="180">
        <f t="shared" si="40"/>
        <v>3.5866603999999996E-2</v>
      </c>
      <c r="P146" s="180">
        <f t="shared" si="40"/>
        <v>3.5866603999999996E-2</v>
      </c>
      <c r="Q146" s="180">
        <f t="shared" si="40"/>
        <v>3.5866603999999996E-2</v>
      </c>
      <c r="R146" s="180">
        <f t="shared" si="40"/>
        <v>3.5866603999999996E-2</v>
      </c>
      <c r="S146" s="180">
        <f t="shared" si="40"/>
        <v>3.5866603999999996E-2</v>
      </c>
    </row>
    <row r="147" spans="2:21" hidden="1">
      <c r="C147" s="30"/>
      <c r="F147" s="27"/>
      <c r="G147" s="27"/>
      <c r="J147" s="114"/>
      <c r="K147" s="114"/>
      <c r="L147" s="114"/>
    </row>
    <row r="148" spans="2:21" hidden="1">
      <c r="C148" s="173" t="s">
        <v>106</v>
      </c>
      <c r="D148" s="129" t="s">
        <v>56</v>
      </c>
      <c r="E148" s="44" t="s">
        <v>192</v>
      </c>
      <c r="F148" s="129" t="s">
        <v>40</v>
      </c>
      <c r="G148" s="27"/>
      <c r="J148" s="114"/>
      <c r="K148" s="114"/>
      <c r="L148" s="114"/>
      <c r="M148" s="263">
        <v>219100.9033333332</v>
      </c>
      <c r="N148" s="263">
        <f t="shared" ref="N148:S148" si="41">N144*N146+N145</f>
        <v>555032.97369583452</v>
      </c>
      <c r="O148" s="263">
        <f t="shared" si="41"/>
        <v>551497.22012062208</v>
      </c>
      <c r="P148" s="263">
        <f>P144*P146+P145</f>
        <v>546629.46382801235</v>
      </c>
      <c r="Q148" s="263">
        <f t="shared" si="41"/>
        <v>543943.05828823522</v>
      </c>
      <c r="R148" s="263">
        <f t="shared" si="41"/>
        <v>540963.34067599452</v>
      </c>
      <c r="S148" s="263">
        <f t="shared" si="41"/>
        <v>538489.48409042344</v>
      </c>
      <c r="U148" s="131">
        <f>SUM(O148:S148)</f>
        <v>2721522.5670032874</v>
      </c>
    </row>
    <row r="149" spans="2:21" collapsed="1"/>
    <row r="150" spans="2:21" s="293" customFormat="1" ht="12">
      <c r="B150" s="290" t="s">
        <v>124</v>
      </c>
      <c r="C150" s="291"/>
      <c r="D150" s="292"/>
      <c r="E150" s="292"/>
      <c r="F150" s="294"/>
      <c r="G150" s="295"/>
      <c r="H150" s="292"/>
      <c r="I150" s="292"/>
      <c r="J150" s="292"/>
      <c r="K150" s="292"/>
      <c r="O150" s="291"/>
      <c r="P150" s="291"/>
      <c r="Q150" s="291"/>
      <c r="R150" s="291"/>
      <c r="S150" s="291"/>
    </row>
    <row r="151" spans="2:21">
      <c r="J151" s="114"/>
      <c r="K151" s="114"/>
      <c r="L151" s="114"/>
      <c r="M151" s="114"/>
      <c r="N151" s="114"/>
      <c r="O151" s="114"/>
      <c r="P151" s="114"/>
      <c r="Q151" s="114"/>
      <c r="R151" s="114"/>
      <c r="S151" s="114"/>
    </row>
    <row r="152" spans="2:21" s="160" customFormat="1">
      <c r="B152" s="115" t="s">
        <v>70</v>
      </c>
      <c r="D152" s="46" t="s">
        <v>6</v>
      </c>
      <c r="E152" s="46"/>
      <c r="F152" s="46" t="s">
        <v>46</v>
      </c>
      <c r="G152" s="161"/>
      <c r="H152" s="161"/>
      <c r="I152" s="161"/>
      <c r="J152" s="162"/>
      <c r="K152" s="162"/>
      <c r="L152" s="162"/>
      <c r="M152" s="47" t="s">
        <v>27</v>
      </c>
      <c r="N152" s="47" t="str">
        <f t="shared" ref="N152:S152" si="42">"FY"&amp;RIGHT(N$4,2)</f>
        <v>FY16</v>
      </c>
      <c r="O152" s="47" t="str">
        <f t="shared" si="42"/>
        <v>FY17</v>
      </c>
      <c r="P152" s="47" t="str">
        <f t="shared" si="42"/>
        <v>FY18</v>
      </c>
      <c r="Q152" s="47" t="str">
        <f t="shared" si="42"/>
        <v>FY19</v>
      </c>
      <c r="R152" s="47" t="str">
        <f t="shared" si="42"/>
        <v>FY20</v>
      </c>
      <c r="S152" s="47" t="str">
        <f t="shared" si="42"/>
        <v>FY21</v>
      </c>
    </row>
    <row r="153" spans="2:21" s="160" customFormat="1" ht="12">
      <c r="B153" s="223" t="s">
        <v>189</v>
      </c>
      <c r="D153" s="46"/>
      <c r="E153" s="46"/>
      <c r="F153" s="46"/>
      <c r="G153" s="213"/>
      <c r="H153" s="213"/>
      <c r="I153" s="213"/>
      <c r="J153" s="162"/>
      <c r="K153" s="162"/>
      <c r="L153" s="162"/>
      <c r="M153" s="49"/>
      <c r="N153" s="49"/>
      <c r="O153" s="49"/>
      <c r="P153" s="49"/>
      <c r="Q153" s="49"/>
      <c r="R153" s="49"/>
      <c r="S153" s="49"/>
    </row>
    <row r="154" spans="2:21" s="160" customFormat="1">
      <c r="B154" s="29" t="s">
        <v>157</v>
      </c>
      <c r="D154" s="28"/>
      <c r="E154" s="28"/>
      <c r="F154" s="28"/>
      <c r="G154" s="161"/>
      <c r="H154" s="161"/>
      <c r="I154" s="161"/>
      <c r="J154" s="162"/>
      <c r="K154" s="162"/>
      <c r="L154" s="162"/>
    </row>
    <row r="155" spans="2:21" s="160" customFormat="1">
      <c r="C155" s="27" t="s">
        <v>159</v>
      </c>
      <c r="D155" s="28" t="s">
        <v>191</v>
      </c>
      <c r="E155" s="28" t="s">
        <v>193</v>
      </c>
      <c r="F155" s="213"/>
      <c r="G155" s="161"/>
      <c r="H155" s="161"/>
      <c r="I155" s="161"/>
      <c r="J155" s="162"/>
      <c r="K155" s="162"/>
      <c r="L155" s="162"/>
      <c r="N155" s="245">
        <v>25066.449468838</v>
      </c>
      <c r="O155" s="160">
        <v>25066.449468838</v>
      </c>
      <c r="P155" s="160">
        <v>25066.449468838</v>
      </c>
      <c r="Q155" s="160">
        <v>25066.449468838</v>
      </c>
      <c r="R155" s="160">
        <v>25066.449468838</v>
      </c>
      <c r="S155" s="160">
        <v>25066.449468838</v>
      </c>
    </row>
    <row r="156" spans="2:21" s="160" customFormat="1">
      <c r="C156" s="27" t="s">
        <v>160</v>
      </c>
      <c r="D156" s="28" t="s">
        <v>191</v>
      </c>
      <c r="E156" s="28" t="s">
        <v>156</v>
      </c>
      <c r="F156" s="133" t="s">
        <v>40</v>
      </c>
      <c r="G156" s="161"/>
      <c r="H156" s="161"/>
      <c r="I156" s="161"/>
      <c r="J156" s="162"/>
      <c r="K156" s="162"/>
      <c r="L156" s="162"/>
      <c r="N156" s="247">
        <v>29.788247199999997</v>
      </c>
      <c r="O156" s="219">
        <f>20/'Rate of change'!$P$24</f>
        <v>19.01842971748615</v>
      </c>
      <c r="P156" s="219">
        <f>20/'Rate of change'!$P$24</f>
        <v>19.01842971748615</v>
      </c>
      <c r="Q156" s="219">
        <f>20/'Rate of change'!$P$24</f>
        <v>19.01842971748615</v>
      </c>
      <c r="R156" s="219">
        <f>20/'Rate of change'!$P$24</f>
        <v>19.01842971748615</v>
      </c>
      <c r="S156" s="219">
        <f>20/'Rate of change'!$P$24</f>
        <v>19.01842971748615</v>
      </c>
    </row>
    <row r="157" spans="2:21" s="160" customFormat="1">
      <c r="C157" s="27" t="s">
        <v>161</v>
      </c>
      <c r="D157" s="133" t="s">
        <v>56</v>
      </c>
      <c r="E157" s="28" t="s">
        <v>192</v>
      </c>
      <c r="F157" s="133" t="s">
        <v>40</v>
      </c>
      <c r="G157" s="161"/>
      <c r="H157" s="161"/>
      <c r="I157" s="161"/>
      <c r="J157" s="162"/>
      <c r="K157" s="162"/>
      <c r="L157" s="162"/>
      <c r="M157" s="174"/>
      <c r="N157" s="250">
        <f t="shared" ref="N157:S157" si="43">N155*N156</f>
        <v>746685.59320405498</v>
      </c>
      <c r="O157" s="220">
        <f t="shared" si="43"/>
        <v>476724.50749001355</v>
      </c>
      <c r="P157" s="220">
        <f t="shared" si="43"/>
        <v>476724.50749001355</v>
      </c>
      <c r="Q157" s="220">
        <f t="shared" si="43"/>
        <v>476724.50749001355</v>
      </c>
      <c r="R157" s="220">
        <f t="shared" si="43"/>
        <v>476724.50749001355</v>
      </c>
      <c r="S157" s="220">
        <f t="shared" si="43"/>
        <v>476724.50749001355</v>
      </c>
    </row>
    <row r="158" spans="2:21" s="160" customFormat="1" ht="7.5" customHeight="1">
      <c r="C158" s="29"/>
      <c r="D158" s="28"/>
      <c r="E158" s="28"/>
      <c r="F158" s="213"/>
      <c r="G158" s="213"/>
      <c r="H158" s="161"/>
      <c r="I158" s="161"/>
      <c r="J158" s="162"/>
      <c r="K158" s="162"/>
      <c r="L158" s="162"/>
      <c r="N158" s="245"/>
    </row>
    <row r="159" spans="2:21" s="160" customFormat="1">
      <c r="B159" s="29" t="s">
        <v>186</v>
      </c>
      <c r="D159" s="28"/>
      <c r="E159" s="28"/>
      <c r="F159" s="213"/>
      <c r="G159" s="161"/>
      <c r="H159" s="161"/>
      <c r="I159" s="161"/>
      <c r="J159" s="162"/>
      <c r="K159" s="162"/>
      <c r="L159" s="162"/>
      <c r="N159" s="245"/>
    </row>
    <row r="160" spans="2:21" s="160" customFormat="1">
      <c r="C160" s="27" t="s">
        <v>159</v>
      </c>
      <c r="D160" s="28" t="s">
        <v>191</v>
      </c>
      <c r="E160" s="28" t="s">
        <v>193</v>
      </c>
      <c r="F160" s="213"/>
      <c r="G160" s="161"/>
      <c r="H160" s="161"/>
      <c r="I160" s="161"/>
      <c r="J160" s="162"/>
      <c r="K160" s="162"/>
      <c r="L160" s="162"/>
      <c r="N160" s="245">
        <v>0</v>
      </c>
      <c r="O160" s="160">
        <v>802</v>
      </c>
      <c r="P160" s="160">
        <v>954</v>
      </c>
      <c r="Q160" s="160">
        <v>971</v>
      </c>
      <c r="R160" s="160">
        <v>810</v>
      </c>
      <c r="S160" s="160">
        <v>699</v>
      </c>
    </row>
    <row r="161" spans="2:19" s="160" customFormat="1">
      <c r="C161" s="27" t="s">
        <v>160</v>
      </c>
      <c r="D161" s="28" t="s">
        <v>191</v>
      </c>
      <c r="E161" s="28" t="s">
        <v>156</v>
      </c>
      <c r="F161" s="133" t="s">
        <v>40</v>
      </c>
      <c r="G161" s="161"/>
      <c r="H161" s="161"/>
      <c r="I161" s="161"/>
      <c r="J161" s="162"/>
      <c r="K161" s="162"/>
      <c r="L161" s="162"/>
      <c r="N161" s="245">
        <v>0</v>
      </c>
      <c r="O161" s="160">
        <f>800/'Rate of change'!$P$24</f>
        <v>760.73718869944594</v>
      </c>
      <c r="P161" s="160">
        <f>800/'Rate of change'!$P$24</f>
        <v>760.73718869944594</v>
      </c>
      <c r="Q161" s="160">
        <f>800/'Rate of change'!$P$24</f>
        <v>760.73718869944594</v>
      </c>
      <c r="R161" s="160">
        <f>800/'Rate of change'!$P$24</f>
        <v>760.73718869944594</v>
      </c>
      <c r="S161" s="160">
        <f>800/'Rate of change'!$P$24</f>
        <v>760.73718869944594</v>
      </c>
    </row>
    <row r="162" spans="2:19" s="160" customFormat="1">
      <c r="C162" s="27" t="s">
        <v>161</v>
      </c>
      <c r="D162" s="133" t="s">
        <v>56</v>
      </c>
      <c r="E162" s="28" t="s">
        <v>192</v>
      </c>
      <c r="F162" s="133" t="s">
        <v>40</v>
      </c>
      <c r="G162" s="161"/>
      <c r="H162" s="161"/>
      <c r="I162" s="161"/>
      <c r="J162" s="162"/>
      <c r="K162" s="162"/>
      <c r="L162" s="162"/>
      <c r="M162" s="174"/>
      <c r="N162" s="250">
        <f t="shared" ref="N162:S162" si="44">N160*N161</f>
        <v>0</v>
      </c>
      <c r="O162" s="220">
        <f t="shared" si="44"/>
        <v>610111.22533695563</v>
      </c>
      <c r="P162" s="220">
        <f t="shared" si="44"/>
        <v>725743.27801927144</v>
      </c>
      <c r="Q162" s="220">
        <f t="shared" si="44"/>
        <v>738675.81022716197</v>
      </c>
      <c r="R162" s="220">
        <f t="shared" si="44"/>
        <v>616197.12284655124</v>
      </c>
      <c r="S162" s="220">
        <f t="shared" si="44"/>
        <v>531755.29490091268</v>
      </c>
    </row>
    <row r="163" spans="2:19" s="160" customFormat="1" ht="6.75" customHeight="1">
      <c r="C163" s="29"/>
      <c r="D163" s="28"/>
      <c r="E163" s="28"/>
      <c r="F163" s="213"/>
      <c r="G163" s="161"/>
      <c r="H163" s="161"/>
      <c r="I163" s="161"/>
      <c r="J163" s="162"/>
      <c r="K163" s="162"/>
      <c r="L163" s="162"/>
      <c r="N163" s="245"/>
    </row>
    <row r="164" spans="2:19" s="160" customFormat="1">
      <c r="B164" s="29" t="s">
        <v>187</v>
      </c>
      <c r="D164" s="28"/>
      <c r="E164" s="28"/>
      <c r="F164" s="213"/>
      <c r="G164" s="161"/>
      <c r="H164" s="161"/>
      <c r="I164" s="161"/>
      <c r="J164" s="162"/>
      <c r="K164" s="162"/>
      <c r="L164" s="162"/>
      <c r="N164" s="245"/>
    </row>
    <row r="165" spans="2:19" s="160" customFormat="1">
      <c r="C165" s="27" t="s">
        <v>159</v>
      </c>
      <c r="D165" s="28" t="s">
        <v>191</v>
      </c>
      <c r="E165" s="28" t="s">
        <v>193</v>
      </c>
      <c r="F165" s="213"/>
      <c r="G165" s="161"/>
      <c r="H165" s="161"/>
      <c r="I165" s="161"/>
      <c r="J165" s="162"/>
      <c r="K165" s="162"/>
      <c r="L165" s="162"/>
      <c r="N165" s="245">
        <f>116+616</f>
        <v>732</v>
      </c>
      <c r="O165" s="160">
        <v>103</v>
      </c>
      <c r="P165" s="160">
        <v>122</v>
      </c>
      <c r="Q165" s="160">
        <v>125</v>
      </c>
      <c r="R165" s="160">
        <v>152</v>
      </c>
      <c r="S165" s="160">
        <v>131</v>
      </c>
    </row>
    <row r="166" spans="2:19" s="160" customFormat="1">
      <c r="C166" s="27" t="s">
        <v>160</v>
      </c>
      <c r="D166" s="28" t="s">
        <v>191</v>
      </c>
      <c r="E166" s="28" t="s">
        <v>156</v>
      </c>
      <c r="F166" s="133" t="s">
        <v>40</v>
      </c>
      <c r="G166" s="161"/>
      <c r="H166" s="161"/>
      <c r="I166" s="161"/>
      <c r="J166" s="162"/>
      <c r="K166" s="162"/>
      <c r="L166" s="162"/>
      <c r="N166" s="245">
        <v>137.07</v>
      </c>
      <c r="O166" s="160">
        <f>150/'Rate of change'!$P$24</f>
        <v>142.63822288114613</v>
      </c>
      <c r="P166" s="160">
        <f>150/'Rate of change'!$P$24</f>
        <v>142.63822288114613</v>
      </c>
      <c r="Q166" s="160">
        <f>150/'Rate of change'!$P$24</f>
        <v>142.63822288114613</v>
      </c>
      <c r="R166" s="160">
        <f>150/'Rate of change'!$P$24</f>
        <v>142.63822288114613</v>
      </c>
      <c r="S166" s="160">
        <f>150/'Rate of change'!$P$24</f>
        <v>142.63822288114613</v>
      </c>
    </row>
    <row r="167" spans="2:19" s="160" customFormat="1">
      <c r="C167" s="27" t="s">
        <v>161</v>
      </c>
      <c r="D167" s="133" t="s">
        <v>56</v>
      </c>
      <c r="E167" s="28" t="s">
        <v>192</v>
      </c>
      <c r="F167" s="133" t="s">
        <v>40</v>
      </c>
      <c r="G167" s="161"/>
      <c r="H167" s="161"/>
      <c r="I167" s="161"/>
      <c r="J167" s="162"/>
      <c r="K167" s="162"/>
      <c r="L167" s="162"/>
      <c r="M167" s="174"/>
      <c r="N167" s="250">
        <f t="shared" ref="N167:S167" si="45">N165*N166</f>
        <v>100335.23999999999</v>
      </c>
      <c r="O167" s="220">
        <f t="shared" si="45"/>
        <v>14691.736956758052</v>
      </c>
      <c r="P167" s="220">
        <f t="shared" si="45"/>
        <v>17401.86319149983</v>
      </c>
      <c r="Q167" s="220">
        <f t="shared" si="45"/>
        <v>17829.777860143266</v>
      </c>
      <c r="R167" s="220">
        <f t="shared" si="45"/>
        <v>21681.009877934212</v>
      </c>
      <c r="S167" s="220">
        <f t="shared" si="45"/>
        <v>18685.607197430145</v>
      </c>
    </row>
    <row r="168" spans="2:19" s="160" customFormat="1" ht="7.5" customHeight="1">
      <c r="C168" s="29"/>
      <c r="D168" s="28"/>
      <c r="E168" s="28"/>
      <c r="F168" s="213"/>
      <c r="G168" s="161"/>
      <c r="H168" s="161"/>
      <c r="I168" s="161"/>
      <c r="J168" s="162"/>
      <c r="K168" s="162"/>
      <c r="L168" s="162"/>
      <c r="N168" s="245"/>
    </row>
    <row r="169" spans="2:19" s="160" customFormat="1">
      <c r="B169" s="115" t="s">
        <v>188</v>
      </c>
      <c r="D169" s="28"/>
      <c r="E169" s="28"/>
      <c r="F169" s="213"/>
      <c r="G169" s="161"/>
      <c r="H169" s="161"/>
      <c r="I169" s="161"/>
      <c r="J169" s="162"/>
      <c r="K169" s="162"/>
      <c r="L169" s="162"/>
      <c r="N169" s="245"/>
    </row>
    <row r="170" spans="2:19" s="160" customFormat="1">
      <c r="C170" s="27" t="s">
        <v>159</v>
      </c>
      <c r="D170" s="28" t="s">
        <v>191</v>
      </c>
      <c r="E170" s="28" t="s">
        <v>193</v>
      </c>
      <c r="F170" s="213"/>
      <c r="G170" s="161"/>
      <c r="H170" s="161"/>
      <c r="I170" s="161"/>
      <c r="J170" s="162"/>
      <c r="K170" s="162"/>
      <c r="L170" s="162"/>
      <c r="N170" s="245">
        <v>104</v>
      </c>
      <c r="O170" s="160">
        <v>104</v>
      </c>
      <c r="P170" s="160">
        <v>104</v>
      </c>
      <c r="Q170" s="160">
        <v>104</v>
      </c>
      <c r="R170" s="160">
        <v>104</v>
      </c>
      <c r="S170" s="160">
        <v>104</v>
      </c>
    </row>
    <row r="171" spans="2:19" s="160" customFormat="1">
      <c r="C171" s="27" t="s">
        <v>160</v>
      </c>
      <c r="D171" s="28" t="s">
        <v>191</v>
      </c>
      <c r="E171" s="28" t="s">
        <v>156</v>
      </c>
      <c r="F171" s="133" t="s">
        <v>40</v>
      </c>
      <c r="G171" s="161"/>
      <c r="H171" s="161"/>
      <c r="I171" s="161"/>
      <c r="J171" s="162"/>
      <c r="K171" s="162"/>
      <c r="L171" s="162"/>
      <c r="N171" s="245">
        <v>101.28</v>
      </c>
      <c r="O171" s="160">
        <f>50/'Rate of change'!$P$24</f>
        <v>47.546074293715371</v>
      </c>
      <c r="P171" s="160">
        <f>50/'Rate of change'!$P$24</f>
        <v>47.546074293715371</v>
      </c>
      <c r="Q171" s="160">
        <f>50/'Rate of change'!$P$24</f>
        <v>47.546074293715371</v>
      </c>
      <c r="R171" s="160">
        <f>50/'Rate of change'!$P$24</f>
        <v>47.546074293715371</v>
      </c>
      <c r="S171" s="160">
        <f>50/'Rate of change'!$P$24</f>
        <v>47.546074293715371</v>
      </c>
    </row>
    <row r="172" spans="2:19" s="160" customFormat="1" ht="12.75" customHeight="1">
      <c r="C172" s="27" t="s">
        <v>161</v>
      </c>
      <c r="D172" s="133" t="s">
        <v>56</v>
      </c>
      <c r="E172" s="28" t="s">
        <v>192</v>
      </c>
      <c r="F172" s="133" t="s">
        <v>40</v>
      </c>
      <c r="G172" s="161"/>
      <c r="H172" s="161"/>
      <c r="I172" s="161"/>
      <c r="J172" s="162"/>
      <c r="K172" s="162"/>
      <c r="L172" s="162"/>
      <c r="M172" s="174"/>
      <c r="N172" s="250">
        <f t="shared" ref="N172:S172" si="46">N170*N171</f>
        <v>10533.12</v>
      </c>
      <c r="O172" s="220">
        <f t="shared" si="46"/>
        <v>4944.7917265463984</v>
      </c>
      <c r="P172" s="220">
        <f t="shared" si="46"/>
        <v>4944.7917265463984</v>
      </c>
      <c r="Q172" s="220">
        <f t="shared" si="46"/>
        <v>4944.7917265463984</v>
      </c>
      <c r="R172" s="220">
        <f t="shared" si="46"/>
        <v>4944.7917265463984</v>
      </c>
      <c r="S172" s="220">
        <f t="shared" si="46"/>
        <v>4944.7917265463984</v>
      </c>
    </row>
    <row r="173" spans="2:19" s="160" customFormat="1" ht="9" customHeight="1">
      <c r="C173" s="27"/>
      <c r="D173" s="28"/>
      <c r="E173" s="28"/>
      <c r="F173" s="213"/>
      <c r="G173" s="213"/>
      <c r="H173" s="213"/>
      <c r="I173" s="213"/>
      <c r="J173" s="162"/>
      <c r="K173" s="162"/>
      <c r="L173" s="162"/>
      <c r="M173" s="203"/>
      <c r="N173" s="246"/>
      <c r="O173" s="203"/>
      <c r="P173" s="203"/>
      <c r="Q173" s="203"/>
      <c r="R173" s="203"/>
      <c r="S173" s="203"/>
    </row>
    <row r="174" spans="2:19" s="160" customFormat="1" ht="9" customHeight="1">
      <c r="B174" s="223" t="s">
        <v>190</v>
      </c>
      <c r="C174" s="27"/>
      <c r="D174" s="28"/>
      <c r="E174" s="28"/>
      <c r="F174" s="213"/>
      <c r="G174" s="213"/>
      <c r="H174" s="213"/>
      <c r="I174" s="213"/>
      <c r="J174" s="162"/>
      <c r="K174" s="162"/>
      <c r="L174" s="162"/>
      <c r="M174" s="203"/>
      <c r="N174" s="246"/>
      <c r="O174" s="203"/>
      <c r="P174" s="203"/>
      <c r="Q174" s="203"/>
      <c r="R174" s="203"/>
      <c r="S174" s="203"/>
    </row>
    <row r="175" spans="2:19" s="160" customFormat="1">
      <c r="B175" s="29" t="s">
        <v>157</v>
      </c>
      <c r="D175" s="28"/>
      <c r="E175" s="28"/>
      <c r="G175" s="213"/>
      <c r="H175" s="213"/>
      <c r="I175" s="213"/>
      <c r="J175" s="162"/>
      <c r="K175" s="162"/>
      <c r="L175" s="162"/>
      <c r="N175" s="245"/>
    </row>
    <row r="176" spans="2:19" s="160" customFormat="1">
      <c r="C176" s="27" t="s">
        <v>159</v>
      </c>
      <c r="D176" s="28" t="s">
        <v>191</v>
      </c>
      <c r="E176" s="28" t="s">
        <v>193</v>
      </c>
      <c r="F176" s="213"/>
      <c r="G176" s="213"/>
      <c r="H176" s="213"/>
      <c r="I176" s="213"/>
      <c r="J176" s="162"/>
      <c r="K176" s="162"/>
      <c r="L176" s="162"/>
      <c r="N176" s="245">
        <v>654.55053116200065</v>
      </c>
      <c r="O176" s="160">
        <v>654.55053116200065</v>
      </c>
      <c r="P176" s="160">
        <v>654.55053116200065</v>
      </c>
      <c r="Q176" s="160">
        <v>654.55053116200065</v>
      </c>
      <c r="R176" s="160">
        <v>654.55053116200065</v>
      </c>
      <c r="S176" s="160">
        <v>654.55053116200065</v>
      </c>
    </row>
    <row r="177" spans="2:19" s="160" customFormat="1">
      <c r="C177" s="27" t="s">
        <v>160</v>
      </c>
      <c r="D177" s="28" t="s">
        <v>191</v>
      </c>
      <c r="E177" s="28" t="s">
        <v>156</v>
      </c>
      <c r="F177" s="133" t="s">
        <v>40</v>
      </c>
      <c r="G177" s="213"/>
      <c r="H177" s="213"/>
      <c r="I177" s="213"/>
      <c r="J177" s="162"/>
      <c r="K177" s="162"/>
      <c r="L177" s="162"/>
      <c r="N177" s="247">
        <v>29.788247199999997</v>
      </c>
      <c r="O177" s="219">
        <f>20/'Rate of change'!$P$24</f>
        <v>19.01842971748615</v>
      </c>
      <c r="P177" s="219">
        <f>20/'Rate of change'!$P$24</f>
        <v>19.01842971748615</v>
      </c>
      <c r="Q177" s="219">
        <f>20/'Rate of change'!$P$24</f>
        <v>19.01842971748615</v>
      </c>
      <c r="R177" s="219">
        <f>20/'Rate of change'!$P$24</f>
        <v>19.01842971748615</v>
      </c>
      <c r="S177" s="219">
        <f>20/'Rate of change'!$P$24</f>
        <v>19.01842971748615</v>
      </c>
    </row>
    <row r="178" spans="2:19" s="160" customFormat="1">
      <c r="C178" s="27" t="s">
        <v>161</v>
      </c>
      <c r="D178" s="133" t="s">
        <v>56</v>
      </c>
      <c r="E178" s="28" t="s">
        <v>192</v>
      </c>
      <c r="F178" s="133" t="s">
        <v>40</v>
      </c>
      <c r="G178" s="213"/>
      <c r="H178" s="213"/>
      <c r="I178" s="213"/>
      <c r="J178" s="162"/>
      <c r="K178" s="162"/>
      <c r="L178" s="162"/>
      <c r="M178" s="174"/>
      <c r="N178" s="250">
        <f t="shared" ref="N178:S178" si="47">N176*N177</f>
        <v>19497.913027144976</v>
      </c>
      <c r="O178" s="220">
        <f t="shared" si="47"/>
        <v>12448.523273447738</v>
      </c>
      <c r="P178" s="220">
        <f t="shared" si="47"/>
        <v>12448.523273447738</v>
      </c>
      <c r="Q178" s="220">
        <f t="shared" si="47"/>
        <v>12448.523273447738</v>
      </c>
      <c r="R178" s="220">
        <f t="shared" si="47"/>
        <v>12448.523273447738</v>
      </c>
      <c r="S178" s="220">
        <f t="shared" si="47"/>
        <v>12448.523273447738</v>
      </c>
    </row>
    <row r="179" spans="2:19" s="160" customFormat="1" ht="7.5" customHeight="1">
      <c r="C179" s="29"/>
      <c r="D179" s="28"/>
      <c r="E179" s="28"/>
      <c r="F179" s="213"/>
      <c r="G179" s="213"/>
      <c r="H179" s="213"/>
      <c r="I179" s="213"/>
      <c r="J179" s="162"/>
      <c r="K179" s="162"/>
      <c r="L179" s="162"/>
      <c r="N179" s="245"/>
    </row>
    <row r="180" spans="2:19" s="160" customFormat="1">
      <c r="B180" s="29" t="s">
        <v>186</v>
      </c>
      <c r="D180" s="28"/>
      <c r="E180" s="28"/>
      <c r="F180" s="28"/>
      <c r="G180" s="28"/>
      <c r="H180" s="213"/>
      <c r="I180" s="213"/>
      <c r="J180" s="162"/>
      <c r="K180" s="162"/>
      <c r="L180" s="162"/>
      <c r="N180" s="245"/>
    </row>
    <row r="181" spans="2:19" s="160" customFormat="1">
      <c r="C181" s="27" t="s">
        <v>159</v>
      </c>
      <c r="D181" s="28" t="s">
        <v>191</v>
      </c>
      <c r="E181" s="28" t="s">
        <v>193</v>
      </c>
      <c r="F181" s="213"/>
      <c r="G181" s="213"/>
      <c r="H181" s="213"/>
      <c r="I181" s="213"/>
      <c r="J181" s="162"/>
      <c r="K181" s="162"/>
      <c r="L181" s="162"/>
      <c r="N181" s="245">
        <v>0</v>
      </c>
      <c r="O181" s="160">
        <v>6.4981083818075653</v>
      </c>
      <c r="P181" s="160">
        <v>6.4981083818075653</v>
      </c>
      <c r="Q181" s="160">
        <v>6.4981083818075653</v>
      </c>
      <c r="R181" s="160">
        <v>6.4981083818075653</v>
      </c>
      <c r="S181" s="160">
        <v>6.4981083818075653</v>
      </c>
    </row>
    <row r="182" spans="2:19" s="160" customFormat="1">
      <c r="C182" s="27" t="s">
        <v>160</v>
      </c>
      <c r="D182" s="28" t="s">
        <v>191</v>
      </c>
      <c r="E182" s="28" t="s">
        <v>156</v>
      </c>
      <c r="F182" s="133" t="s">
        <v>40</v>
      </c>
      <c r="G182" s="213"/>
      <c r="H182" s="213"/>
      <c r="I182" s="213"/>
      <c r="J182" s="162"/>
      <c r="K182" s="162"/>
      <c r="L182" s="162"/>
      <c r="N182" s="245">
        <v>0</v>
      </c>
      <c r="O182" s="160">
        <f>1370/'Rate of change'!$P$24</f>
        <v>1302.7624356478013</v>
      </c>
      <c r="P182" s="160">
        <f>1370/'Rate of change'!$P$24</f>
        <v>1302.7624356478013</v>
      </c>
      <c r="Q182" s="160">
        <f>1370/'Rate of change'!$P$24</f>
        <v>1302.7624356478013</v>
      </c>
      <c r="R182" s="160">
        <f>1370/'Rate of change'!$P$24</f>
        <v>1302.7624356478013</v>
      </c>
      <c r="S182" s="160">
        <f>1370/'Rate of change'!$P$24</f>
        <v>1302.7624356478013</v>
      </c>
    </row>
    <row r="183" spans="2:19" s="160" customFormat="1">
      <c r="C183" s="27" t="s">
        <v>161</v>
      </c>
      <c r="D183" s="133" t="s">
        <v>56</v>
      </c>
      <c r="E183" s="28" t="s">
        <v>192</v>
      </c>
      <c r="F183" s="133" t="s">
        <v>40</v>
      </c>
      <c r="G183" s="213"/>
      <c r="H183" s="213"/>
      <c r="I183" s="213"/>
      <c r="J183" s="162"/>
      <c r="K183" s="162"/>
      <c r="L183" s="162"/>
      <c r="M183" s="174"/>
      <c r="N183" s="250">
        <f t="shared" ref="N183:S183" si="48">N181*N182</f>
        <v>0</v>
      </c>
      <c r="O183" s="220">
        <f t="shared" si="48"/>
        <v>8465.4915025870159</v>
      </c>
      <c r="P183" s="220">
        <f t="shared" si="48"/>
        <v>8465.4915025870159</v>
      </c>
      <c r="Q183" s="220">
        <f t="shared" si="48"/>
        <v>8465.4915025870159</v>
      </c>
      <c r="R183" s="220">
        <f t="shared" si="48"/>
        <v>8465.4915025870159</v>
      </c>
      <c r="S183" s="220">
        <f t="shared" si="48"/>
        <v>8465.4915025870159</v>
      </c>
    </row>
    <row r="184" spans="2:19" s="160" customFormat="1" ht="6.75" customHeight="1">
      <c r="C184" s="29"/>
      <c r="D184" s="28"/>
      <c r="E184" s="28"/>
      <c r="F184" s="213"/>
      <c r="G184" s="213"/>
      <c r="H184" s="213"/>
      <c r="I184" s="213"/>
      <c r="J184" s="162"/>
      <c r="K184" s="162"/>
      <c r="L184" s="162"/>
      <c r="N184" s="245"/>
    </row>
    <row r="185" spans="2:19" s="160" customFormat="1">
      <c r="B185" s="29" t="s">
        <v>187</v>
      </c>
      <c r="D185" s="28"/>
      <c r="E185" s="28"/>
      <c r="F185" s="28"/>
      <c r="G185" s="213"/>
      <c r="H185" s="213"/>
      <c r="I185" s="213"/>
      <c r="J185" s="162"/>
      <c r="K185" s="162"/>
      <c r="L185" s="162"/>
      <c r="N185" s="245"/>
    </row>
    <row r="186" spans="2:19" s="160" customFormat="1">
      <c r="C186" s="27" t="s">
        <v>159</v>
      </c>
      <c r="D186" s="28" t="s">
        <v>191</v>
      </c>
      <c r="E186" s="28" t="s">
        <v>193</v>
      </c>
      <c r="F186" s="213"/>
      <c r="G186" s="213"/>
      <c r="H186" s="213"/>
      <c r="I186" s="213"/>
      <c r="J186" s="162"/>
      <c r="K186" s="162"/>
      <c r="L186" s="162"/>
      <c r="N186" s="245">
        <f>6+11</f>
        <v>17</v>
      </c>
      <c r="O186" s="160">
        <v>10.70276674650658</v>
      </c>
      <c r="P186" s="160">
        <v>10.70276674650658</v>
      </c>
      <c r="Q186" s="160">
        <v>10.70276674650658</v>
      </c>
      <c r="R186" s="160">
        <v>10.70276674650658</v>
      </c>
      <c r="S186" s="160">
        <v>10.70276674650658</v>
      </c>
    </row>
    <row r="187" spans="2:19" s="160" customFormat="1">
      <c r="C187" s="27" t="s">
        <v>160</v>
      </c>
      <c r="D187" s="28" t="s">
        <v>191</v>
      </c>
      <c r="E187" s="28" t="s">
        <v>156</v>
      </c>
      <c r="F187" s="133" t="s">
        <v>40</v>
      </c>
      <c r="G187" s="213"/>
      <c r="H187" s="213"/>
      <c r="I187" s="213"/>
      <c r="J187" s="162"/>
      <c r="K187" s="162"/>
      <c r="L187" s="162"/>
      <c r="N187" s="245">
        <v>137.07</v>
      </c>
      <c r="O187" s="160">
        <f>200/'Rate of change'!$P$24</f>
        <v>190.18429717486148</v>
      </c>
      <c r="P187" s="160">
        <f>200/'Rate of change'!$P$24</f>
        <v>190.18429717486148</v>
      </c>
      <c r="Q187" s="160">
        <f>200/'Rate of change'!$P$24</f>
        <v>190.18429717486148</v>
      </c>
      <c r="R187" s="160">
        <f>200/'Rate of change'!$P$24</f>
        <v>190.18429717486148</v>
      </c>
      <c r="S187" s="160">
        <f>200/'Rate of change'!$P$24</f>
        <v>190.18429717486148</v>
      </c>
    </row>
    <row r="188" spans="2:19" s="160" customFormat="1">
      <c r="C188" s="27" t="s">
        <v>161</v>
      </c>
      <c r="D188" s="133" t="s">
        <v>56</v>
      </c>
      <c r="E188" s="28" t="s">
        <v>192</v>
      </c>
      <c r="F188" s="133" t="s">
        <v>40</v>
      </c>
      <c r="G188" s="213"/>
      <c r="H188" s="213"/>
      <c r="I188" s="213"/>
      <c r="J188" s="162"/>
      <c r="K188" s="162"/>
      <c r="L188" s="162"/>
      <c r="M188" s="174"/>
      <c r="N188" s="250">
        <f t="shared" ref="N188:S188" si="49">N186*N187</f>
        <v>2330.19</v>
      </c>
      <c r="O188" s="220">
        <f t="shared" si="49"/>
        <v>2035.4981715108327</v>
      </c>
      <c r="P188" s="220">
        <f t="shared" si="49"/>
        <v>2035.4981715108327</v>
      </c>
      <c r="Q188" s="220">
        <f t="shared" si="49"/>
        <v>2035.4981715108327</v>
      </c>
      <c r="R188" s="220">
        <f t="shared" si="49"/>
        <v>2035.4981715108327</v>
      </c>
      <c r="S188" s="220">
        <f t="shared" si="49"/>
        <v>2035.4981715108327</v>
      </c>
    </row>
    <row r="189" spans="2:19" s="160" customFormat="1" ht="7.5" customHeight="1">
      <c r="C189" s="29"/>
      <c r="D189" s="28"/>
      <c r="E189" s="28"/>
      <c r="F189" s="213"/>
      <c r="G189" s="213"/>
      <c r="H189" s="213"/>
      <c r="I189" s="213"/>
      <c r="J189" s="162"/>
      <c r="K189" s="162"/>
      <c r="L189" s="162"/>
      <c r="N189" s="245"/>
    </row>
    <row r="190" spans="2:19" s="160" customFormat="1">
      <c r="B190" s="115" t="s">
        <v>188</v>
      </c>
      <c r="D190" s="28"/>
      <c r="E190" s="28"/>
      <c r="F190" s="28"/>
      <c r="G190" s="213"/>
      <c r="H190" s="213"/>
      <c r="I190" s="213"/>
      <c r="J190" s="162"/>
      <c r="K190" s="162"/>
      <c r="L190" s="162"/>
      <c r="N190" s="245"/>
    </row>
    <row r="191" spans="2:19" s="160" customFormat="1">
      <c r="C191" s="27" t="s">
        <v>159</v>
      </c>
      <c r="D191" s="28" t="s">
        <v>191</v>
      </c>
      <c r="E191" s="28" t="s">
        <v>193</v>
      </c>
      <c r="F191" s="213"/>
      <c r="G191" s="213"/>
      <c r="H191" s="213"/>
      <c r="I191" s="213"/>
      <c r="J191" s="162"/>
      <c r="K191" s="162"/>
      <c r="L191" s="162"/>
      <c r="N191" s="245">
        <v>15</v>
      </c>
      <c r="O191" s="160">
        <v>15</v>
      </c>
      <c r="P191" s="160">
        <v>15</v>
      </c>
      <c r="Q191" s="160">
        <v>15</v>
      </c>
      <c r="R191" s="160">
        <v>15</v>
      </c>
      <c r="S191" s="160">
        <v>15</v>
      </c>
    </row>
    <row r="192" spans="2:19" s="160" customFormat="1">
      <c r="C192" s="27" t="s">
        <v>160</v>
      </c>
      <c r="D192" s="28" t="s">
        <v>191</v>
      </c>
      <c r="E192" s="28" t="s">
        <v>156</v>
      </c>
      <c r="F192" s="133" t="s">
        <v>40</v>
      </c>
      <c r="G192" s="213"/>
      <c r="H192" s="213"/>
      <c r="I192" s="213"/>
      <c r="J192" s="162"/>
      <c r="K192" s="162"/>
      <c r="L192" s="162"/>
      <c r="N192" s="245">
        <v>101.28</v>
      </c>
      <c r="O192" s="160">
        <f>60/'Rate of change'!$P$24</f>
        <v>57.05528915245845</v>
      </c>
      <c r="P192" s="160">
        <f>60/'Rate of change'!$P$24</f>
        <v>57.05528915245845</v>
      </c>
      <c r="Q192" s="160">
        <f>60/'Rate of change'!$P$24</f>
        <v>57.05528915245845</v>
      </c>
      <c r="R192" s="160">
        <f>60/'Rate of change'!$P$24</f>
        <v>57.05528915245845</v>
      </c>
      <c r="S192" s="160">
        <f>60/'Rate of change'!$P$24</f>
        <v>57.05528915245845</v>
      </c>
    </row>
    <row r="193" spans="2:22" s="160" customFormat="1" ht="12.75" customHeight="1">
      <c r="C193" s="27" t="s">
        <v>161</v>
      </c>
      <c r="D193" s="133" t="s">
        <v>56</v>
      </c>
      <c r="E193" s="28" t="s">
        <v>192</v>
      </c>
      <c r="F193" s="133" t="s">
        <v>40</v>
      </c>
      <c r="G193" s="213"/>
      <c r="H193" s="213"/>
      <c r="I193" s="213"/>
      <c r="J193" s="162"/>
      <c r="K193" s="162"/>
      <c r="L193" s="162"/>
      <c r="M193" s="174"/>
      <c r="N193" s="250">
        <f t="shared" ref="N193:S193" si="50">N191*N192</f>
        <v>1519.2</v>
      </c>
      <c r="O193" s="220">
        <f t="shared" si="50"/>
        <v>855.82933728687669</v>
      </c>
      <c r="P193" s="220">
        <f t="shared" si="50"/>
        <v>855.82933728687669</v>
      </c>
      <c r="Q193" s="220">
        <f t="shared" si="50"/>
        <v>855.82933728687669</v>
      </c>
      <c r="R193" s="220">
        <f t="shared" si="50"/>
        <v>855.82933728687669</v>
      </c>
      <c r="S193" s="220">
        <f t="shared" si="50"/>
        <v>855.82933728687669</v>
      </c>
    </row>
    <row r="194" spans="2:22" s="160" customFormat="1" ht="9" customHeight="1">
      <c r="C194" s="27"/>
      <c r="D194" s="28"/>
      <c r="E194" s="28"/>
      <c r="F194" s="213"/>
      <c r="G194" s="213"/>
      <c r="H194" s="213"/>
      <c r="I194" s="213"/>
      <c r="J194" s="162"/>
      <c r="K194" s="162"/>
      <c r="L194" s="162"/>
      <c r="M194" s="203"/>
      <c r="N194" s="246"/>
      <c r="O194" s="203"/>
      <c r="P194" s="203"/>
      <c r="Q194" s="203"/>
      <c r="R194" s="203"/>
      <c r="S194" s="203"/>
    </row>
    <row r="195" spans="2:22" s="160" customFormat="1">
      <c r="B195" s="29" t="s">
        <v>158</v>
      </c>
      <c r="D195" s="28"/>
      <c r="E195" s="28"/>
      <c r="F195" s="28"/>
      <c r="G195" s="213"/>
      <c r="H195" s="213"/>
      <c r="I195" s="213"/>
      <c r="J195" s="162"/>
      <c r="K195" s="162"/>
      <c r="L195" s="162"/>
      <c r="N195" s="245"/>
    </row>
    <row r="196" spans="2:22" s="160" customFormat="1">
      <c r="C196" s="27" t="s">
        <v>159</v>
      </c>
      <c r="D196" s="28" t="s">
        <v>191</v>
      </c>
      <c r="E196" s="28" t="s">
        <v>193</v>
      </c>
      <c r="F196" s="213"/>
      <c r="G196" s="213"/>
      <c r="H196" s="213"/>
      <c r="I196" s="213"/>
      <c r="J196" s="162"/>
      <c r="K196" s="162"/>
      <c r="L196" s="162"/>
      <c r="N196" s="245">
        <v>5.5</v>
      </c>
      <c r="O196" s="160">
        <v>5.5</v>
      </c>
      <c r="P196" s="160">
        <v>5.5</v>
      </c>
      <c r="Q196" s="160">
        <v>5.5</v>
      </c>
      <c r="R196" s="160">
        <v>5.5</v>
      </c>
      <c r="S196" s="160">
        <v>5.5</v>
      </c>
    </row>
    <row r="197" spans="2:22" s="160" customFormat="1">
      <c r="C197" s="27" t="s">
        <v>160</v>
      </c>
      <c r="D197" s="28" t="s">
        <v>191</v>
      </c>
      <c r="E197" s="28" t="s">
        <v>156</v>
      </c>
      <c r="F197" s="133" t="s">
        <v>40</v>
      </c>
      <c r="G197" s="213"/>
      <c r="H197" s="213"/>
      <c r="I197" s="213"/>
      <c r="J197" s="162"/>
      <c r="K197" s="162"/>
      <c r="L197" s="162"/>
      <c r="N197" s="245">
        <v>71.47</v>
      </c>
      <c r="O197" s="160">
        <f>102.55/'Rate of change'!$P$24</f>
        <v>97.516998376410228</v>
      </c>
      <c r="P197" s="160">
        <f>102.55/'Rate of change'!$P$24</f>
        <v>97.516998376410228</v>
      </c>
      <c r="Q197" s="160">
        <f>102.55/'Rate of change'!$P$24</f>
        <v>97.516998376410228</v>
      </c>
      <c r="R197" s="160">
        <f>102.55/'Rate of change'!$P$24</f>
        <v>97.516998376410228</v>
      </c>
      <c r="S197" s="160">
        <f>102.55/'Rate of change'!$P$24</f>
        <v>97.516998376410228</v>
      </c>
    </row>
    <row r="198" spans="2:22" s="160" customFormat="1" ht="12.75" customHeight="1">
      <c r="C198" s="27" t="s">
        <v>161</v>
      </c>
      <c r="D198" s="133" t="s">
        <v>56</v>
      </c>
      <c r="E198" s="28" t="s">
        <v>192</v>
      </c>
      <c r="F198" s="133" t="s">
        <v>40</v>
      </c>
      <c r="G198" s="213"/>
      <c r="H198" s="213"/>
      <c r="I198" s="213"/>
      <c r="J198" s="162"/>
      <c r="K198" s="162"/>
      <c r="L198" s="162"/>
      <c r="M198" s="174"/>
      <c r="N198" s="220">
        <f t="shared" ref="N198:S198" si="51">N196*N197</f>
        <v>393.08499999999998</v>
      </c>
      <c r="O198" s="220">
        <f t="shared" si="51"/>
        <v>536.34349107025628</v>
      </c>
      <c r="P198" s="220">
        <f t="shared" si="51"/>
        <v>536.34349107025628</v>
      </c>
      <c r="Q198" s="220">
        <f t="shared" si="51"/>
        <v>536.34349107025628</v>
      </c>
      <c r="R198" s="220">
        <f t="shared" si="51"/>
        <v>536.34349107025628</v>
      </c>
      <c r="S198" s="220">
        <f t="shared" si="51"/>
        <v>536.34349107025628</v>
      </c>
    </row>
    <row r="199" spans="2:22" s="115" customFormat="1" ht="8.25" customHeight="1">
      <c r="D199" s="46"/>
      <c r="E199" s="28"/>
      <c r="F199" s="213"/>
      <c r="G199" s="221"/>
      <c r="H199" s="221"/>
      <c r="I199" s="221"/>
      <c r="J199" s="222"/>
      <c r="K199" s="222"/>
      <c r="L199" s="222"/>
    </row>
    <row r="200" spans="2:22">
      <c r="B200" s="204" t="s">
        <v>125</v>
      </c>
      <c r="D200" s="44" t="s">
        <v>56</v>
      </c>
      <c r="E200" s="44" t="s">
        <v>192</v>
      </c>
      <c r="F200" s="44" t="s">
        <v>40</v>
      </c>
      <c r="G200" s="27"/>
      <c r="J200" s="114"/>
      <c r="K200" s="114"/>
      <c r="L200" s="114"/>
      <c r="M200" s="170">
        <v>1020634.4540000001</v>
      </c>
      <c r="N200" s="170">
        <f t="shared" ref="N200:S200" si="52">N157+N162+N167+N172+N178+N183+N188+N193+N198</f>
        <v>881294.3412311998</v>
      </c>
      <c r="O200" s="170">
        <f t="shared" si="52"/>
        <v>1130813.947286176</v>
      </c>
      <c r="P200" s="170">
        <f t="shared" si="52"/>
        <v>1249156.1262032338</v>
      </c>
      <c r="Q200" s="170">
        <f t="shared" si="52"/>
        <v>1262516.5730797676</v>
      </c>
      <c r="R200" s="170">
        <f t="shared" si="52"/>
        <v>1143889.1177169478</v>
      </c>
      <c r="S200" s="170">
        <f t="shared" si="52"/>
        <v>1056451.8870908055</v>
      </c>
      <c r="U200" s="131">
        <f>SUM(O200:S200)</f>
        <v>5842827.651376931</v>
      </c>
      <c r="V200" s="131">
        <f>U200*'Rate of change'!$O$24</f>
        <v>5991709.4550741445</v>
      </c>
    </row>
    <row r="201" spans="2:22">
      <c r="J201" s="114"/>
      <c r="K201" s="114"/>
      <c r="L201" s="114"/>
      <c r="M201" s="114"/>
      <c r="N201" s="114"/>
      <c r="O201" s="114"/>
      <c r="P201" s="114"/>
      <c r="Q201" s="114"/>
      <c r="R201" s="114"/>
      <c r="S201" s="114"/>
    </row>
    <row r="202" spans="2:22" s="293" customFormat="1" ht="12">
      <c r="B202" s="290" t="s">
        <v>162</v>
      </c>
      <c r="C202" s="291"/>
      <c r="D202" s="292"/>
      <c r="E202" s="292"/>
      <c r="F202" s="294"/>
      <c r="G202" s="295"/>
      <c r="H202" s="292"/>
      <c r="I202" s="292"/>
      <c r="J202" s="292"/>
      <c r="K202" s="292"/>
      <c r="O202" s="291"/>
      <c r="P202" s="291"/>
      <c r="Q202" s="291"/>
      <c r="R202" s="291"/>
      <c r="S202" s="291"/>
    </row>
    <row r="203" spans="2:22">
      <c r="J203" s="114"/>
      <c r="K203" s="114"/>
      <c r="L203" s="114"/>
      <c r="M203" s="114"/>
      <c r="N203" s="114"/>
      <c r="O203" s="114"/>
      <c r="P203" s="114"/>
      <c r="Q203" s="114"/>
      <c r="R203" s="114"/>
      <c r="S203" s="114"/>
    </row>
    <row r="204" spans="2:22" s="160" customFormat="1">
      <c r="C204" s="115" t="s">
        <v>107</v>
      </c>
      <c r="D204" s="46" t="s">
        <v>6</v>
      </c>
      <c r="E204" s="46"/>
      <c r="F204" s="46" t="s">
        <v>46</v>
      </c>
      <c r="G204" s="161"/>
      <c r="H204" s="161"/>
      <c r="I204" s="161"/>
      <c r="J204" s="162"/>
      <c r="K204" s="162"/>
      <c r="L204" s="162"/>
      <c r="M204" s="47" t="s">
        <v>27</v>
      </c>
      <c r="N204" s="47" t="str">
        <f t="shared" ref="N204:S204" si="53">"FY"&amp;RIGHT(N$4,2)</f>
        <v>FY16</v>
      </c>
      <c r="O204" s="47" t="str">
        <f t="shared" si="53"/>
        <v>FY17</v>
      </c>
      <c r="P204" s="47" t="str">
        <f t="shared" si="53"/>
        <v>FY18</v>
      </c>
      <c r="Q204" s="47" t="str">
        <f t="shared" si="53"/>
        <v>FY19</v>
      </c>
      <c r="R204" s="47" t="str">
        <f t="shared" si="53"/>
        <v>FY20</v>
      </c>
      <c r="S204" s="47" t="str">
        <f t="shared" si="53"/>
        <v>FY21</v>
      </c>
    </row>
    <row r="205" spans="2:22" s="160" customFormat="1">
      <c r="C205" s="171"/>
      <c r="D205" s="161"/>
      <c r="E205" s="161"/>
      <c r="F205" s="161"/>
      <c r="G205" s="161"/>
      <c r="H205" s="161"/>
      <c r="I205" s="161"/>
      <c r="J205" s="162"/>
      <c r="K205" s="162"/>
      <c r="L205" s="162"/>
    </row>
    <row r="206" spans="2:22">
      <c r="C206" s="30" t="s">
        <v>109</v>
      </c>
      <c r="D206" s="161"/>
      <c r="E206" s="28" t="s">
        <v>175</v>
      </c>
      <c r="J206" s="114"/>
      <c r="K206" s="114"/>
      <c r="L206" s="114"/>
      <c r="M206" s="179">
        <v>16100</v>
      </c>
      <c r="N206" s="179">
        <v>16100</v>
      </c>
      <c r="O206" s="179">
        <v>16100</v>
      </c>
      <c r="P206" s="179">
        <v>16100</v>
      </c>
      <c r="Q206" s="179">
        <v>16100</v>
      </c>
      <c r="R206" s="179">
        <v>16100</v>
      </c>
      <c r="S206" s="179">
        <v>16100</v>
      </c>
    </row>
    <row r="207" spans="2:22">
      <c r="C207" s="30" t="s">
        <v>108</v>
      </c>
      <c r="D207" s="161"/>
      <c r="E207" s="28" t="s">
        <v>156</v>
      </c>
      <c r="F207" s="28" t="s">
        <v>40</v>
      </c>
      <c r="G207" s="27"/>
      <c r="J207" s="114"/>
      <c r="K207" s="114"/>
      <c r="L207" s="114"/>
      <c r="M207" s="192">
        <v>10.3</v>
      </c>
      <c r="N207" s="192">
        <v>10.3</v>
      </c>
      <c r="O207" s="192">
        <v>8.23</v>
      </c>
      <c r="P207" s="192">
        <v>8.2799999999999994</v>
      </c>
      <c r="Q207" s="192">
        <v>8.2899999999999991</v>
      </c>
      <c r="R207" s="192">
        <v>8.3000000000000007</v>
      </c>
      <c r="S207" s="192">
        <v>8.3000000000000007</v>
      </c>
    </row>
    <row r="208" spans="2:22">
      <c r="C208" s="30"/>
      <c r="F208" s="27"/>
      <c r="G208" s="27"/>
      <c r="J208" s="114"/>
      <c r="K208" s="114"/>
      <c r="L208" s="114"/>
    </row>
    <row r="209" spans="2:21">
      <c r="C209" s="173" t="s">
        <v>69</v>
      </c>
      <c r="D209" s="129" t="s">
        <v>56</v>
      </c>
      <c r="E209" s="44" t="s">
        <v>192</v>
      </c>
      <c r="F209" s="129" t="s">
        <v>40</v>
      </c>
      <c r="G209" s="27"/>
      <c r="J209" s="114"/>
      <c r="K209" s="114"/>
      <c r="L209" s="114"/>
      <c r="M209" s="146">
        <v>84922.44</v>
      </c>
      <c r="N209" s="174">
        <f t="shared" ref="N209:S209" si="54">N206*N207</f>
        <v>165830</v>
      </c>
      <c r="O209" s="174">
        <f>O206*O207</f>
        <v>132503</v>
      </c>
      <c r="P209" s="174">
        <f t="shared" si="54"/>
        <v>133308</v>
      </c>
      <c r="Q209" s="174">
        <f t="shared" si="54"/>
        <v>133469</v>
      </c>
      <c r="R209" s="174">
        <f t="shared" si="54"/>
        <v>133630</v>
      </c>
      <c r="S209" s="174">
        <f t="shared" si="54"/>
        <v>133630</v>
      </c>
      <c r="U209" s="131">
        <f>SUM(O209:S209)</f>
        <v>666540</v>
      </c>
    </row>
    <row r="210" spans="2:21">
      <c r="C210" s="30"/>
      <c r="J210" s="114"/>
      <c r="K210" s="114"/>
      <c r="L210" s="114"/>
      <c r="M210" s="114"/>
      <c r="N210" s="114"/>
      <c r="O210" s="114"/>
      <c r="P210" s="114"/>
      <c r="Q210" s="114"/>
      <c r="R210" s="114"/>
      <c r="S210" s="114"/>
    </row>
    <row r="211" spans="2:21">
      <c r="C211" s="30"/>
      <c r="J211" s="114"/>
      <c r="K211" s="114"/>
      <c r="L211" s="114"/>
      <c r="M211" s="114"/>
      <c r="N211" s="114"/>
      <c r="O211" s="114"/>
      <c r="P211" s="114"/>
      <c r="Q211" s="114"/>
      <c r="R211" s="114"/>
      <c r="S211" s="114"/>
    </row>
    <row r="212" spans="2:21">
      <c r="C212" s="30"/>
      <c r="J212" s="114"/>
      <c r="K212" s="114"/>
      <c r="L212" s="114"/>
      <c r="M212" s="114"/>
      <c r="N212" s="114"/>
      <c r="O212" s="114"/>
      <c r="P212" s="114"/>
      <c r="Q212" s="114"/>
      <c r="R212" s="114"/>
      <c r="S212" s="114"/>
    </row>
    <row r="213" spans="2:21" s="293" customFormat="1" ht="12">
      <c r="B213" s="290" t="s">
        <v>172</v>
      </c>
      <c r="C213" s="291"/>
      <c r="D213" s="292"/>
      <c r="E213" s="292"/>
      <c r="F213" s="294"/>
      <c r="G213" s="295"/>
      <c r="H213" s="292"/>
      <c r="I213" s="292"/>
      <c r="J213" s="292"/>
      <c r="K213" s="292"/>
      <c r="O213" s="291"/>
      <c r="P213" s="291"/>
      <c r="Q213" s="291"/>
      <c r="R213" s="291"/>
      <c r="S213" s="291"/>
    </row>
    <row r="214" spans="2:21">
      <c r="J214" s="114"/>
      <c r="K214" s="114"/>
      <c r="L214" s="114"/>
      <c r="M214" s="114"/>
      <c r="N214" s="114"/>
      <c r="O214" s="114"/>
      <c r="P214" s="114"/>
      <c r="Q214" s="114"/>
      <c r="R214" s="114"/>
      <c r="S214" s="114"/>
    </row>
    <row r="215" spans="2:21" s="160" customFormat="1">
      <c r="B215" s="29"/>
      <c r="C215" s="175"/>
      <c r="D215" s="28"/>
      <c r="E215" s="28"/>
      <c r="F215" s="28"/>
      <c r="G215" s="202"/>
      <c r="H215" s="202"/>
      <c r="I215" s="202"/>
      <c r="J215" s="162"/>
      <c r="K215" s="162"/>
      <c r="L215" s="162"/>
      <c r="M215" s="47" t="s">
        <v>27</v>
      </c>
      <c r="N215" s="47" t="str">
        <f t="shared" ref="N215:S215" si="55">"FY"&amp;RIGHT(N$4,2)</f>
        <v>FY16</v>
      </c>
      <c r="O215" s="47" t="str">
        <f t="shared" si="55"/>
        <v>FY17</v>
      </c>
      <c r="P215" s="47" t="str">
        <f t="shared" si="55"/>
        <v>FY18</v>
      </c>
      <c r="Q215" s="47" t="str">
        <f t="shared" si="55"/>
        <v>FY19</v>
      </c>
      <c r="R215" s="47" t="str">
        <f t="shared" si="55"/>
        <v>FY20</v>
      </c>
      <c r="S215" s="47" t="str">
        <f t="shared" si="55"/>
        <v>FY21</v>
      </c>
    </row>
    <row r="216" spans="2:21">
      <c r="C216" s="169" t="s">
        <v>173</v>
      </c>
      <c r="D216" s="44" t="s">
        <v>56</v>
      </c>
      <c r="E216" s="44" t="s">
        <v>192</v>
      </c>
      <c r="F216" s="44" t="s">
        <v>40</v>
      </c>
      <c r="G216" s="202"/>
      <c r="H216" s="202"/>
      <c r="I216" s="202"/>
      <c r="J216" s="162"/>
      <c r="K216" s="162"/>
      <c r="L216" s="162"/>
      <c r="M216" s="170">
        <v>113320.58666666798</v>
      </c>
      <c r="N216" s="176">
        <v>113320.58666666798</v>
      </c>
      <c r="O216" s="176">
        <v>113320.58666666798</v>
      </c>
      <c r="P216" s="176">
        <v>113320.58666666798</v>
      </c>
      <c r="Q216" s="176">
        <v>113320.58666666798</v>
      </c>
      <c r="R216" s="176">
        <v>113320.58666666798</v>
      </c>
      <c r="S216" s="176">
        <v>113320.58666666798</v>
      </c>
      <c r="T216" s="160"/>
      <c r="U216" s="131">
        <f>SUM(O216:S216)</f>
        <v>566602.93333333987</v>
      </c>
    </row>
    <row r="217" spans="2:21">
      <c r="C217" s="204"/>
      <c r="D217" s="202"/>
      <c r="E217" s="202"/>
      <c r="F217" s="202"/>
      <c r="G217" s="202"/>
      <c r="H217" s="202"/>
      <c r="I217" s="202"/>
      <c r="J217" s="162"/>
      <c r="K217" s="162"/>
      <c r="L217" s="162"/>
      <c r="M217" s="203"/>
      <c r="N217" s="203"/>
      <c r="O217" s="203"/>
      <c r="P217" s="203"/>
      <c r="Q217" s="203"/>
      <c r="R217" s="203"/>
      <c r="S217" s="203"/>
      <c r="T217" s="160"/>
      <c r="U217" s="131"/>
    </row>
    <row r="218" spans="2:21">
      <c r="C218" s="204"/>
      <c r="D218" s="202"/>
      <c r="E218" s="202"/>
      <c r="F218" s="202"/>
      <c r="G218" s="202"/>
      <c r="H218" s="202"/>
      <c r="I218" s="202"/>
      <c r="J218" s="162"/>
      <c r="K218" s="162"/>
      <c r="L218" s="162"/>
      <c r="M218" s="203"/>
      <c r="N218" s="203"/>
      <c r="O218" s="203"/>
      <c r="P218" s="203"/>
      <c r="Q218" s="203"/>
      <c r="R218" s="203"/>
      <c r="S218" s="203"/>
      <c r="T218" s="160"/>
      <c r="U218" s="131"/>
    </row>
    <row r="219" spans="2:21">
      <c r="J219" s="114"/>
      <c r="K219" s="114"/>
      <c r="L219" s="114"/>
      <c r="M219" s="114"/>
      <c r="N219" s="114"/>
      <c r="O219" s="114"/>
      <c r="P219" s="114"/>
      <c r="Q219" s="114"/>
      <c r="R219" s="114"/>
      <c r="S219" s="114"/>
    </row>
    <row r="220" spans="2:21" s="293" customFormat="1" ht="12">
      <c r="B220" s="290" t="s">
        <v>71</v>
      </c>
      <c r="C220" s="291"/>
      <c r="D220" s="292"/>
      <c r="E220" s="292"/>
      <c r="F220" s="294"/>
      <c r="G220" s="295"/>
      <c r="H220" s="292"/>
      <c r="I220" s="292"/>
      <c r="J220" s="292"/>
      <c r="K220" s="292"/>
      <c r="O220" s="291"/>
      <c r="P220" s="291"/>
      <c r="Q220" s="291"/>
      <c r="R220" s="291"/>
      <c r="S220" s="291"/>
    </row>
    <row r="221" spans="2:21">
      <c r="J221" s="114"/>
      <c r="K221" s="114"/>
      <c r="L221" s="114"/>
      <c r="M221" s="114"/>
      <c r="N221" s="114"/>
      <c r="O221" s="114"/>
      <c r="P221" s="114"/>
      <c r="Q221" s="114"/>
      <c r="R221" s="114"/>
      <c r="S221" s="114"/>
    </row>
    <row r="222" spans="2:21">
      <c r="C222" s="148" t="s">
        <v>72</v>
      </c>
      <c r="D222" s="133"/>
      <c r="E222" s="133"/>
      <c r="F222" s="133"/>
      <c r="J222" s="114"/>
      <c r="K222" s="114"/>
      <c r="L222" s="114"/>
      <c r="M222" s="47" t="s">
        <v>27</v>
      </c>
      <c r="N222" s="47" t="str">
        <f t="shared" ref="N222:S222" si="56">"FY"&amp;RIGHT(N$4,2)</f>
        <v>FY16</v>
      </c>
      <c r="O222" s="47" t="str">
        <f t="shared" si="56"/>
        <v>FY17</v>
      </c>
      <c r="P222" s="47" t="str">
        <f t="shared" si="56"/>
        <v>FY18</v>
      </c>
      <c r="Q222" s="47" t="str">
        <f t="shared" si="56"/>
        <v>FY19</v>
      </c>
      <c r="R222" s="47" t="str">
        <f t="shared" si="56"/>
        <v>FY20</v>
      </c>
      <c r="S222" s="47" t="str">
        <f t="shared" si="56"/>
        <v>FY21</v>
      </c>
    </row>
    <row r="223" spans="2:21">
      <c r="C223" s="30" t="s">
        <v>174</v>
      </c>
      <c r="D223" s="28" t="s">
        <v>56</v>
      </c>
      <c r="F223" s="28" t="s">
        <v>40</v>
      </c>
      <c r="J223" s="114"/>
      <c r="K223" s="114"/>
      <c r="L223" s="114"/>
      <c r="M223" s="134">
        <v>0</v>
      </c>
      <c r="N223" s="134">
        <v>-1884086.0383377597</v>
      </c>
      <c r="O223" s="134">
        <v>-1240495.9653956518</v>
      </c>
      <c r="P223" s="134">
        <v>-1471148.3370808177</v>
      </c>
      <c r="Q223" s="134">
        <v>-1359923.5317340381</v>
      </c>
      <c r="R223" s="134">
        <v>-1335670.096250888</v>
      </c>
      <c r="S223" s="134">
        <v>-1005194.746400591</v>
      </c>
    </row>
    <row r="224" spans="2:21">
      <c r="C224" s="30"/>
      <c r="D224" s="133"/>
      <c r="E224" s="133"/>
      <c r="F224" s="133"/>
      <c r="J224" s="114"/>
      <c r="K224" s="114"/>
      <c r="L224" s="114"/>
      <c r="M224" s="134"/>
      <c r="N224" s="134"/>
      <c r="O224" s="134"/>
      <c r="P224" s="134"/>
      <c r="Q224" s="134"/>
      <c r="R224" s="134"/>
      <c r="S224" s="134"/>
    </row>
    <row r="225" spans="1:21">
      <c r="C225" s="128" t="s">
        <v>73</v>
      </c>
      <c r="D225" s="129" t="s">
        <v>56</v>
      </c>
      <c r="E225" s="44" t="s">
        <v>192</v>
      </c>
      <c r="F225" s="129" t="s">
        <v>40</v>
      </c>
      <c r="J225" s="114"/>
      <c r="K225" s="114"/>
      <c r="L225" s="114"/>
      <c r="M225" s="177">
        <f t="shared" ref="M225:S225" si="57">SUM(M223:M223)</f>
        <v>0</v>
      </c>
      <c r="N225" s="177">
        <f t="shared" si="57"/>
        <v>-1884086.0383377597</v>
      </c>
      <c r="O225" s="177">
        <f t="shared" si="57"/>
        <v>-1240495.9653956518</v>
      </c>
      <c r="P225" s="177">
        <f t="shared" si="57"/>
        <v>-1471148.3370808177</v>
      </c>
      <c r="Q225" s="177">
        <f t="shared" si="57"/>
        <v>-1359923.5317340381</v>
      </c>
      <c r="R225" s="177">
        <f t="shared" si="57"/>
        <v>-1335670.096250888</v>
      </c>
      <c r="S225" s="177">
        <f t="shared" si="57"/>
        <v>-1005194.746400591</v>
      </c>
      <c r="U225" s="131">
        <f>SUM(O225:S225)</f>
        <v>-6412432.6768619865</v>
      </c>
    </row>
    <row r="226" spans="1:21">
      <c r="J226" s="114"/>
      <c r="K226" s="114"/>
      <c r="L226" s="114"/>
      <c r="M226" s="114"/>
      <c r="N226" s="114"/>
      <c r="O226" s="114"/>
      <c r="P226" s="114"/>
      <c r="Q226" s="114"/>
      <c r="R226" s="114"/>
      <c r="S226" s="114"/>
    </row>
    <row r="227" spans="1:21"/>
    <row r="228" spans="1:21" s="296" customFormat="1" ht="12">
      <c r="A228" s="293"/>
      <c r="B228" s="290" t="s">
        <v>204</v>
      </c>
      <c r="C228" s="291"/>
      <c r="D228" s="292"/>
      <c r="E228" s="292"/>
      <c r="F228" s="294"/>
      <c r="G228" s="295"/>
      <c r="H228" s="292"/>
      <c r="I228" s="292"/>
      <c r="J228" s="292"/>
      <c r="K228" s="292"/>
      <c r="L228" s="293"/>
      <c r="M228" s="293"/>
      <c r="N228" s="293"/>
      <c r="O228" s="291"/>
      <c r="P228" s="291"/>
      <c r="Q228" s="291"/>
      <c r="R228" s="291"/>
      <c r="S228" s="291"/>
      <c r="T228" s="293"/>
      <c r="U228" s="293"/>
    </row>
    <row r="229" spans="1:21">
      <c r="J229" s="114"/>
      <c r="K229" s="114"/>
      <c r="L229" s="114"/>
      <c r="M229" s="114"/>
      <c r="N229" s="114"/>
      <c r="O229" s="114"/>
      <c r="P229" s="114"/>
      <c r="Q229" s="114"/>
      <c r="R229" s="114"/>
      <c r="S229" s="114"/>
    </row>
    <row r="230" spans="1:21">
      <c r="C230" s="148"/>
      <c r="D230" s="133"/>
      <c r="E230" s="133"/>
      <c r="F230" s="133"/>
      <c r="J230" s="114"/>
      <c r="K230" s="114"/>
      <c r="L230" s="114"/>
      <c r="M230" s="47" t="s">
        <v>27</v>
      </c>
      <c r="N230" s="47" t="str">
        <f t="shared" ref="N230:S230" si="58">"FY"&amp;RIGHT(N$4,2)</f>
        <v>FY16</v>
      </c>
      <c r="O230" s="47" t="str">
        <f t="shared" si="58"/>
        <v>FY17</v>
      </c>
      <c r="P230" s="47" t="str">
        <f t="shared" si="58"/>
        <v>FY18</v>
      </c>
      <c r="Q230" s="47" t="str">
        <f t="shared" si="58"/>
        <v>FY19</v>
      </c>
      <c r="R230" s="47" t="str">
        <f t="shared" si="58"/>
        <v>FY20</v>
      </c>
      <c r="S230" s="47" t="str">
        <f t="shared" si="58"/>
        <v>FY21</v>
      </c>
    </row>
    <row r="231" spans="1:21">
      <c r="C231" s="297" t="s">
        <v>205</v>
      </c>
      <c r="D231" s="28" t="s">
        <v>56</v>
      </c>
      <c r="F231" s="28" t="s">
        <v>40</v>
      </c>
      <c r="J231" s="114"/>
      <c r="K231" s="114"/>
      <c r="L231" s="114"/>
      <c r="M231" s="134"/>
      <c r="N231" s="134"/>
      <c r="O231" s="134">
        <v>435461.24380448012</v>
      </c>
      <c r="P231" s="134">
        <v>447055.02371141466</v>
      </c>
      <c r="Q231" s="134">
        <v>462804.76415398775</v>
      </c>
      <c r="R231" s="134">
        <v>474952.96841331874</v>
      </c>
      <c r="S231" s="134">
        <v>485335.74497198942</v>
      </c>
      <c r="U231" s="131">
        <f>SUM(O231:S231)</f>
        <v>2305609.7450551908</v>
      </c>
    </row>
    <row r="232" spans="1:21">
      <c r="C232" s="128" t="s">
        <v>205</v>
      </c>
      <c r="D232" s="129" t="s">
        <v>56</v>
      </c>
      <c r="E232" s="44" t="s">
        <v>192</v>
      </c>
      <c r="F232" s="129" t="s">
        <v>41</v>
      </c>
      <c r="J232" s="114"/>
      <c r="K232" s="114"/>
      <c r="L232" s="114"/>
      <c r="M232" s="176"/>
      <c r="N232" s="170"/>
      <c r="O232" s="170">
        <f>O231*'Rate of change'!$O$24</f>
        <v>446557.28484593792</v>
      </c>
      <c r="P232" s="170">
        <f>P231*'Rate of change'!$O$24</f>
        <v>458446.4872721053</v>
      </c>
      <c r="Q232" s="170">
        <f>Q231*'Rate of change'!$O$24</f>
        <v>474597.54877098242</v>
      </c>
      <c r="R232" s="170">
        <f>R231*'Rate of change'!$O$24</f>
        <v>487055.30290406081</v>
      </c>
      <c r="S232" s="170">
        <f>S231*'Rate of change'!$O$24</f>
        <v>497702.64425801102</v>
      </c>
      <c r="U232" s="131">
        <f>SUM(O232:S232)</f>
        <v>2364359.2680510972</v>
      </c>
    </row>
    <row r="233" spans="1:21"/>
    <row r="234" spans="1:21"/>
    <row r="235" spans="1:21"/>
    <row r="236" spans="1:21"/>
    <row r="237" spans="1:21"/>
    <row r="238" spans="1:21"/>
    <row r="239" spans="1:21"/>
  </sheetData>
  <mergeCells count="3">
    <mergeCell ref="C1:E1"/>
    <mergeCell ref="C2:E2"/>
    <mergeCell ref="O3:S3"/>
  </mergeCells>
  <dataValidations count="2">
    <dataValidation type="list" allowBlank="1" showInputMessage="1" showErrorMessage="1" sqref="F209 F135 F75 F137 F69:F70 F148 F72 F207 F125:F126 F117 F200 F14:F25 F216:F218 F61:F67 F222:F225 F156:F157 F79:F85 F161:F162 F166:F167 F171:F172 F177:F178 F182:F183 F192:F193 F187:F188 F197:F198 F34:F36 F87 F230:F232 F41:F54 F91:F101 F104:F109 F111">
      <formula1>"Real 2010,Real 2011,Real 2012,Real 2013,Real 2014,Real 2015,Nominal"</formula1>
    </dataValidation>
    <dataValidation type="list" allowBlank="1" showInputMessage="1" showErrorMessage="1" sqref="F26">
      <formula1>$C$74:$C$74</formula1>
    </dataValidation>
  </dataValidations>
  <pageMargins left="0.7" right="0.7" top="0.75" bottom="0.75" header="0.3" footer="0.3"/>
  <pageSetup paperSize="9" orientation="portrait" verticalDpi="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2060"/>
  </sheetPr>
  <dimension ref="A1:Z179"/>
  <sheetViews>
    <sheetView showGridLines="0" topLeftCell="A43" zoomScaleNormal="100" workbookViewId="0">
      <selection activeCell="L47" sqref="L47"/>
    </sheetView>
  </sheetViews>
  <sheetFormatPr defaultColWidth="0" defaultRowHeight="11.25" zeroHeight="1"/>
  <cols>
    <col min="1" max="2" width="1.28515625" style="27" customWidth="1"/>
    <col min="3" max="3" width="46.5703125" style="27" customWidth="1"/>
    <col min="4" max="4" width="23.7109375" style="28" customWidth="1"/>
    <col min="5" max="5" width="13.5703125" style="28" customWidth="1"/>
    <col min="6" max="6" width="4.5703125" style="28" customWidth="1"/>
    <col min="7" max="7" width="4" style="28" customWidth="1"/>
    <col min="8" max="8" width="4.42578125" style="28" customWidth="1"/>
    <col min="9" max="9" width="9.7109375" style="28" customWidth="1"/>
    <col min="10" max="14" width="9.28515625" style="27" customWidth="1"/>
    <col min="15" max="15" width="10.140625" style="27" customWidth="1"/>
    <col min="16" max="23" width="9.28515625" style="27" customWidth="1"/>
    <col min="24" max="38" width="9" style="27" hidden="1" customWidth="1"/>
    <col min="39" max="16384" width="9" style="27" hidden="1"/>
  </cols>
  <sheetData>
    <row r="1" spans="1:26" s="275" customFormat="1" ht="15.75">
      <c r="C1" s="276" t="s">
        <v>110</v>
      </c>
      <c r="D1" s="276"/>
      <c r="E1" s="276"/>
      <c r="F1" s="277"/>
      <c r="G1" s="277"/>
      <c r="H1" s="277"/>
      <c r="I1" s="277"/>
      <c r="J1" s="277"/>
      <c r="L1" s="299"/>
      <c r="M1" s="299"/>
      <c r="N1" s="299"/>
      <c r="O1" s="299"/>
      <c r="P1" s="299"/>
    </row>
    <row r="2" spans="1:26" s="278" customFormat="1" ht="16.5" thickBot="1">
      <c r="C2" s="279" t="s">
        <v>163</v>
      </c>
      <c r="D2" s="279"/>
      <c r="E2" s="279"/>
      <c r="F2" s="280"/>
      <c r="G2" s="280"/>
      <c r="H2" s="280"/>
      <c r="I2" s="280"/>
    </row>
    <row r="3" spans="1:26" s="23" customFormat="1" ht="24" thickBot="1">
      <c r="A3" s="281"/>
      <c r="B3" s="281"/>
      <c r="C3" s="282" t="s">
        <v>164</v>
      </c>
      <c r="D3" s="283"/>
      <c r="E3" s="283"/>
      <c r="F3" s="283"/>
      <c r="G3" s="283"/>
      <c r="H3" s="283"/>
      <c r="I3" s="283"/>
      <c r="J3" s="298" t="s">
        <v>165</v>
      </c>
      <c r="K3" s="298"/>
      <c r="L3" s="298"/>
      <c r="M3" s="298"/>
      <c r="N3" s="287" t="s">
        <v>12</v>
      </c>
      <c r="O3" s="288" t="s">
        <v>126</v>
      </c>
      <c r="P3" s="289" t="s">
        <v>166</v>
      </c>
      <c r="Q3" s="289"/>
      <c r="R3" s="289"/>
      <c r="S3" s="289"/>
      <c r="T3" s="289"/>
      <c r="U3" s="284"/>
      <c r="V3" s="284"/>
      <c r="W3" s="284"/>
      <c r="X3" s="24"/>
      <c r="Y3" s="24"/>
      <c r="Z3" s="24"/>
    </row>
    <row r="4" spans="1:26" s="281" customFormat="1">
      <c r="C4" s="285"/>
      <c r="D4" s="283" t="s">
        <v>6</v>
      </c>
      <c r="E4" s="283" t="s">
        <v>45</v>
      </c>
      <c r="F4" s="283" t="s">
        <v>46</v>
      </c>
      <c r="G4" s="286"/>
      <c r="H4" s="283"/>
      <c r="I4" s="283"/>
      <c r="J4" s="283">
        <v>2011</v>
      </c>
      <c r="K4" s="283">
        <v>2012</v>
      </c>
      <c r="L4" s="283">
        <v>2013</v>
      </c>
      <c r="M4" s="283">
        <v>2014</v>
      </c>
      <c r="N4" s="283">
        <v>2015</v>
      </c>
      <c r="O4" s="283">
        <v>2016</v>
      </c>
      <c r="P4" s="283">
        <v>2017</v>
      </c>
      <c r="Q4" s="283">
        <v>2018</v>
      </c>
      <c r="R4" s="283">
        <v>2019</v>
      </c>
      <c r="S4" s="283">
        <v>2020</v>
      </c>
      <c r="T4" s="283">
        <v>2021</v>
      </c>
      <c r="U4" s="284"/>
      <c r="V4" s="284"/>
      <c r="W4" s="284"/>
      <c r="X4" s="284"/>
      <c r="Y4" s="284"/>
      <c r="Z4" s="284"/>
    </row>
    <row r="5" spans="1:26" s="25" customFormat="1" ht="3" customHeight="1">
      <c r="D5" s="26"/>
      <c r="E5" s="26"/>
      <c r="F5" s="26"/>
      <c r="G5" s="26"/>
      <c r="H5" s="26"/>
      <c r="I5" s="26"/>
    </row>
    <row r="6" spans="1:26" s="25" customFormat="1" ht="9" customHeight="1">
      <c r="D6" s="26"/>
      <c r="E6" s="26"/>
      <c r="F6" s="26"/>
      <c r="G6" s="26"/>
      <c r="H6" s="26"/>
      <c r="I6" s="26"/>
    </row>
    <row r="7" spans="1:26" s="25" customFormat="1" ht="3" customHeight="1">
      <c r="D7" s="26"/>
      <c r="E7" s="26"/>
      <c r="F7" s="26"/>
      <c r="G7" s="26"/>
      <c r="H7" s="26"/>
      <c r="I7" s="26"/>
    </row>
    <row r="8" spans="1:26" s="293" customFormat="1" ht="12">
      <c r="B8" s="290" t="s">
        <v>77</v>
      </c>
      <c r="C8" s="291"/>
      <c r="D8" s="292"/>
      <c r="E8" s="292"/>
      <c r="F8" s="292"/>
      <c r="G8" s="292"/>
      <c r="H8" s="292"/>
      <c r="I8" s="292"/>
      <c r="J8" s="292"/>
      <c r="K8" s="292"/>
      <c r="O8" s="291"/>
      <c r="P8" s="291"/>
      <c r="Q8" s="291"/>
      <c r="R8" s="291"/>
      <c r="S8" s="291"/>
    </row>
    <row r="9" spans="1:26" ht="11.25" customHeight="1"/>
    <row r="10" spans="1:26" ht="11.25" customHeight="1">
      <c r="C10" s="29" t="s">
        <v>20</v>
      </c>
      <c r="I10" s="273" t="s">
        <v>21</v>
      </c>
      <c r="J10" s="273"/>
      <c r="K10" s="273"/>
      <c r="L10" s="273"/>
      <c r="M10" s="273"/>
      <c r="N10" s="274"/>
      <c r="O10" s="270" t="s">
        <v>1</v>
      </c>
      <c r="P10" s="271"/>
      <c r="Q10" s="271"/>
      <c r="R10" s="271"/>
      <c r="S10" s="271"/>
      <c r="T10" s="272"/>
    </row>
    <row r="11" spans="1:26" ht="11.25" customHeight="1">
      <c r="C11" s="29"/>
      <c r="I11" s="82" t="s">
        <v>22</v>
      </c>
      <c r="J11" s="82" t="s">
        <v>23</v>
      </c>
      <c r="K11" s="82" t="s">
        <v>24</v>
      </c>
      <c r="L11" s="82" t="s">
        <v>25</v>
      </c>
      <c r="M11" s="82" t="s">
        <v>26</v>
      </c>
      <c r="N11" s="82" t="s">
        <v>27</v>
      </c>
      <c r="O11" s="252" t="s">
        <v>28</v>
      </c>
      <c r="P11" s="252" t="s">
        <v>29</v>
      </c>
      <c r="Q11" s="252" t="s">
        <v>30</v>
      </c>
      <c r="R11" s="252" t="s">
        <v>31</v>
      </c>
      <c r="S11" s="252" t="s">
        <v>32</v>
      </c>
      <c r="T11" s="252" t="s">
        <v>33</v>
      </c>
    </row>
    <row r="12" spans="1:26" ht="11.25" customHeight="1">
      <c r="C12" s="30" t="s">
        <v>78</v>
      </c>
      <c r="D12" s="31" t="s">
        <v>167</v>
      </c>
      <c r="E12" s="28" t="str">
        <f>percent</f>
        <v>Per cent</v>
      </c>
      <c r="I12" s="32">
        <v>1.7711171662125436E-2</v>
      </c>
      <c r="J12" s="32">
        <v>2.918340026773758E-2</v>
      </c>
      <c r="K12" s="32">
        <v>3.3038501560874289E-2</v>
      </c>
      <c r="L12" s="32">
        <v>1.76278015613196E-2</v>
      </c>
      <c r="M12" s="32">
        <v>2.4498886414253906E-2</v>
      </c>
      <c r="N12" s="32">
        <v>2.4879227053140163E-2</v>
      </c>
      <c r="O12" s="32">
        <v>2.5481121912286415E-2</v>
      </c>
      <c r="P12" s="32">
        <v>2.5481121912286415E-2</v>
      </c>
      <c r="Q12" s="32">
        <v>2.5481121912286415E-2</v>
      </c>
      <c r="R12" s="32">
        <v>2.5481121912286415E-2</v>
      </c>
      <c r="S12" s="32">
        <v>2.5481121912286415E-2</v>
      </c>
      <c r="T12" s="32">
        <v>2.5481121912286415E-2</v>
      </c>
    </row>
    <row r="13" spans="1:26" ht="11.25" customHeight="1">
      <c r="D13" s="27"/>
      <c r="E13" s="27"/>
      <c r="F13" s="27"/>
      <c r="G13" s="27"/>
      <c r="H13" s="27"/>
      <c r="I13" s="27"/>
    </row>
    <row r="14" spans="1:26" ht="11.25" customHeight="1">
      <c r="C14" s="195" t="s">
        <v>168</v>
      </c>
      <c r="D14" s="27"/>
      <c r="E14" s="27"/>
      <c r="F14" s="27"/>
      <c r="G14" s="27"/>
      <c r="H14" s="27"/>
      <c r="I14" s="27"/>
    </row>
    <row r="15" spans="1:26" ht="12.75" customHeight="1">
      <c r="C15" s="196" t="s">
        <v>169</v>
      </c>
      <c r="D15" s="27"/>
      <c r="E15" s="27"/>
      <c r="F15" s="27"/>
      <c r="G15" s="27"/>
      <c r="H15" s="27"/>
      <c r="I15" s="27"/>
    </row>
    <row r="16" spans="1:26" ht="11.25" customHeight="1">
      <c r="D16" s="27"/>
      <c r="E16" s="27"/>
      <c r="F16" s="27"/>
      <c r="G16" s="27"/>
      <c r="H16" s="27"/>
      <c r="I16" s="27"/>
    </row>
    <row r="17" spans="3:20" ht="11.25" customHeight="1">
      <c r="C17" s="29" t="s">
        <v>34</v>
      </c>
      <c r="I17" s="27"/>
      <c r="J17" s="33"/>
      <c r="K17" s="33"/>
      <c r="L17" s="33"/>
      <c r="M17" s="33"/>
      <c r="N17" s="33"/>
      <c r="O17" s="33"/>
      <c r="P17" s="33"/>
      <c r="Q17" s="33"/>
      <c r="R17" s="33"/>
      <c r="S17" s="33"/>
    </row>
    <row r="18" spans="3:20" ht="11.25" customHeight="1" thickBot="1">
      <c r="C18" s="30"/>
      <c r="J18" s="34"/>
      <c r="K18" s="34"/>
      <c r="L18" s="34"/>
      <c r="M18" s="34"/>
      <c r="N18" s="34"/>
      <c r="O18" s="34"/>
      <c r="P18" s="34"/>
      <c r="Q18" s="34"/>
      <c r="R18" s="34"/>
      <c r="S18" s="34"/>
    </row>
    <row r="19" spans="3:20" ht="11.25" customHeight="1">
      <c r="C19" s="30" t="s">
        <v>35</v>
      </c>
      <c r="D19" s="31" t="s">
        <v>56</v>
      </c>
      <c r="E19" s="28" t="str">
        <f t="shared" ref="E19:E25" si="0">factor</f>
        <v>factor</v>
      </c>
      <c r="I19" s="2">
        <v>1</v>
      </c>
      <c r="J19" s="3">
        <f>I19*(1+J$12)</f>
        <v>1.0291834002677376</v>
      </c>
      <c r="K19" s="3">
        <f t="shared" ref="K19:T25" si="1">J19*(1+K$12)</f>
        <v>1.063186077643909</v>
      </c>
      <c r="L19" s="3">
        <f t="shared" si="1"/>
        <v>1.0819277108433736</v>
      </c>
      <c r="M19" s="3">
        <f t="shared" si="1"/>
        <v>1.1084337349397591</v>
      </c>
      <c r="N19" s="3">
        <f t="shared" si="1"/>
        <v>1.1360107095046854</v>
      </c>
      <c r="O19" s="17">
        <f t="shared" si="1"/>
        <v>1.1649575368872371</v>
      </c>
      <c r="P19" s="3">
        <f t="shared" si="1"/>
        <v>1.1946419619072977</v>
      </c>
      <c r="Q19" s="3">
        <f t="shared" si="1"/>
        <v>1.2250827793801904</v>
      </c>
      <c r="R19" s="3">
        <f t="shared" si="1"/>
        <v>1.2562992630342196</v>
      </c>
      <c r="S19" s="3">
        <f t="shared" si="1"/>
        <v>1.28831117771391</v>
      </c>
      <c r="T19" s="3">
        <f t="shared" si="1"/>
        <v>1.3211387918941995</v>
      </c>
    </row>
    <row r="20" spans="3:20" ht="11.25" customHeight="1">
      <c r="C20" s="30" t="s">
        <v>36</v>
      </c>
      <c r="D20" s="31" t="s">
        <v>56</v>
      </c>
      <c r="E20" s="28" t="str">
        <f t="shared" si="0"/>
        <v>factor</v>
      </c>
      <c r="I20" s="3">
        <f>J20/(1+J$12)</f>
        <v>0.97164412070759631</v>
      </c>
      <c r="J20" s="2">
        <v>1</v>
      </c>
      <c r="K20" s="3">
        <f t="shared" si="1"/>
        <v>1.0330385015608743</v>
      </c>
      <c r="L20" s="3">
        <f t="shared" si="1"/>
        <v>1.0512486992715924</v>
      </c>
      <c r="M20" s="3">
        <f t="shared" si="1"/>
        <v>1.0770031217481792</v>
      </c>
      <c r="N20" s="3">
        <f t="shared" si="1"/>
        <v>1.103798126951093</v>
      </c>
      <c r="O20" s="18">
        <f t="shared" si="1"/>
        <v>1.1319241415904873</v>
      </c>
      <c r="P20" s="3">
        <f t="shared" si="1"/>
        <v>1.1607668386378145</v>
      </c>
      <c r="Q20" s="3">
        <f t="shared" si="1"/>
        <v>1.1903444799648839</v>
      </c>
      <c r="R20" s="3">
        <f t="shared" si="1"/>
        <v>1.2206757927764862</v>
      </c>
      <c r="S20" s="3">
        <f t="shared" si="1"/>
        <v>1.2517799814676007</v>
      </c>
      <c r="T20" s="3">
        <f t="shared" si="1"/>
        <v>1.2836767397827362</v>
      </c>
    </row>
    <row r="21" spans="3:20" ht="11.25" customHeight="1">
      <c r="C21" s="30" t="s">
        <v>37</v>
      </c>
      <c r="D21" s="31" t="s">
        <v>56</v>
      </c>
      <c r="E21" s="28" t="str">
        <f t="shared" si="0"/>
        <v>factor</v>
      </c>
      <c r="I21" s="3">
        <f t="shared" ref="I21:N25" si="2">J21/(1+J$12)</f>
        <v>0.9405691261646939</v>
      </c>
      <c r="J21" s="3">
        <f t="shared" si="2"/>
        <v>0.96801813145303428</v>
      </c>
      <c r="K21" s="2">
        <v>1</v>
      </c>
      <c r="L21" s="3">
        <f t="shared" si="1"/>
        <v>1.0176278015613196</v>
      </c>
      <c r="M21" s="3">
        <f t="shared" si="1"/>
        <v>1.0425585494837573</v>
      </c>
      <c r="N21" s="3">
        <f t="shared" si="1"/>
        <v>1.0684966003525562</v>
      </c>
      <c r="O21" s="18">
        <f t="shared" si="1"/>
        <v>1.0957230924890031</v>
      </c>
      <c r="P21" s="3">
        <f t="shared" si="1"/>
        <v>1.1236433461908228</v>
      </c>
      <c r="Q21" s="3">
        <f t="shared" si="1"/>
        <v>1.1522750392810406</v>
      </c>
      <c r="R21" s="3">
        <f t="shared" si="1"/>
        <v>1.1816363000334453</v>
      </c>
      <c r="S21" s="3">
        <f t="shared" si="1"/>
        <v>1.2117457186505805</v>
      </c>
      <c r="T21" s="3">
        <f t="shared" si="1"/>
        <v>1.2426223590342069</v>
      </c>
    </row>
    <row r="22" spans="3:20" ht="11.25" customHeight="1">
      <c r="C22" s="30" t="s">
        <v>38</v>
      </c>
      <c r="D22" s="31" t="s">
        <v>56</v>
      </c>
      <c r="E22" s="28" t="str">
        <f t="shared" si="0"/>
        <v>factor</v>
      </c>
      <c r="I22" s="3">
        <f t="shared" si="2"/>
        <v>0.9242761692650332</v>
      </c>
      <c r="J22" s="3">
        <f t="shared" si="2"/>
        <v>0.95124969067062581</v>
      </c>
      <c r="K22" s="3">
        <f t="shared" si="2"/>
        <v>0.98267755506062848</v>
      </c>
      <c r="L22" s="2">
        <v>1</v>
      </c>
      <c r="M22" s="3">
        <f t="shared" si="1"/>
        <v>1.0244988864142539</v>
      </c>
      <c r="N22" s="3">
        <f t="shared" si="1"/>
        <v>1.0499876268250434</v>
      </c>
      <c r="O22" s="18">
        <f t="shared" si="1"/>
        <v>1.0767424895505646</v>
      </c>
      <c r="P22" s="3">
        <f t="shared" si="1"/>
        <v>1.1041790961949414</v>
      </c>
      <c r="Q22" s="3">
        <f t="shared" si="1"/>
        <v>1.1323148183580829</v>
      </c>
      <c r="R22" s="3">
        <f t="shared" si="1"/>
        <v>1.1611674702877537</v>
      </c>
      <c r="S22" s="3">
        <f t="shared" si="1"/>
        <v>1.1907553201587371</v>
      </c>
      <c r="T22" s="3">
        <f t="shared" si="1"/>
        <v>1.2210971016394054</v>
      </c>
    </row>
    <row r="23" spans="3:20" ht="11.25" customHeight="1">
      <c r="C23" s="30" t="s">
        <v>39</v>
      </c>
      <c r="D23" s="31" t="s">
        <v>56</v>
      </c>
      <c r="E23" s="28" t="str">
        <f t="shared" si="0"/>
        <v>factor</v>
      </c>
      <c r="I23" s="3">
        <f t="shared" si="2"/>
        <v>0.90217391304347805</v>
      </c>
      <c r="J23" s="3">
        <f t="shared" si="2"/>
        <v>0.92850241545893697</v>
      </c>
      <c r="K23" s="3">
        <f t="shared" si="2"/>
        <v>0.95917874396135261</v>
      </c>
      <c r="L23" s="3">
        <f t="shared" si="2"/>
        <v>0.97608695652173916</v>
      </c>
      <c r="M23" s="4">
        <v>1</v>
      </c>
      <c r="N23" s="3">
        <f t="shared" si="1"/>
        <v>1.0248792270531402</v>
      </c>
      <c r="O23" s="18">
        <f t="shared" si="1"/>
        <v>1.050994299583051</v>
      </c>
      <c r="P23" s="3">
        <f t="shared" si="1"/>
        <v>1.0777748134598448</v>
      </c>
      <c r="Q23" s="3">
        <f t="shared" si="1"/>
        <v>1.1052377248756069</v>
      </c>
      <c r="R23" s="3">
        <f t="shared" si="1"/>
        <v>1.1334004220852203</v>
      </c>
      <c r="S23" s="3">
        <f t="shared" si="1"/>
        <v>1.1622807364158105</v>
      </c>
      <c r="T23" s="3">
        <f t="shared" si="1"/>
        <v>1.1918969535567239</v>
      </c>
    </row>
    <row r="24" spans="3:20" ht="11.25" customHeight="1" thickBot="1">
      <c r="C24" s="30" t="s">
        <v>40</v>
      </c>
      <c r="D24" s="31" t="s">
        <v>56</v>
      </c>
      <c r="E24" s="28" t="str">
        <f t="shared" si="0"/>
        <v>factor</v>
      </c>
      <c r="I24" s="3">
        <f t="shared" si="2"/>
        <v>0.88027339146830041</v>
      </c>
      <c r="J24" s="3">
        <f t="shared" si="2"/>
        <v>0.90596276219655869</v>
      </c>
      <c r="K24" s="3">
        <f t="shared" si="2"/>
        <v>0.93589441432948373</v>
      </c>
      <c r="L24" s="3">
        <f t="shared" si="2"/>
        <v>0.95239217534763132</v>
      </c>
      <c r="M24" s="3">
        <f t="shared" si="2"/>
        <v>0.97572472307329716</v>
      </c>
      <c r="N24" s="5">
        <v>1</v>
      </c>
      <c r="O24" s="18">
        <f t="shared" si="1"/>
        <v>1.0254811219122864</v>
      </c>
      <c r="P24" s="3">
        <f t="shared" si="1"/>
        <v>1.0516115313984815</v>
      </c>
      <c r="Q24" s="3">
        <f t="shared" si="1"/>
        <v>1.0784077730344124</v>
      </c>
      <c r="R24" s="3">
        <f t="shared" si="1"/>
        <v>1.1058868129702595</v>
      </c>
      <c r="S24" s="3">
        <f t="shared" si="1"/>
        <v>1.1340660496727444</v>
      </c>
      <c r="T24" s="3">
        <f t="shared" si="1"/>
        <v>1.1629633249410405</v>
      </c>
    </row>
    <row r="25" spans="3:20" ht="11.25" customHeight="1" thickBot="1">
      <c r="C25" s="30" t="s">
        <v>41</v>
      </c>
      <c r="D25" s="31" t="s">
        <v>56</v>
      </c>
      <c r="E25" s="28" t="str">
        <f t="shared" si="0"/>
        <v>factor</v>
      </c>
      <c r="I25" s="6">
        <f t="shared" si="2"/>
        <v>0.85840038656859241</v>
      </c>
      <c r="J25" s="7">
        <f t="shared" si="2"/>
        <v>0.8834514286398043</v>
      </c>
      <c r="K25" s="7">
        <f t="shared" si="2"/>
        <v>0.91263934004387715</v>
      </c>
      <c r="L25" s="7">
        <f t="shared" si="2"/>
        <v>0.92872716522722432</v>
      </c>
      <c r="M25" s="7">
        <f t="shared" si="2"/>
        <v>0.95147994655795809</v>
      </c>
      <c r="N25" s="7">
        <f t="shared" si="2"/>
        <v>0.97515203218488322</v>
      </c>
      <c r="O25" s="8">
        <v>1</v>
      </c>
      <c r="P25" s="7">
        <f t="shared" si="1"/>
        <v>1.0254811219122864</v>
      </c>
      <c r="Q25" s="7">
        <f t="shared" si="1"/>
        <v>1.0516115313984815</v>
      </c>
      <c r="R25" s="7">
        <f t="shared" si="1"/>
        <v>1.0784077730344124</v>
      </c>
      <c r="S25" s="7">
        <f t="shared" si="1"/>
        <v>1.1058868129702595</v>
      </c>
      <c r="T25" s="9">
        <f t="shared" si="1"/>
        <v>1.1340660496727444</v>
      </c>
    </row>
    <row r="26" spans="3:20" ht="11.25" customHeight="1" thickBot="1">
      <c r="C26" s="30" t="s">
        <v>42</v>
      </c>
      <c r="D26" s="31" t="s">
        <v>56</v>
      </c>
      <c r="E26" s="28" t="str">
        <f>factor</f>
        <v>factor</v>
      </c>
      <c r="I26" s="10">
        <v>1</v>
      </c>
      <c r="J26" s="10">
        <v>1</v>
      </c>
      <c r="K26" s="10">
        <v>1</v>
      </c>
      <c r="L26" s="10">
        <v>1</v>
      </c>
      <c r="M26" s="11">
        <v>1</v>
      </c>
      <c r="N26" s="12">
        <v>1</v>
      </c>
      <c r="O26" s="13">
        <v>1</v>
      </c>
      <c r="P26" s="14">
        <v>1</v>
      </c>
      <c r="Q26" s="10">
        <v>1</v>
      </c>
      <c r="R26" s="10">
        <v>1</v>
      </c>
      <c r="S26" s="10">
        <v>1</v>
      </c>
      <c r="T26" s="10">
        <v>1</v>
      </c>
    </row>
    <row r="27" spans="3:20" ht="11.25" customHeight="1">
      <c r="C27" s="30"/>
      <c r="I27" s="20"/>
      <c r="J27" s="3"/>
      <c r="K27" s="3"/>
      <c r="L27" s="3"/>
      <c r="M27" s="3"/>
      <c r="N27" s="3"/>
      <c r="O27" s="15"/>
      <c r="P27" s="3"/>
      <c r="Q27" s="3"/>
      <c r="R27" s="3"/>
      <c r="S27" s="3"/>
      <c r="T27" s="3"/>
    </row>
    <row r="28" spans="3:20" ht="11.25" customHeight="1">
      <c r="C28" s="29" t="s">
        <v>43</v>
      </c>
      <c r="I28" s="20"/>
      <c r="J28" s="3"/>
      <c r="K28" s="3"/>
      <c r="L28" s="3"/>
      <c r="M28" s="3"/>
      <c r="N28" s="3"/>
      <c r="O28" s="16"/>
      <c r="P28" s="3"/>
      <c r="Q28" s="3"/>
      <c r="R28" s="3"/>
      <c r="S28" s="3"/>
      <c r="T28" s="3"/>
    </row>
    <row r="29" spans="3:20" ht="11.25" customHeight="1" thickBot="1">
      <c r="C29" s="30"/>
      <c r="I29" s="20"/>
      <c r="J29" s="3"/>
      <c r="K29" s="3"/>
      <c r="L29" s="3"/>
      <c r="M29" s="3"/>
      <c r="N29" s="3"/>
      <c r="O29" s="16"/>
      <c r="P29" s="3"/>
      <c r="Q29" s="3"/>
      <c r="R29" s="3"/>
      <c r="S29" s="3"/>
      <c r="T29" s="3"/>
    </row>
    <row r="30" spans="3:20" ht="11.25" customHeight="1">
      <c r="C30" s="30" t="s">
        <v>35</v>
      </c>
      <c r="D30" s="31" t="s">
        <v>56</v>
      </c>
      <c r="E30" s="28" t="str">
        <f t="shared" ref="E30:E36" si="3">factor</f>
        <v>factor</v>
      </c>
      <c r="I30" s="3">
        <f>1/I$19</f>
        <v>1</v>
      </c>
      <c r="J30" s="3">
        <f>1/J$19</f>
        <v>0.97164412070759631</v>
      </c>
      <c r="K30" s="3">
        <f t="shared" ref="K30:T30" si="4">1/K$19</f>
        <v>0.94056912616469401</v>
      </c>
      <c r="L30" s="3">
        <f t="shared" si="4"/>
        <v>0.92427616926503331</v>
      </c>
      <c r="M30" s="3">
        <f t="shared" si="4"/>
        <v>0.90217391304347827</v>
      </c>
      <c r="N30" s="3">
        <f t="shared" si="4"/>
        <v>0.88027339146830075</v>
      </c>
      <c r="O30" s="17">
        <f t="shared" si="4"/>
        <v>0.85840038656859274</v>
      </c>
      <c r="P30" s="3">
        <f t="shared" si="4"/>
        <v>0.83707088139065255</v>
      </c>
      <c r="Q30" s="3">
        <f t="shared" si="4"/>
        <v>0.81627137107088621</v>
      </c>
      <c r="R30" s="3">
        <f t="shared" si="4"/>
        <v>0.79598868631411557</v>
      </c>
      <c r="S30" s="3">
        <f t="shared" si="4"/>
        <v>0.77620998505538541</v>
      </c>
      <c r="T30" s="3">
        <f t="shared" si="4"/>
        <v>0.75692274432895679</v>
      </c>
    </row>
    <row r="31" spans="3:20" ht="11.25" customHeight="1">
      <c r="C31" s="30" t="s">
        <v>36</v>
      </c>
      <c r="D31" s="31" t="s">
        <v>56</v>
      </c>
      <c r="E31" s="28" t="str">
        <f t="shared" si="3"/>
        <v>factor</v>
      </c>
      <c r="I31" s="3">
        <f>1/I$20</f>
        <v>1.0291834002677376</v>
      </c>
      <c r="J31" s="3">
        <f t="shared" ref="J31:T31" si="5">1/J$20</f>
        <v>1</v>
      </c>
      <c r="K31" s="3">
        <f t="shared" si="5"/>
        <v>0.96801813145303428</v>
      </c>
      <c r="L31" s="3">
        <f t="shared" si="5"/>
        <v>0.95124969067062581</v>
      </c>
      <c r="M31" s="3">
        <f t="shared" si="5"/>
        <v>0.92850241545893697</v>
      </c>
      <c r="N31" s="3">
        <f t="shared" si="5"/>
        <v>0.90596276219655869</v>
      </c>
      <c r="O31" s="18">
        <f t="shared" si="5"/>
        <v>0.88345142863980419</v>
      </c>
      <c r="P31" s="3">
        <f t="shared" si="5"/>
        <v>0.86149945597474342</v>
      </c>
      <c r="Q31" s="3">
        <f t="shared" si="5"/>
        <v>0.84009294521994238</v>
      </c>
      <c r="R31" s="3">
        <f t="shared" si="5"/>
        <v>0.81921834275541061</v>
      </c>
      <c r="S31" s="3">
        <f t="shared" si="5"/>
        <v>0.79886243174107074</v>
      </c>
      <c r="T31" s="3">
        <f t="shared" si="5"/>
        <v>0.77901232374846263</v>
      </c>
    </row>
    <row r="32" spans="3:20" ht="11.25" customHeight="1">
      <c r="C32" s="30" t="s">
        <v>37</v>
      </c>
      <c r="D32" s="31" t="s">
        <v>56</v>
      </c>
      <c r="E32" s="28" t="str">
        <f t="shared" si="3"/>
        <v>factor</v>
      </c>
      <c r="I32" s="3">
        <f>1/I$21</f>
        <v>1.063186077643909</v>
      </c>
      <c r="J32" s="3">
        <f t="shared" ref="J32:T32" si="6">1/J$21</f>
        <v>1.0330385015608743</v>
      </c>
      <c r="K32" s="3">
        <f t="shared" si="6"/>
        <v>1</v>
      </c>
      <c r="L32" s="3">
        <f t="shared" si="6"/>
        <v>0.98267755506062848</v>
      </c>
      <c r="M32" s="3">
        <f t="shared" si="6"/>
        <v>0.95917874396135261</v>
      </c>
      <c r="N32" s="3">
        <f t="shared" si="6"/>
        <v>0.93589441432948373</v>
      </c>
      <c r="O32" s="18">
        <f t="shared" si="6"/>
        <v>0.91263934004387715</v>
      </c>
      <c r="P32" s="3">
        <f t="shared" si="6"/>
        <v>0.88996210709565748</v>
      </c>
      <c r="Q32" s="3">
        <f t="shared" si="6"/>
        <v>0.86784835730187104</v>
      </c>
      <c r="R32" s="3">
        <f t="shared" si="6"/>
        <v>0.84628408925123222</v>
      </c>
      <c r="S32" s="3">
        <f t="shared" si="6"/>
        <v>0.82525564943907215</v>
      </c>
      <c r="T32" s="3">
        <f t="shared" si="6"/>
        <v>0.8047497236225668</v>
      </c>
    </row>
    <row r="33" spans="2:20" ht="11.25" customHeight="1">
      <c r="C33" s="30" t="s">
        <v>38</v>
      </c>
      <c r="D33" s="31" t="s">
        <v>56</v>
      </c>
      <c r="E33" s="28" t="str">
        <f t="shared" si="3"/>
        <v>factor</v>
      </c>
      <c r="I33" s="3">
        <f>1/I$22</f>
        <v>1.0819277108433738</v>
      </c>
      <c r="J33" s="3">
        <f t="shared" ref="J33:T33" si="7">1/J$22</f>
        <v>1.0512486992715924</v>
      </c>
      <c r="K33" s="3">
        <f t="shared" si="7"/>
        <v>1.0176278015613196</v>
      </c>
      <c r="L33" s="3">
        <f t="shared" si="7"/>
        <v>1</v>
      </c>
      <c r="M33" s="3">
        <f t="shared" si="7"/>
        <v>0.97608695652173916</v>
      </c>
      <c r="N33" s="3">
        <f t="shared" si="7"/>
        <v>0.95239217534763132</v>
      </c>
      <c r="O33" s="18">
        <f t="shared" si="7"/>
        <v>0.92872716522722421</v>
      </c>
      <c r="P33" s="3">
        <f t="shared" si="7"/>
        <v>0.90565018251663343</v>
      </c>
      <c r="Q33" s="3">
        <f t="shared" si="7"/>
        <v>0.88314661592970545</v>
      </c>
      <c r="R33" s="3">
        <f t="shared" si="7"/>
        <v>0.86120221724105472</v>
      </c>
      <c r="S33" s="3">
        <f t="shared" si="7"/>
        <v>0.83980309226474181</v>
      </c>
      <c r="T33" s="3">
        <f t="shared" si="7"/>
        <v>0.81893569205711192</v>
      </c>
    </row>
    <row r="34" spans="2:20" ht="11.25" customHeight="1">
      <c r="C34" s="30" t="s">
        <v>39</v>
      </c>
      <c r="D34" s="31" t="s">
        <v>56</v>
      </c>
      <c r="E34" s="28" t="str">
        <f t="shared" si="3"/>
        <v>factor</v>
      </c>
      <c r="I34" s="3">
        <f>1/I$23</f>
        <v>1.1084337349397593</v>
      </c>
      <c r="J34" s="3">
        <f t="shared" ref="J34:T34" si="8">1/J$23</f>
        <v>1.0770031217481792</v>
      </c>
      <c r="K34" s="3">
        <f t="shared" si="8"/>
        <v>1.0425585494837573</v>
      </c>
      <c r="L34" s="3">
        <f t="shared" si="8"/>
        <v>1.0244988864142539</v>
      </c>
      <c r="M34" s="3">
        <f t="shared" si="8"/>
        <v>1</v>
      </c>
      <c r="N34" s="3">
        <f t="shared" si="8"/>
        <v>0.97572472307329716</v>
      </c>
      <c r="O34" s="18">
        <f t="shared" si="8"/>
        <v>0.95147994655795809</v>
      </c>
      <c r="P34" s="3">
        <f t="shared" si="8"/>
        <v>0.92783760346915689</v>
      </c>
      <c r="Q34" s="3">
        <f t="shared" si="8"/>
        <v>0.90478272456050013</v>
      </c>
      <c r="R34" s="3">
        <f t="shared" si="8"/>
        <v>0.882300712540947</v>
      </c>
      <c r="S34" s="3">
        <f t="shared" si="8"/>
        <v>0.86037733283247508</v>
      </c>
      <c r="T34" s="3">
        <f t="shared" si="8"/>
        <v>0.83899870455739756</v>
      </c>
    </row>
    <row r="35" spans="2:20" ht="11.25" customHeight="1" thickBot="1">
      <c r="C35" s="30" t="s">
        <v>40</v>
      </c>
      <c r="D35" s="31" t="s">
        <v>56</v>
      </c>
      <c r="E35" s="28" t="str">
        <f t="shared" si="3"/>
        <v>factor</v>
      </c>
      <c r="I35" s="3">
        <f>1/I$24</f>
        <v>1.1360107095046859</v>
      </c>
      <c r="J35" s="3">
        <f t="shared" ref="J35:T35" si="9">1/J$24</f>
        <v>1.103798126951093</v>
      </c>
      <c r="K35" s="3">
        <f t="shared" si="9"/>
        <v>1.0684966003525562</v>
      </c>
      <c r="L35" s="3">
        <f t="shared" si="9"/>
        <v>1.0499876268250434</v>
      </c>
      <c r="M35" s="3">
        <f t="shared" si="9"/>
        <v>1.0248792270531402</v>
      </c>
      <c r="N35" s="3">
        <f t="shared" si="9"/>
        <v>1</v>
      </c>
      <c r="O35" s="18">
        <f t="shared" si="9"/>
        <v>0.97515203218488322</v>
      </c>
      <c r="P35" s="3">
        <f t="shared" si="9"/>
        <v>0.95092148587430747</v>
      </c>
      <c r="Q35" s="3">
        <f t="shared" si="9"/>
        <v>0.92729301939859965</v>
      </c>
      <c r="R35" s="3">
        <f t="shared" si="9"/>
        <v>0.90425167229740078</v>
      </c>
      <c r="S35" s="3">
        <f t="shared" si="9"/>
        <v>0.88178285584738947</v>
      </c>
      <c r="T35" s="3">
        <f t="shared" si="9"/>
        <v>0.85987234382537181</v>
      </c>
    </row>
    <row r="36" spans="2:20" ht="11.25" customHeight="1" thickBot="1">
      <c r="C36" s="30" t="s">
        <v>41</v>
      </c>
      <c r="D36" s="31" t="s">
        <v>56</v>
      </c>
      <c r="E36" s="28" t="str">
        <f t="shared" si="3"/>
        <v>factor</v>
      </c>
      <c r="I36" s="6">
        <f>1/I$25</f>
        <v>1.1649575368872376</v>
      </c>
      <c r="J36" s="7">
        <f t="shared" ref="J36:T36" si="10">1/J$25</f>
        <v>1.131924141590487</v>
      </c>
      <c r="K36" s="7">
        <f t="shared" si="10"/>
        <v>1.0957230924890031</v>
      </c>
      <c r="L36" s="7">
        <f t="shared" si="10"/>
        <v>1.0767424895505646</v>
      </c>
      <c r="M36" s="7">
        <f t="shared" si="10"/>
        <v>1.050994299583051</v>
      </c>
      <c r="N36" s="7">
        <f t="shared" si="10"/>
        <v>1.0254811219122864</v>
      </c>
      <c r="O36" s="8">
        <f t="shared" si="10"/>
        <v>1</v>
      </c>
      <c r="P36" s="7">
        <f t="shared" si="10"/>
        <v>0.97515203218488322</v>
      </c>
      <c r="Q36" s="7">
        <f t="shared" si="10"/>
        <v>0.95092148587430747</v>
      </c>
      <c r="R36" s="7">
        <f t="shared" si="10"/>
        <v>0.92729301939859965</v>
      </c>
      <c r="S36" s="7">
        <f t="shared" si="10"/>
        <v>0.90425167229740078</v>
      </c>
      <c r="T36" s="9">
        <f t="shared" si="10"/>
        <v>0.88178285584738947</v>
      </c>
    </row>
    <row r="37" spans="2:20" ht="11.25" customHeight="1" thickBot="1">
      <c r="C37" s="30" t="str">
        <f>Nominal</f>
        <v>Nominal</v>
      </c>
      <c r="D37" s="31" t="s">
        <v>56</v>
      </c>
      <c r="E37" s="28" t="str">
        <f>factor</f>
        <v>factor</v>
      </c>
      <c r="I37" s="3">
        <f>1/I$26</f>
        <v>1</v>
      </c>
      <c r="J37" s="3">
        <f t="shared" ref="J37:T37" si="11">1/J$26</f>
        <v>1</v>
      </c>
      <c r="K37" s="3">
        <f t="shared" si="11"/>
        <v>1</v>
      </c>
      <c r="L37" s="3">
        <f t="shared" si="11"/>
        <v>1</v>
      </c>
      <c r="M37" s="3">
        <f t="shared" si="11"/>
        <v>1</v>
      </c>
      <c r="N37" s="3">
        <f t="shared" si="11"/>
        <v>1</v>
      </c>
      <c r="O37" s="19">
        <f t="shared" si="11"/>
        <v>1</v>
      </c>
      <c r="P37" s="3">
        <f t="shared" si="11"/>
        <v>1</v>
      </c>
      <c r="Q37" s="3">
        <f t="shared" si="11"/>
        <v>1</v>
      </c>
      <c r="R37" s="3">
        <f t="shared" si="11"/>
        <v>1</v>
      </c>
      <c r="S37" s="3">
        <f t="shared" si="11"/>
        <v>1</v>
      </c>
      <c r="T37" s="3">
        <f t="shared" si="11"/>
        <v>1</v>
      </c>
    </row>
    <row r="38" spans="2:20">
      <c r="C38" s="30"/>
      <c r="J38" s="34"/>
      <c r="K38" s="34"/>
      <c r="L38" s="34"/>
      <c r="M38" s="34"/>
      <c r="N38" s="34"/>
      <c r="O38" s="33"/>
      <c r="P38" s="34"/>
      <c r="Q38" s="34"/>
      <c r="R38" s="34"/>
      <c r="S38" s="34"/>
    </row>
    <row r="39" spans="2:20" s="293" customFormat="1" ht="12">
      <c r="B39" s="290" t="s">
        <v>79</v>
      </c>
      <c r="C39" s="291"/>
      <c r="D39" s="292"/>
      <c r="E39" s="292"/>
      <c r="F39" s="292"/>
      <c r="G39" s="292"/>
      <c r="H39" s="292"/>
      <c r="I39" s="292"/>
      <c r="J39" s="292"/>
      <c r="K39" s="292"/>
      <c r="O39" s="291"/>
      <c r="P39" s="291"/>
      <c r="Q39" s="291"/>
      <c r="R39" s="291"/>
      <c r="S39" s="291"/>
    </row>
    <row r="40" spans="2:20"/>
    <row r="41" spans="2:20">
      <c r="J41" s="35"/>
      <c r="K41" s="35"/>
      <c r="L41" s="35"/>
      <c r="M41" s="35"/>
      <c r="N41" s="35"/>
    </row>
    <row r="42" spans="2:20" ht="22.5" customHeight="1">
      <c r="C42" s="36" t="s">
        <v>2</v>
      </c>
      <c r="D42" s="37"/>
      <c r="E42" s="37" t="s">
        <v>45</v>
      </c>
      <c r="J42" s="38" t="s">
        <v>15</v>
      </c>
      <c r="K42" s="39" t="s">
        <v>16</v>
      </c>
      <c r="L42" s="38" t="s">
        <v>17</v>
      </c>
      <c r="M42" s="38" t="s">
        <v>18</v>
      </c>
      <c r="N42" s="38" t="s">
        <v>13</v>
      </c>
      <c r="O42" s="40" t="s">
        <v>4</v>
      </c>
      <c r="P42" s="40" t="s">
        <v>80</v>
      </c>
    </row>
    <row r="43" spans="2:20">
      <c r="S43" s="206"/>
    </row>
    <row r="44" spans="2:20">
      <c r="C44" s="41" t="s">
        <v>133</v>
      </c>
      <c r="J44" s="253">
        <v>0</v>
      </c>
      <c r="K44" s="253">
        <v>0.65296908032283452</v>
      </c>
      <c r="L44" s="253">
        <v>0</v>
      </c>
      <c r="M44" s="253">
        <v>0</v>
      </c>
      <c r="N44" s="253">
        <v>0.34703091967716537</v>
      </c>
      <c r="O44" s="254">
        <f>SUM(J44:N44)</f>
        <v>0.99999999999999989</v>
      </c>
      <c r="P44" s="42" t="str">
        <f t="shared" ref="P44:P51" si="12">IF(ROUND(($O44-1),7)=0,"Ok","Check")</f>
        <v>Ok</v>
      </c>
      <c r="S44" s="206"/>
    </row>
    <row r="45" spans="2:20">
      <c r="C45" s="41" t="s">
        <v>9</v>
      </c>
      <c r="E45" s="28" t="str">
        <f t="shared" ref="E45:E51" si="13">percent</f>
        <v>Per cent</v>
      </c>
      <c r="J45" s="253">
        <v>0</v>
      </c>
      <c r="K45" s="253">
        <v>1.6726821396327581E-2</v>
      </c>
      <c r="L45" s="253">
        <v>0.78526073040612154</v>
      </c>
      <c r="M45" s="253">
        <v>9.8157591300765193E-2</v>
      </c>
      <c r="N45" s="253">
        <v>9.9854856896785721E-2</v>
      </c>
      <c r="O45" s="254">
        <f t="shared" ref="O45:O51" si="14">SUM(J45:N45)</f>
        <v>1</v>
      </c>
      <c r="P45" s="42" t="str">
        <f t="shared" si="12"/>
        <v>Ok</v>
      </c>
      <c r="S45" s="206"/>
    </row>
    <row r="46" spans="2:20">
      <c r="C46" s="41" t="s">
        <v>10</v>
      </c>
      <c r="E46" s="28" t="str">
        <f t="shared" si="13"/>
        <v>Per cent</v>
      </c>
      <c r="J46" s="253">
        <v>0</v>
      </c>
      <c r="K46" s="253">
        <v>0</v>
      </c>
      <c r="L46" s="253">
        <v>0.52428328369312238</v>
      </c>
      <c r="M46" s="253">
        <v>3.5897137015744741E-2</v>
      </c>
      <c r="N46" s="253">
        <v>0.4398195792911328</v>
      </c>
      <c r="O46" s="254">
        <f t="shared" si="14"/>
        <v>0.99999999999999989</v>
      </c>
      <c r="P46" s="42" t="str">
        <f t="shared" si="12"/>
        <v>Ok</v>
      </c>
      <c r="S46" s="206"/>
    </row>
    <row r="47" spans="2:20">
      <c r="C47" s="41" t="s">
        <v>11</v>
      </c>
      <c r="E47" s="28" t="str">
        <f t="shared" si="13"/>
        <v>Per cent</v>
      </c>
      <c r="J47" s="253">
        <v>0</v>
      </c>
      <c r="K47" s="253">
        <v>0</v>
      </c>
      <c r="L47" s="253">
        <v>1</v>
      </c>
      <c r="M47" s="253">
        <v>0</v>
      </c>
      <c r="N47" s="253">
        <v>0</v>
      </c>
      <c r="O47" s="254">
        <f t="shared" si="14"/>
        <v>1</v>
      </c>
      <c r="P47" s="42" t="str">
        <f t="shared" si="12"/>
        <v>Ok</v>
      </c>
      <c r="S47" s="206"/>
    </row>
    <row r="48" spans="2:20">
      <c r="C48" s="41" t="s">
        <v>8</v>
      </c>
      <c r="E48" s="28" t="str">
        <f t="shared" si="13"/>
        <v>Per cent</v>
      </c>
      <c r="J48" s="253">
        <v>0</v>
      </c>
      <c r="K48" s="253">
        <v>0</v>
      </c>
      <c r="L48" s="253">
        <v>1</v>
      </c>
      <c r="M48" s="253">
        <v>0</v>
      </c>
      <c r="N48" s="253">
        <v>0</v>
      </c>
      <c r="O48" s="254">
        <f t="shared" si="14"/>
        <v>1</v>
      </c>
      <c r="P48" s="42" t="str">
        <f t="shared" si="12"/>
        <v>Ok</v>
      </c>
      <c r="S48" s="206"/>
    </row>
    <row r="49" spans="2:26">
      <c r="C49" s="41" t="s">
        <v>3</v>
      </c>
      <c r="E49" s="28" t="str">
        <f t="shared" si="13"/>
        <v>Per cent</v>
      </c>
      <c r="J49" s="253">
        <v>0</v>
      </c>
      <c r="K49" s="253">
        <v>0</v>
      </c>
      <c r="L49" s="253">
        <v>0</v>
      </c>
      <c r="M49" s="253">
        <v>0</v>
      </c>
      <c r="N49" s="253">
        <v>1</v>
      </c>
      <c r="O49" s="254">
        <f t="shared" si="14"/>
        <v>1</v>
      </c>
      <c r="P49" s="42" t="str">
        <f t="shared" si="12"/>
        <v>Ok</v>
      </c>
      <c r="S49" s="206"/>
    </row>
    <row r="50" spans="2:26">
      <c r="C50" s="41" t="s">
        <v>81</v>
      </c>
      <c r="E50" s="28" t="str">
        <f t="shared" si="13"/>
        <v>Per cent</v>
      </c>
      <c r="J50" s="253">
        <v>0</v>
      </c>
      <c r="K50" s="253">
        <v>0</v>
      </c>
      <c r="L50" s="253">
        <v>0</v>
      </c>
      <c r="M50" s="253">
        <v>0</v>
      </c>
      <c r="N50" s="253">
        <v>1</v>
      </c>
      <c r="O50" s="254">
        <f t="shared" si="14"/>
        <v>1</v>
      </c>
      <c r="P50" s="42" t="str">
        <f t="shared" si="12"/>
        <v>Ok</v>
      </c>
      <c r="S50" s="206"/>
    </row>
    <row r="51" spans="2:26">
      <c r="C51" s="41" t="s">
        <v>82</v>
      </c>
      <c r="E51" s="28" t="str">
        <f t="shared" si="13"/>
        <v>Per cent</v>
      </c>
      <c r="J51" s="253">
        <v>0</v>
      </c>
      <c r="K51" s="253">
        <v>0</v>
      </c>
      <c r="L51" s="253">
        <v>0</v>
      </c>
      <c r="M51" s="253">
        <v>0</v>
      </c>
      <c r="N51" s="253">
        <v>1</v>
      </c>
      <c r="O51" s="254">
        <f t="shared" si="14"/>
        <v>1</v>
      </c>
      <c r="P51" s="42" t="str">
        <f t="shared" si="12"/>
        <v>Ok</v>
      </c>
      <c r="S51" s="206"/>
    </row>
    <row r="52" spans="2:26">
      <c r="O52" s="255"/>
      <c r="S52" s="206"/>
    </row>
    <row r="53" spans="2:26">
      <c r="C53" s="43" t="s">
        <v>83</v>
      </c>
      <c r="D53" s="44"/>
      <c r="E53" s="44" t="str">
        <f>percent</f>
        <v>Per cent</v>
      </c>
      <c r="J53" s="249">
        <v>0</v>
      </c>
      <c r="K53" s="251">
        <v>0.28654659358300744</v>
      </c>
      <c r="L53" s="251">
        <v>0.29772604226364197</v>
      </c>
      <c r="M53" s="251">
        <v>3.0208126856488691E-2</v>
      </c>
      <c r="N53" s="251">
        <v>0.38551923729686177</v>
      </c>
      <c r="O53" s="254">
        <f>SUM(J53:N53)</f>
        <v>0.99999999999999989</v>
      </c>
      <c r="P53" s="42" t="str">
        <f>IF(ROUND(($O53-1),7)=0,"Ok","Check")</f>
        <v>Ok</v>
      </c>
      <c r="S53" s="206"/>
    </row>
    <row r="54" spans="2:26">
      <c r="S54" s="206"/>
    </row>
    <row r="55" spans="2:26">
      <c r="C55" s="45"/>
    </row>
    <row r="56" spans="2:26" s="293" customFormat="1" ht="12">
      <c r="B56" s="290" t="s">
        <v>147</v>
      </c>
      <c r="C56" s="291"/>
      <c r="D56" s="292"/>
      <c r="E56" s="292"/>
      <c r="F56" s="292"/>
      <c r="G56" s="292"/>
      <c r="H56" s="292"/>
      <c r="I56" s="292"/>
      <c r="J56" s="292"/>
      <c r="K56" s="292"/>
      <c r="O56" s="291"/>
      <c r="P56" s="291"/>
      <c r="Q56" s="291"/>
      <c r="R56" s="291"/>
      <c r="S56" s="291"/>
    </row>
    <row r="57" spans="2:26" ht="11.25" customHeight="1"/>
    <row r="58" spans="2:26" ht="11.25" customHeight="1">
      <c r="C58" s="29" t="str">
        <f>B56</f>
        <v>Input | Cost escalators</v>
      </c>
      <c r="D58" s="46" t="s">
        <v>6</v>
      </c>
      <c r="E58" s="46" t="s">
        <v>45</v>
      </c>
      <c r="M58" s="47"/>
      <c r="N58" s="21" t="s">
        <v>27</v>
      </c>
      <c r="O58" s="21" t="s">
        <v>28</v>
      </c>
      <c r="P58" s="21" t="s">
        <v>29</v>
      </c>
      <c r="Q58" s="21" t="s">
        <v>30</v>
      </c>
      <c r="R58" s="21" t="s">
        <v>31</v>
      </c>
      <c r="S58" s="21" t="s">
        <v>32</v>
      </c>
      <c r="T58" s="21" t="s">
        <v>33</v>
      </c>
    </row>
    <row r="59" spans="2:26" ht="11.25" customHeight="1"/>
    <row r="60" spans="2:26" ht="11.25" customHeight="1">
      <c r="C60" s="48" t="s">
        <v>134</v>
      </c>
      <c r="D60" s="46"/>
      <c r="E60" s="46"/>
      <c r="N60" s="49"/>
      <c r="O60" s="49"/>
      <c r="P60" s="49"/>
      <c r="Q60" s="49"/>
      <c r="R60" s="49"/>
      <c r="S60" s="49"/>
      <c r="T60" s="49"/>
    </row>
    <row r="61" spans="2:26" ht="11.25" customHeight="1">
      <c r="C61" s="30" t="s">
        <v>15</v>
      </c>
      <c r="D61" s="28" t="s">
        <v>84</v>
      </c>
      <c r="E61" s="28" t="str">
        <f>percent</f>
        <v>Per cent</v>
      </c>
      <c r="O61" s="50">
        <v>8.300300843657649E-3</v>
      </c>
      <c r="P61" s="51">
        <v>1.0825794650982124E-2</v>
      </c>
      <c r="Q61" s="51">
        <v>1.6432147739894674E-2</v>
      </c>
      <c r="R61" s="51">
        <v>1.9198345296490577E-2</v>
      </c>
      <c r="S61" s="51">
        <v>1.9667514904506599E-2</v>
      </c>
      <c r="T61" s="52">
        <v>1.9068868971596674E-2</v>
      </c>
    </row>
    <row r="62" spans="2:26" ht="11.25" customHeight="1">
      <c r="C62" s="30" t="s">
        <v>16</v>
      </c>
      <c r="D62" s="28" t="s">
        <v>84</v>
      </c>
      <c r="E62" s="28" t="str">
        <f>percent</f>
        <v>Per cent</v>
      </c>
      <c r="O62" s="53">
        <v>8.300300843657649E-3</v>
      </c>
      <c r="P62" s="54">
        <v>1.0825794650982124E-2</v>
      </c>
      <c r="Q62" s="54">
        <v>1.6432147739894674E-2</v>
      </c>
      <c r="R62" s="54">
        <v>1.9198345296490577E-2</v>
      </c>
      <c r="S62" s="54">
        <v>1.9667514904506599E-2</v>
      </c>
      <c r="T62" s="55">
        <v>1.9068868971596674E-2</v>
      </c>
    </row>
    <row r="63" spans="2:26" ht="11.25" customHeight="1">
      <c r="C63" s="30" t="s">
        <v>17</v>
      </c>
      <c r="D63" s="28" t="s">
        <v>84</v>
      </c>
      <c r="E63" s="28" t="str">
        <f>percent</f>
        <v>Per cent</v>
      </c>
      <c r="O63" s="53">
        <v>4.3003008436576498E-3</v>
      </c>
      <c r="P63" s="54">
        <v>8.825794650982122E-3</v>
      </c>
      <c r="Q63" s="54">
        <v>1.1432147739894675E-2</v>
      </c>
      <c r="R63" s="54">
        <v>1.4198345296490578E-2</v>
      </c>
      <c r="S63" s="54">
        <v>1.4667514904506599E-2</v>
      </c>
      <c r="T63" s="55">
        <v>1.3000000000000003E-2</v>
      </c>
      <c r="V63" s="56"/>
      <c r="W63" s="56"/>
      <c r="X63" s="56"/>
      <c r="Y63" s="56"/>
      <c r="Z63" s="56"/>
    </row>
    <row r="64" spans="2:26" ht="11.25" customHeight="1">
      <c r="C64" s="30" t="s">
        <v>18</v>
      </c>
      <c r="D64" s="28" t="s">
        <v>84</v>
      </c>
      <c r="E64" s="28" t="str">
        <f>percent</f>
        <v>Per cent</v>
      </c>
      <c r="O64" s="53">
        <v>4.3003008436576498E-3</v>
      </c>
      <c r="P64" s="54">
        <v>8.825794650982122E-3</v>
      </c>
      <c r="Q64" s="54">
        <v>1.1432147739894675E-2</v>
      </c>
      <c r="R64" s="54">
        <v>1.4198345296490578E-2</v>
      </c>
      <c r="S64" s="54">
        <v>1.4667514904506599E-2</v>
      </c>
      <c r="T64" s="55">
        <v>1.3000000000000003E-2</v>
      </c>
    </row>
    <row r="65" spans="2:20" ht="11.25" customHeight="1">
      <c r="C65" s="30" t="s">
        <v>13</v>
      </c>
      <c r="D65" s="28" t="s">
        <v>84</v>
      </c>
      <c r="E65" s="28" t="str">
        <f>percent</f>
        <v>Per cent</v>
      </c>
      <c r="O65" s="57">
        <v>0</v>
      </c>
      <c r="P65" s="58">
        <v>0</v>
      </c>
      <c r="Q65" s="58">
        <v>0</v>
      </c>
      <c r="R65" s="58">
        <v>0</v>
      </c>
      <c r="S65" s="58">
        <v>0</v>
      </c>
      <c r="T65" s="59">
        <v>0</v>
      </c>
    </row>
    <row r="66" spans="2:20" ht="11.25" customHeight="1"/>
    <row r="67" spans="2:20" ht="11.25" customHeight="1">
      <c r="C67" s="48" t="s">
        <v>85</v>
      </c>
    </row>
    <row r="68" spans="2:20" ht="11.25" customHeight="1">
      <c r="C68" s="30" t="str">
        <f>$C$61</f>
        <v>NSW EBA</v>
      </c>
      <c r="D68" s="28" t="s">
        <v>56</v>
      </c>
      <c r="E68" s="28" t="s">
        <v>86</v>
      </c>
      <c r="K68" s="60"/>
      <c r="L68" s="61"/>
      <c r="N68" s="62">
        <v>1</v>
      </c>
      <c r="O68" s="63">
        <f t="shared" ref="O68:T72" si="15">N68*(1+O61)</f>
        <v>1.0083003008436577</v>
      </c>
      <c r="P68" s="63">
        <f t="shared" si="15"/>
        <v>1.0192159528471147</v>
      </c>
      <c r="Q68" s="63">
        <f t="shared" si="15"/>
        <v>1.0359638599631562</v>
      </c>
      <c r="R68" s="63">
        <f t="shared" si="15"/>
        <v>1.055852651861414</v>
      </c>
      <c r="S68" s="63">
        <f t="shared" si="15"/>
        <v>1.0766186496288612</v>
      </c>
      <c r="T68" s="63">
        <f t="shared" si="15"/>
        <v>1.0971485495910114</v>
      </c>
    </row>
    <row r="69" spans="2:20" ht="11.25" customHeight="1">
      <c r="C69" s="30" t="str">
        <f>$C$62</f>
        <v>NSW non-EBA</v>
      </c>
      <c r="D69" s="28" t="s">
        <v>56</v>
      </c>
      <c r="E69" s="28" t="s">
        <v>86</v>
      </c>
      <c r="K69" s="60"/>
      <c r="L69" s="61"/>
      <c r="N69" s="62">
        <v>1</v>
      </c>
      <c r="O69" s="63">
        <f t="shared" si="15"/>
        <v>1.0083003008436577</v>
      </c>
      <c r="P69" s="63">
        <f t="shared" si="15"/>
        <v>1.0192159528471147</v>
      </c>
      <c r="Q69" s="63">
        <f t="shared" si="15"/>
        <v>1.0359638599631562</v>
      </c>
      <c r="R69" s="63">
        <f t="shared" si="15"/>
        <v>1.055852651861414</v>
      </c>
      <c r="S69" s="63">
        <f t="shared" si="15"/>
        <v>1.0766186496288612</v>
      </c>
      <c r="T69" s="63">
        <f t="shared" si="15"/>
        <v>1.0971485495910114</v>
      </c>
    </row>
    <row r="70" spans="2:20" ht="11.25" customHeight="1">
      <c r="C70" s="30" t="str">
        <f>$C$63</f>
        <v>ACT EBA</v>
      </c>
      <c r="D70" s="28" t="s">
        <v>56</v>
      </c>
      <c r="E70" s="28" t="s">
        <v>86</v>
      </c>
      <c r="K70" s="60"/>
      <c r="L70" s="61"/>
      <c r="N70" s="62">
        <v>1</v>
      </c>
      <c r="O70" s="63">
        <f t="shared" si="15"/>
        <v>1.0043003008436577</v>
      </c>
      <c r="P70" s="63">
        <f t="shared" si="15"/>
        <v>1.0131640490668234</v>
      </c>
      <c r="Q70" s="63">
        <f t="shared" si="15"/>
        <v>1.0247466901605053</v>
      </c>
      <c r="R70" s="63">
        <f t="shared" si="15"/>
        <v>1.0392963975088401</v>
      </c>
      <c r="S70" s="63">
        <f t="shared" si="15"/>
        <v>1.0545402929095009</v>
      </c>
      <c r="T70" s="63">
        <f t="shared" si="15"/>
        <v>1.0682493167173244</v>
      </c>
    </row>
    <row r="71" spans="2:20" ht="11.25" customHeight="1">
      <c r="C71" s="30" t="str">
        <f>$C$64</f>
        <v>ACT non-EBA</v>
      </c>
      <c r="D71" s="28" t="s">
        <v>56</v>
      </c>
      <c r="E71" s="28" t="s">
        <v>86</v>
      </c>
      <c r="K71" s="60"/>
      <c r="L71" s="61"/>
      <c r="N71" s="62">
        <v>1</v>
      </c>
      <c r="O71" s="63">
        <f t="shared" si="15"/>
        <v>1.0043003008436577</v>
      </c>
      <c r="P71" s="63">
        <f t="shared" si="15"/>
        <v>1.0131640490668234</v>
      </c>
      <c r="Q71" s="63">
        <f t="shared" si="15"/>
        <v>1.0247466901605053</v>
      </c>
      <c r="R71" s="63">
        <f t="shared" si="15"/>
        <v>1.0392963975088401</v>
      </c>
      <c r="S71" s="63">
        <f t="shared" si="15"/>
        <v>1.0545402929095009</v>
      </c>
      <c r="T71" s="63">
        <f t="shared" si="15"/>
        <v>1.0682493167173244</v>
      </c>
    </row>
    <row r="72" spans="2:20" ht="11.25" customHeight="1">
      <c r="C72" s="30" t="str">
        <f>$C$65</f>
        <v>Other</v>
      </c>
      <c r="D72" s="28" t="s">
        <v>56</v>
      </c>
      <c r="E72" s="28" t="s">
        <v>86</v>
      </c>
      <c r="K72" s="60"/>
      <c r="L72" s="61"/>
      <c r="N72" s="62">
        <v>1</v>
      </c>
      <c r="O72" s="63">
        <f t="shared" si="15"/>
        <v>1</v>
      </c>
      <c r="P72" s="63">
        <f t="shared" si="15"/>
        <v>1</v>
      </c>
      <c r="Q72" s="63">
        <f t="shared" si="15"/>
        <v>1</v>
      </c>
      <c r="R72" s="63">
        <f t="shared" si="15"/>
        <v>1</v>
      </c>
      <c r="S72" s="63">
        <f t="shared" si="15"/>
        <v>1</v>
      </c>
      <c r="T72" s="63">
        <f t="shared" si="15"/>
        <v>1</v>
      </c>
    </row>
    <row r="73" spans="2:20">
      <c r="K73" s="60"/>
    </row>
    <row r="74" spans="2:20" s="293" customFormat="1" ht="12">
      <c r="B74" s="290" t="s">
        <v>87</v>
      </c>
      <c r="C74" s="291"/>
      <c r="D74" s="292"/>
      <c r="E74" s="292"/>
      <c r="F74" s="292"/>
      <c r="G74" s="292"/>
      <c r="H74" s="292"/>
      <c r="I74" s="292"/>
      <c r="J74" s="292"/>
      <c r="K74" s="292"/>
      <c r="O74" s="291"/>
      <c r="P74" s="291"/>
      <c r="Q74" s="291"/>
      <c r="R74" s="291"/>
      <c r="S74" s="291"/>
    </row>
    <row r="75" spans="2:20"/>
    <row r="76" spans="2:20" ht="12.75">
      <c r="C76" s="36" t="s">
        <v>2</v>
      </c>
      <c r="D76" s="37" t="s">
        <v>6</v>
      </c>
      <c r="E76" s="37" t="s">
        <v>45</v>
      </c>
      <c r="M76" s="47"/>
      <c r="N76" s="21" t="s">
        <v>27</v>
      </c>
      <c r="O76" s="21" t="s">
        <v>28</v>
      </c>
      <c r="P76" s="21" t="s">
        <v>29</v>
      </c>
      <c r="Q76" s="21" t="s">
        <v>30</v>
      </c>
      <c r="R76" s="21" t="s">
        <v>31</v>
      </c>
      <c r="S76" s="21" t="s">
        <v>32</v>
      </c>
      <c r="T76" s="21" t="s">
        <v>33</v>
      </c>
    </row>
    <row r="77" spans="2:20"/>
    <row r="78" spans="2:20"/>
    <row r="79" spans="2:20">
      <c r="C79" s="41" t="s">
        <v>133</v>
      </c>
      <c r="D79" s="28" t="s">
        <v>56</v>
      </c>
      <c r="E79" s="28" t="s">
        <v>86</v>
      </c>
      <c r="N79" s="256">
        <f t="array" ref="N79">SUM(TRANSPOSE(N$68:N$72)*($J44:$N44))</f>
        <v>0.99999999999999989</v>
      </c>
      <c r="O79" s="256">
        <f t="array" ref="O79">SUM(TRANSPOSE(O$68:O$72)*($J44:$N44))</f>
        <v>1.0054198398082859</v>
      </c>
      <c r="P79" s="256">
        <f t="array" ref="P79">SUM(TRANSPOSE(P$68:P$72)*($J44:$N44))</f>
        <v>1.0125474230581073</v>
      </c>
      <c r="Q79" s="256">
        <f t="array" ref="Q79">SUM(TRANSPOSE(Q$68:Q$72)*($J44:$N44))</f>
        <v>1.0234832885650014</v>
      </c>
      <c r="R79" s="256">
        <f t="array" ref="R79">SUM(TRANSPOSE(R$68:R$72)*($J44:$N44))</f>
        <v>1.0364700547195387</v>
      </c>
      <c r="S79" s="256">
        <f t="array" ref="S79">SUM(TRANSPOSE(S$68:S$72)*($J44:$N44))</f>
        <v>1.0500296091837349</v>
      </c>
      <c r="T79" s="256">
        <f t="array" ref="T79">SUM(TRANSPOSE(T$68:T$72)*($J44:$N44))</f>
        <v>1.06343499908114</v>
      </c>
    </row>
    <row r="80" spans="2:20">
      <c r="C80" s="41" t="s">
        <v>9</v>
      </c>
      <c r="D80" s="28" t="s">
        <v>56</v>
      </c>
      <c r="E80" s="28" t="s">
        <v>86</v>
      </c>
      <c r="N80" s="256">
        <f t="array" ref="N80">SUM(TRANSPOSE(N$68:N$72)*($J45:$N45))</f>
        <v>1</v>
      </c>
      <c r="O80" s="256">
        <f t="array" ref="O80">SUM(TRANSPOSE(O$68:O$72)*($J45:$N45))</f>
        <v>1.0039378022038865</v>
      </c>
      <c r="P80" s="256">
        <f t="array" ref="P80">SUM(TRANSPOSE(P$68:P$72)*($J45:$N45))</f>
        <v>1.0119507839447142</v>
      </c>
      <c r="Q80" s="256">
        <f t="array" ref="Q80">SUM(TRANSPOSE(Q$68:Q$72)*($J45:$N45))</f>
        <v>1.0224632405517202</v>
      </c>
      <c r="R80" s="256">
        <f t="array" ref="R80">SUM(TRANSPOSE(R$68:R$72)*($J45:$N45))</f>
        <v>1.0356493948685834</v>
      </c>
      <c r="S80" s="256">
        <f t="array" ref="S80">SUM(TRANSPOSE(S$68:S$72)*($J45:$N45))</f>
        <v>1.0494634804954832</v>
      </c>
      <c r="T80" s="256">
        <f t="array" ref="T80">SUM(TRANSPOSE(T$68:T$72)*($J45:$N45))</f>
        <v>1.0619176832699817</v>
      </c>
    </row>
    <row r="81" spans="1:20">
      <c r="C81" s="41" t="s">
        <v>10</v>
      </c>
      <c r="D81" s="28" t="s">
        <v>56</v>
      </c>
      <c r="E81" s="28" t="s">
        <v>86</v>
      </c>
      <c r="N81" s="256">
        <f t="array" ref="N81">SUM(TRANSPOSE(N$68:N$72)*($J46:$N46))</f>
        <v>0.99999999999999989</v>
      </c>
      <c r="O81" s="256">
        <f t="array" ref="O81">SUM(TRANSPOSE(O$68:O$72)*($J46:$N46))</f>
        <v>1.0024089443357749</v>
      </c>
      <c r="P81" s="256">
        <f t="array" ref="P81">SUM(TRANSPOSE(P$68:P$72)*($J46:$N46))</f>
        <v>1.0073742425444852</v>
      </c>
      <c r="Q81" s="256">
        <f t="array" ref="Q81">SUM(TRANSPOSE(Q$68:Q$72)*($J46:$N46))</f>
        <v>1.0138626113052638</v>
      </c>
      <c r="R81" s="256">
        <f t="array" ref="R81">SUM(TRANSPOSE(R$68:R$72)*($J46:$N46))</f>
        <v>1.0220130724888448</v>
      </c>
      <c r="S81" s="256">
        <f t="array" ref="S81">SUM(TRANSPOSE(S$68:S$72)*($J46:$N46))</f>
        <v>1.0305524042276291</v>
      </c>
      <c r="T81" s="256">
        <f t="array" ref="T81">SUM(TRANSPOSE(T$68:T$72)*($J46:$N46))</f>
        <v>1.0382319309518033</v>
      </c>
    </row>
    <row r="82" spans="1:20">
      <c r="C82" s="41" t="s">
        <v>11</v>
      </c>
      <c r="D82" s="28" t="s">
        <v>56</v>
      </c>
      <c r="E82" s="28" t="s">
        <v>86</v>
      </c>
      <c r="N82" s="256">
        <f t="array" ref="N82">SUM(TRANSPOSE(N$68:N$72)*($J47:$N47))</f>
        <v>1</v>
      </c>
      <c r="O82" s="256">
        <f t="array" ref="O82">SUM(TRANSPOSE(O$68:O$72)*($J47:$N47))</f>
        <v>1.0043003008436577</v>
      </c>
      <c r="P82" s="256">
        <f t="array" ref="P82">SUM(TRANSPOSE(P$68:P$72)*($J47:$N47))</f>
        <v>1.0131640490668234</v>
      </c>
      <c r="Q82" s="256">
        <f t="array" ref="Q82">SUM(TRANSPOSE(Q$68:Q$72)*($J47:$N47))</f>
        <v>1.0247466901605053</v>
      </c>
      <c r="R82" s="256">
        <f t="array" ref="R82">SUM(TRANSPOSE(R$68:R$72)*($J47:$N47))</f>
        <v>1.0392963975088401</v>
      </c>
      <c r="S82" s="256">
        <f t="array" ref="S82">SUM(TRANSPOSE(S$68:S$72)*($J47:$N47))</f>
        <v>1.0545402929095009</v>
      </c>
      <c r="T82" s="256">
        <f t="array" ref="T82">SUM(TRANSPOSE(T$68:T$72)*($J47:$N47))</f>
        <v>1.0682493167173244</v>
      </c>
    </row>
    <row r="83" spans="1:20">
      <c r="C83" s="41" t="s">
        <v>8</v>
      </c>
      <c r="D83" s="28" t="s">
        <v>56</v>
      </c>
      <c r="E83" s="28" t="s">
        <v>86</v>
      </c>
      <c r="N83" s="256">
        <f t="array" ref="N83">SUM(TRANSPOSE(N$68:N$72)*($J48:$N48))</f>
        <v>1</v>
      </c>
      <c r="O83" s="256">
        <f t="array" ref="O83">SUM(TRANSPOSE(O$68:O$72)*($J48:$N48))</f>
        <v>1.0043003008436577</v>
      </c>
      <c r="P83" s="256">
        <f t="array" ref="P83">SUM(TRANSPOSE(P$68:P$72)*($J48:$N48))</f>
        <v>1.0131640490668234</v>
      </c>
      <c r="Q83" s="256">
        <f t="array" ref="Q83">SUM(TRANSPOSE(Q$68:Q$72)*($J48:$N48))</f>
        <v>1.0247466901605053</v>
      </c>
      <c r="R83" s="256">
        <f t="array" ref="R83">SUM(TRANSPOSE(R$68:R$72)*($J48:$N48))</f>
        <v>1.0392963975088401</v>
      </c>
      <c r="S83" s="256">
        <f t="array" ref="S83">SUM(TRANSPOSE(S$68:S$72)*($J48:$N48))</f>
        <v>1.0545402929095009</v>
      </c>
      <c r="T83" s="256">
        <f t="array" ref="T83">SUM(TRANSPOSE(T$68:T$72)*($J48:$N48))</f>
        <v>1.0682493167173244</v>
      </c>
    </row>
    <row r="84" spans="1:20">
      <c r="C84" s="41" t="s">
        <v>3</v>
      </c>
      <c r="D84" s="28" t="s">
        <v>56</v>
      </c>
      <c r="E84" s="28" t="s">
        <v>86</v>
      </c>
      <c r="N84" s="256">
        <f t="array" ref="N84">SUM(TRANSPOSE(N$68:N$72)*($J49:$N49))</f>
        <v>1</v>
      </c>
      <c r="O84" s="256">
        <f t="array" ref="O84">SUM(TRANSPOSE(O$68:O$72)*($J49:$N49))</f>
        <v>1</v>
      </c>
      <c r="P84" s="256">
        <f t="array" ref="P84">SUM(TRANSPOSE(P$68:P$72)*($J49:$N49))</f>
        <v>1</v>
      </c>
      <c r="Q84" s="256">
        <f t="array" ref="Q84">SUM(TRANSPOSE(Q$68:Q$72)*($J49:$N49))</f>
        <v>1</v>
      </c>
      <c r="R84" s="256">
        <f t="array" ref="R84">SUM(TRANSPOSE(R$68:R$72)*($J49:$N49))</f>
        <v>1</v>
      </c>
      <c r="S84" s="256">
        <f t="array" ref="S84">SUM(TRANSPOSE(S$68:S$72)*($J49:$N49))</f>
        <v>1</v>
      </c>
      <c r="T84" s="256">
        <f t="array" ref="T84">SUM(TRANSPOSE(T$68:T$72)*($J49:$N49))</f>
        <v>1</v>
      </c>
    </row>
    <row r="85" spans="1:20">
      <c r="C85" s="41" t="s">
        <v>81</v>
      </c>
      <c r="D85" s="28" t="s">
        <v>56</v>
      </c>
      <c r="E85" s="28" t="s">
        <v>86</v>
      </c>
      <c r="N85" s="256">
        <f t="array" ref="N85">SUM(TRANSPOSE(N$68:N$72)*($J50:$N50))</f>
        <v>1</v>
      </c>
      <c r="O85" s="256">
        <f t="array" ref="O85">SUM(TRANSPOSE(O$68:O$72)*($J50:$N50))</f>
        <v>1</v>
      </c>
      <c r="P85" s="256">
        <f t="array" ref="P85">SUM(TRANSPOSE(P$68:P$72)*($J50:$N50))</f>
        <v>1</v>
      </c>
      <c r="Q85" s="256">
        <f t="array" ref="Q85">SUM(TRANSPOSE(Q$68:Q$72)*($J50:$N50))</f>
        <v>1</v>
      </c>
      <c r="R85" s="256">
        <f t="array" ref="R85">SUM(TRANSPOSE(R$68:R$72)*($J50:$N50))</f>
        <v>1</v>
      </c>
      <c r="S85" s="256">
        <f t="array" ref="S85">SUM(TRANSPOSE(S$68:S$72)*($J50:$N50))</f>
        <v>1</v>
      </c>
      <c r="T85" s="256">
        <f t="array" ref="T85">SUM(TRANSPOSE(T$68:T$72)*($J50:$N50))</f>
        <v>1</v>
      </c>
    </row>
    <row r="86" spans="1:20">
      <c r="C86" s="41" t="s">
        <v>82</v>
      </c>
      <c r="D86" s="28" t="s">
        <v>56</v>
      </c>
      <c r="E86" s="28" t="s">
        <v>86</v>
      </c>
      <c r="N86" s="256">
        <f t="array" ref="N86">SUM(TRANSPOSE(N$68:N$72)*($J51:$N51))</f>
        <v>1</v>
      </c>
      <c r="O86" s="256">
        <f t="array" ref="O86">SUM(TRANSPOSE(O$68:O$72)*($J51:$N51))</f>
        <v>1</v>
      </c>
      <c r="P86" s="256">
        <f t="array" ref="P86">SUM(TRANSPOSE(P$68:P$72)*($J51:$N51))</f>
        <v>1</v>
      </c>
      <c r="Q86" s="256">
        <f t="array" ref="Q86">SUM(TRANSPOSE(Q$68:Q$72)*($J51:$N51))</f>
        <v>1</v>
      </c>
      <c r="R86" s="256">
        <f t="array" ref="R86">SUM(TRANSPOSE(R$68:R$72)*($J51:$N51))</f>
        <v>1</v>
      </c>
      <c r="S86" s="256">
        <f t="array" ref="S86">SUM(TRANSPOSE(S$68:S$72)*($J51:$N51))</f>
        <v>1</v>
      </c>
      <c r="T86" s="256">
        <f t="array" ref="T86">SUM(TRANSPOSE(T$68:T$72)*($J51:$N51))</f>
        <v>1</v>
      </c>
    </row>
    <row r="87" spans="1:20">
      <c r="N87" s="257"/>
      <c r="O87" s="257"/>
      <c r="P87" s="257"/>
      <c r="Q87" s="257"/>
      <c r="R87" s="257"/>
      <c r="S87" s="257"/>
      <c r="T87" s="257"/>
    </row>
    <row r="88" spans="1:20">
      <c r="C88" s="43" t="s">
        <v>83</v>
      </c>
      <c r="D88" s="44" t="s">
        <v>56</v>
      </c>
      <c r="E88" s="44" t="s">
        <v>86</v>
      </c>
      <c r="N88" s="258">
        <f t="array" ref="N88">SUM(TRANSPOSE(N$68:N$72)*($J53:$N53))</f>
        <v>0.99999999999999989</v>
      </c>
      <c r="O88" s="258">
        <f t="array" ref="O88">SUM(TRANSPOSE(O$68:O$72)*($J53:$N53))</f>
        <v>1.0037886385165957</v>
      </c>
      <c r="P88" s="258">
        <f t="array" ref="P88">SUM(TRANSPOSE(P$68:P$72)*($J53:$N53))</f>
        <v>1.0098232073237776</v>
      </c>
      <c r="Q88" s="258">
        <f t="array" ref="Q88">SUM(TRANSPOSE(Q$68:Q$72)*($J53:$N53))</f>
        <v>1.0184206068407973</v>
      </c>
      <c r="R88" s="258">
        <f t="array" ref="R88">SUM(TRANSPOSE(R$68:R$72)*($J53:$N53))</f>
        <v>1.0288910185999414</v>
      </c>
      <c r="S88" s="258">
        <f t="array" ref="S88">SUM(TRANSPOSE(S$68:S$72)*($J53:$N53))</f>
        <v>1.0398404386949256</v>
      </c>
      <c r="T88" s="258">
        <f t="array" ref="T88">SUM(TRANSPOSE(T$68:T$72)*($J53:$N53))</f>
        <v>1.0502188689275465</v>
      </c>
    </row>
    <row r="89" spans="1:20"/>
    <row r="90" spans="1:20">
      <c r="N90" s="56"/>
      <c r="O90" s="56"/>
      <c r="P90" s="56"/>
      <c r="Q90" s="56"/>
      <c r="R90" s="56"/>
      <c r="S90" s="56"/>
    </row>
    <row r="91" spans="1:20"/>
    <row r="92" spans="1:20" s="300" customFormat="1" ht="12">
      <c r="B92" s="301" t="s">
        <v>146</v>
      </c>
      <c r="C92" s="302"/>
      <c r="D92" s="303"/>
      <c r="E92" s="303"/>
      <c r="F92" s="303"/>
      <c r="G92" s="303"/>
      <c r="H92" s="303"/>
      <c r="I92" s="303"/>
      <c r="J92" s="303"/>
      <c r="K92" s="303"/>
      <c r="O92" s="302"/>
      <c r="P92" s="302"/>
      <c r="Q92" s="302"/>
      <c r="R92" s="302"/>
      <c r="S92" s="302"/>
    </row>
    <row r="93" spans="1:20" s="64" customFormat="1">
      <c r="D93" s="65"/>
      <c r="E93" s="65"/>
      <c r="F93" s="65"/>
      <c r="G93" s="66"/>
      <c r="H93" s="66"/>
      <c r="I93" s="65"/>
    </row>
    <row r="94" spans="1:20" s="64" customFormat="1" ht="12.75">
      <c r="A94" s="78"/>
      <c r="B94" s="78"/>
      <c r="C94" s="83"/>
      <c r="D94" s="84" t="s">
        <v>6</v>
      </c>
      <c r="E94" s="84" t="s">
        <v>45</v>
      </c>
      <c r="F94" s="84" t="s">
        <v>46</v>
      </c>
      <c r="G94" s="65"/>
      <c r="H94" s="65"/>
      <c r="I94" s="65"/>
      <c r="J94" s="71"/>
      <c r="K94" s="71"/>
      <c r="L94" s="71"/>
      <c r="M94" s="72"/>
      <c r="N94" s="21" t="s">
        <v>27</v>
      </c>
      <c r="O94" s="21" t="s">
        <v>28</v>
      </c>
      <c r="P94" s="21" t="s">
        <v>29</v>
      </c>
      <c r="Q94" s="21" t="s">
        <v>30</v>
      </c>
      <c r="R94" s="21" t="s">
        <v>31</v>
      </c>
      <c r="S94" s="21" t="s">
        <v>32</v>
      </c>
      <c r="T94" s="21" t="s">
        <v>33</v>
      </c>
    </row>
    <row r="95" spans="1:20" s="64" customFormat="1" ht="12">
      <c r="A95" s="78"/>
      <c r="B95" s="83" t="s">
        <v>121</v>
      </c>
      <c r="C95" s="83"/>
      <c r="D95" s="86"/>
      <c r="E95" s="86"/>
      <c r="F95" s="86"/>
      <c r="G95" s="65"/>
      <c r="H95" s="65"/>
      <c r="I95" s="65"/>
      <c r="J95" s="71"/>
      <c r="K95" s="71"/>
      <c r="L95" s="71"/>
      <c r="M95" s="71"/>
      <c r="N95" s="71"/>
      <c r="O95" s="71"/>
      <c r="P95" s="71"/>
      <c r="Q95" s="71"/>
      <c r="R95" s="71"/>
      <c r="S95" s="71"/>
    </row>
    <row r="96" spans="1:20" s="64" customFormat="1" ht="12">
      <c r="A96" s="78"/>
      <c r="B96" s="83"/>
      <c r="C96" s="87" t="s">
        <v>19</v>
      </c>
      <c r="D96" s="86"/>
      <c r="E96" s="86"/>
      <c r="F96" s="86"/>
      <c r="G96" s="65"/>
      <c r="H96" s="65"/>
      <c r="I96" s="65"/>
      <c r="J96" s="71"/>
      <c r="K96" s="71"/>
      <c r="L96" s="71"/>
      <c r="M96" s="71"/>
      <c r="N96" s="71"/>
      <c r="O96" s="71"/>
      <c r="P96" s="71"/>
      <c r="Q96" s="71"/>
      <c r="R96" s="71"/>
      <c r="S96" s="71"/>
    </row>
    <row r="97" spans="1:22" s="64" customFormat="1" ht="12">
      <c r="A97" s="78"/>
      <c r="B97" s="78"/>
      <c r="C97" s="88" t="s">
        <v>64</v>
      </c>
      <c r="D97" s="86" t="s">
        <v>137</v>
      </c>
      <c r="E97" s="86" t="s">
        <v>96</v>
      </c>
      <c r="F97" s="86" t="s">
        <v>44</v>
      </c>
      <c r="G97" s="65"/>
      <c r="H97" s="65"/>
      <c r="I97" s="65"/>
      <c r="J97" s="71"/>
      <c r="K97" s="71"/>
      <c r="L97" s="71"/>
      <c r="M97" s="73">
        <v>134233.9999999998</v>
      </c>
      <c r="N97" s="73">
        <v>138017.08535760356</v>
      </c>
      <c r="O97" s="73">
        <v>141527.85493187176</v>
      </c>
      <c r="P97" s="73">
        <v>144998.17721482224</v>
      </c>
      <c r="Q97" s="73">
        <v>148738.68637788546</v>
      </c>
      <c r="R97" s="73">
        <v>152462.55861807356</v>
      </c>
      <c r="S97" s="73">
        <v>156476.30669043781</v>
      </c>
      <c r="T97" s="73">
        <v>160165.8569995962</v>
      </c>
      <c r="V97" s="244"/>
    </row>
    <row r="98" spans="1:22" s="64" customFormat="1" ht="12">
      <c r="A98" s="78"/>
      <c r="B98" s="78"/>
      <c r="C98" s="78" t="s">
        <v>97</v>
      </c>
      <c r="D98" s="86" t="s">
        <v>56</v>
      </c>
      <c r="E98" s="86" t="s">
        <v>96</v>
      </c>
      <c r="F98" s="86" t="s">
        <v>44</v>
      </c>
      <c r="G98" s="65"/>
      <c r="H98" s="65"/>
      <c r="I98" s="65"/>
      <c r="J98" s="71"/>
      <c r="K98" s="71"/>
      <c r="L98" s="71"/>
      <c r="M98" s="74"/>
      <c r="N98" s="74">
        <f t="shared" ref="N98:T98" si="16">N97-M97</f>
        <v>3783.0853576037625</v>
      </c>
      <c r="O98" s="74">
        <f t="shared" si="16"/>
        <v>3510.7695742681972</v>
      </c>
      <c r="P98" s="74">
        <f t="shared" si="16"/>
        <v>3470.3222829504812</v>
      </c>
      <c r="Q98" s="74">
        <f t="shared" si="16"/>
        <v>3740.5091630632232</v>
      </c>
      <c r="R98" s="74">
        <f t="shared" si="16"/>
        <v>3723.872240188095</v>
      </c>
      <c r="S98" s="74">
        <f t="shared" si="16"/>
        <v>4013.7480723642511</v>
      </c>
      <c r="T98" s="74">
        <f t="shared" si="16"/>
        <v>3689.550309158396</v>
      </c>
    </row>
    <row r="99" spans="1:22" s="64" customFormat="1" ht="12">
      <c r="A99" s="78"/>
      <c r="B99" s="78"/>
      <c r="C99" s="88" t="s">
        <v>143</v>
      </c>
      <c r="D99" s="86" t="s">
        <v>56</v>
      </c>
      <c r="E99" s="86" t="s">
        <v>98</v>
      </c>
      <c r="F99" s="86" t="s">
        <v>44</v>
      </c>
      <c r="G99" s="65"/>
      <c r="H99" s="65"/>
      <c r="I99" s="65"/>
      <c r="J99" s="71"/>
      <c r="K99" s="71"/>
      <c r="L99" s="71"/>
      <c r="M99" s="75"/>
      <c r="N99" s="76">
        <f t="shared" ref="N99:T99" si="17">N97/M97-1</f>
        <v>2.8182765600397675E-2</v>
      </c>
      <c r="O99" s="76">
        <f t="shared" si="17"/>
        <v>2.5437209930725402E-2</v>
      </c>
      <c r="P99" s="76">
        <f t="shared" si="17"/>
        <v>2.4520418857623572E-2</v>
      </c>
      <c r="Q99" s="76">
        <f t="shared" si="17"/>
        <v>2.5796939209252745E-2</v>
      </c>
      <c r="R99" s="76">
        <f t="shared" si="17"/>
        <v>2.5036339441154132E-2</v>
      </c>
      <c r="S99" s="76">
        <f t="shared" si="17"/>
        <v>2.6326123008461932E-2</v>
      </c>
      <c r="T99" s="76">
        <f t="shared" si="17"/>
        <v>2.3578971073605182E-2</v>
      </c>
    </row>
    <row r="100" spans="1:22" s="64" customFormat="1" ht="12">
      <c r="A100" s="78"/>
      <c r="B100" s="78"/>
      <c r="C100" s="85"/>
      <c r="D100" s="86"/>
      <c r="E100" s="86"/>
      <c r="F100" s="86"/>
      <c r="G100" s="65"/>
      <c r="H100" s="65"/>
      <c r="I100" s="65"/>
      <c r="J100" s="71"/>
      <c r="K100" s="71"/>
      <c r="L100" s="71"/>
      <c r="M100" s="71"/>
      <c r="N100" s="77"/>
      <c r="O100" s="77"/>
      <c r="P100" s="77"/>
      <c r="Q100" s="77"/>
      <c r="R100" s="77"/>
      <c r="S100" s="77"/>
      <c r="T100" s="77"/>
    </row>
    <row r="101" spans="1:22" s="64" customFormat="1" ht="12">
      <c r="A101" s="78"/>
      <c r="B101" s="78"/>
      <c r="C101" s="85"/>
      <c r="D101" s="86"/>
      <c r="E101" s="86"/>
      <c r="F101" s="86"/>
      <c r="G101" s="65"/>
      <c r="H101" s="65"/>
      <c r="I101" s="65"/>
      <c r="J101" s="71"/>
      <c r="K101" s="71"/>
      <c r="L101" s="71"/>
      <c r="M101" s="71"/>
      <c r="N101" s="77"/>
      <c r="O101" s="77"/>
      <c r="P101" s="77"/>
      <c r="Q101" s="77"/>
      <c r="R101" s="77"/>
      <c r="S101" s="77"/>
      <c r="T101" s="77"/>
    </row>
    <row r="102" spans="1:22" s="64" customFormat="1" ht="12">
      <c r="A102" s="78"/>
      <c r="B102" s="89" t="s">
        <v>135</v>
      </c>
      <c r="C102" s="85"/>
      <c r="D102" s="86"/>
      <c r="E102" s="86"/>
      <c r="F102" s="86"/>
      <c r="G102" s="65"/>
      <c r="H102" s="65"/>
      <c r="I102" s="65"/>
      <c r="J102" s="71"/>
      <c r="K102" s="71"/>
      <c r="L102" s="71"/>
      <c r="M102" s="71"/>
      <c r="N102" s="77"/>
      <c r="O102" s="77"/>
      <c r="P102" s="77"/>
      <c r="Q102" s="77"/>
      <c r="R102" s="77"/>
      <c r="S102" s="77"/>
      <c r="T102" s="77"/>
    </row>
    <row r="103" spans="1:22" s="64" customFormat="1" ht="12">
      <c r="A103" s="78"/>
      <c r="B103" s="78"/>
      <c r="C103" s="88" t="s">
        <v>203</v>
      </c>
      <c r="D103" s="261"/>
      <c r="E103" s="86" t="s">
        <v>136</v>
      </c>
      <c r="F103" s="86"/>
      <c r="G103" s="65"/>
      <c r="H103" s="65"/>
      <c r="I103" s="65"/>
      <c r="J103" s="71"/>
      <c r="K103" s="71"/>
      <c r="L103" s="71"/>
      <c r="M103" s="73">
        <v>3955.1315714999996</v>
      </c>
      <c r="N103" s="73">
        <v>4012.8305154318809</v>
      </c>
      <c r="O103" s="73">
        <v>4073.6567067516899</v>
      </c>
      <c r="P103" s="73">
        <v>4129.8208254182528</v>
      </c>
      <c r="Q103" s="73">
        <v>4193.9284090309829</v>
      </c>
      <c r="R103" s="73">
        <v>4257.206837009172</v>
      </c>
      <c r="S103" s="73">
        <v>4321.3150230284427</v>
      </c>
      <c r="T103" s="73">
        <v>4377.5006775298561</v>
      </c>
    </row>
    <row r="104" spans="1:22" s="64" customFormat="1" ht="12">
      <c r="A104" s="78"/>
      <c r="B104" s="78"/>
      <c r="C104" s="88" t="s">
        <v>141</v>
      </c>
      <c r="D104" s="86" t="s">
        <v>56</v>
      </c>
      <c r="E104" s="86" t="s">
        <v>136</v>
      </c>
      <c r="F104" s="86"/>
      <c r="G104" s="65"/>
      <c r="H104" s="65"/>
      <c r="I104" s="65"/>
      <c r="J104" s="71"/>
      <c r="K104" s="71"/>
      <c r="L104" s="71"/>
      <c r="M104" s="74"/>
      <c r="N104" s="74">
        <f t="shared" ref="N104:T104" si="18">N103-M103</f>
        <v>57.698943931881331</v>
      </c>
      <c r="O104" s="74">
        <f t="shared" si="18"/>
        <v>60.826191319808913</v>
      </c>
      <c r="P104" s="74">
        <f t="shared" si="18"/>
        <v>56.164118666562899</v>
      </c>
      <c r="Q104" s="74">
        <f t="shared" si="18"/>
        <v>64.107583612730195</v>
      </c>
      <c r="R104" s="74">
        <f t="shared" si="18"/>
        <v>63.278427978189029</v>
      </c>
      <c r="S104" s="74">
        <f t="shared" si="18"/>
        <v>64.108186019270761</v>
      </c>
      <c r="T104" s="74">
        <f t="shared" si="18"/>
        <v>56.18565450141341</v>
      </c>
    </row>
    <row r="105" spans="1:22" s="64" customFormat="1" ht="12">
      <c r="A105" s="78"/>
      <c r="B105" s="78"/>
      <c r="C105" s="88" t="s">
        <v>144</v>
      </c>
      <c r="D105" s="86" t="s">
        <v>56</v>
      </c>
      <c r="E105" s="86" t="s">
        <v>98</v>
      </c>
      <c r="F105" s="86" t="s">
        <v>44</v>
      </c>
      <c r="G105" s="65"/>
      <c r="H105" s="65"/>
      <c r="I105" s="65"/>
      <c r="J105" s="71"/>
      <c r="K105" s="71"/>
      <c r="L105" s="71"/>
      <c r="M105" s="75"/>
      <c r="N105" s="76">
        <f t="shared" ref="N105:T105" si="19">N103/M103-1</f>
        <v>1.4588375352074356E-2</v>
      </c>
      <c r="O105" s="76">
        <f t="shared" si="19"/>
        <v>1.5157926826436796E-2</v>
      </c>
      <c r="P105" s="76">
        <f t="shared" si="19"/>
        <v>1.3787150638755685E-2</v>
      </c>
      <c r="Q105" s="76">
        <f t="shared" si="19"/>
        <v>1.5523090788384986E-2</v>
      </c>
      <c r="R105" s="76">
        <f t="shared" si="19"/>
        <v>1.5088103993842195E-2</v>
      </c>
      <c r="S105" s="76">
        <f t="shared" si="19"/>
        <v>1.5058743555036891E-2</v>
      </c>
      <c r="T105" s="76">
        <f t="shared" si="19"/>
        <v>1.3001980693839288E-2</v>
      </c>
    </row>
    <row r="106" spans="1:22" s="64" customFormat="1" ht="12">
      <c r="A106" s="78"/>
      <c r="B106" s="78"/>
      <c r="C106" s="85"/>
      <c r="D106" s="86"/>
      <c r="E106" s="86"/>
      <c r="F106" s="86"/>
      <c r="G106" s="65"/>
      <c r="H106" s="65"/>
      <c r="I106" s="65"/>
      <c r="J106" s="71"/>
      <c r="K106" s="71"/>
      <c r="L106" s="71"/>
      <c r="M106" s="71"/>
      <c r="N106" s="77"/>
      <c r="O106" s="77"/>
      <c r="P106" s="77"/>
      <c r="Q106" s="77"/>
      <c r="R106" s="77"/>
      <c r="S106" s="77"/>
      <c r="T106" s="77"/>
    </row>
    <row r="107" spans="1:22" s="64" customFormat="1" ht="12">
      <c r="A107" s="78"/>
      <c r="B107" s="89" t="s">
        <v>138</v>
      </c>
      <c r="C107" s="85"/>
      <c r="D107" s="86"/>
      <c r="E107" s="86"/>
      <c r="F107" s="86"/>
      <c r="G107" s="65"/>
      <c r="H107" s="65"/>
      <c r="I107" s="65"/>
      <c r="J107" s="71"/>
      <c r="K107" s="71"/>
      <c r="L107" s="71"/>
      <c r="M107" s="71"/>
      <c r="N107" s="77"/>
      <c r="O107" s="77"/>
      <c r="P107" s="77"/>
      <c r="Q107" s="77"/>
      <c r="R107" s="77"/>
      <c r="S107" s="77"/>
      <c r="T107" s="77"/>
    </row>
    <row r="108" spans="1:22" s="64" customFormat="1" ht="12">
      <c r="A108" s="78"/>
      <c r="B108" s="78"/>
      <c r="C108" s="88" t="s">
        <v>139</v>
      </c>
      <c r="D108" s="86" t="s">
        <v>137</v>
      </c>
      <c r="E108" s="86" t="s">
        <v>140</v>
      </c>
      <c r="F108" s="86"/>
      <c r="G108" s="65"/>
      <c r="H108" s="65"/>
      <c r="I108" s="65"/>
      <c r="J108" s="71"/>
      <c r="K108" s="71"/>
      <c r="L108" s="71"/>
      <c r="M108" s="73">
        <v>7832.0039401709437</v>
      </c>
      <c r="N108" s="73">
        <v>7699.6887366763722</v>
      </c>
      <c r="O108" s="73">
        <v>7580.1983844312253</v>
      </c>
      <c r="P108" s="73">
        <v>7481.6177221747048</v>
      </c>
      <c r="Q108" s="73">
        <v>7345.8993727985053</v>
      </c>
      <c r="R108" s="73">
        <v>7270.9994592249432</v>
      </c>
      <c r="S108" s="73">
        <v>7187.921685476399</v>
      </c>
      <c r="T108" s="73">
        <v>7118.9478683407979</v>
      </c>
      <c r="U108" s="71"/>
    </row>
    <row r="109" spans="1:22" s="64" customFormat="1" ht="12">
      <c r="A109" s="78"/>
      <c r="B109" s="78"/>
      <c r="C109" s="78" t="s">
        <v>142</v>
      </c>
      <c r="D109" s="86" t="s">
        <v>56</v>
      </c>
      <c r="E109" s="86" t="s">
        <v>140</v>
      </c>
      <c r="F109" s="86"/>
      <c r="G109" s="65"/>
      <c r="H109" s="65"/>
      <c r="I109" s="65"/>
      <c r="J109" s="71"/>
      <c r="K109" s="71"/>
      <c r="L109" s="71"/>
      <c r="M109" s="74"/>
      <c r="N109" s="74">
        <f t="shared" ref="N109:T109" si="20">N108-M108</f>
        <v>-132.31520349457151</v>
      </c>
      <c r="O109" s="74">
        <f t="shared" si="20"/>
        <v>-119.49035224514682</v>
      </c>
      <c r="P109" s="74">
        <f t="shared" si="20"/>
        <v>-98.580662256520554</v>
      </c>
      <c r="Q109" s="74">
        <f t="shared" si="20"/>
        <v>-135.71834937619951</v>
      </c>
      <c r="R109" s="74">
        <f t="shared" si="20"/>
        <v>-74.899913573562117</v>
      </c>
      <c r="S109" s="74">
        <f t="shared" si="20"/>
        <v>-83.077773748544132</v>
      </c>
      <c r="T109" s="74">
        <f t="shared" si="20"/>
        <v>-68.973817135601166</v>
      </c>
    </row>
    <row r="110" spans="1:22" s="64" customFormat="1" ht="12">
      <c r="A110" s="78"/>
      <c r="B110" s="78"/>
      <c r="C110" s="88" t="s">
        <v>145</v>
      </c>
      <c r="D110" s="86" t="s">
        <v>56</v>
      </c>
      <c r="E110" s="86" t="s">
        <v>98</v>
      </c>
      <c r="F110" s="86" t="s">
        <v>44</v>
      </c>
      <c r="G110" s="65"/>
      <c r="H110" s="65"/>
      <c r="I110" s="65"/>
      <c r="J110" s="71"/>
      <c r="K110" s="71"/>
      <c r="L110" s="71"/>
      <c r="M110" s="75"/>
      <c r="N110" s="76">
        <f t="shared" ref="N110:T110" si="21">N108/M108-1</f>
        <v>-1.6894169679348203E-2</v>
      </c>
      <c r="O110" s="76">
        <f t="shared" si="21"/>
        <v>-1.5518854895519518E-2</v>
      </c>
      <c r="P110" s="76">
        <f t="shared" si="21"/>
        <v>-1.3005024045148028E-2</v>
      </c>
      <c r="Q110" s="76">
        <f t="shared" si="21"/>
        <v>-1.8140241110414568E-2</v>
      </c>
      <c r="R110" s="76">
        <f t="shared" si="21"/>
        <v>-1.0196152951796877E-2</v>
      </c>
      <c r="S110" s="76">
        <f t="shared" si="21"/>
        <v>-1.1425908393259632E-2</v>
      </c>
      <c r="T110" s="76">
        <f t="shared" si="21"/>
        <v>-9.5957941883210163E-3</v>
      </c>
    </row>
    <row r="111" spans="1:22" s="64" customFormat="1">
      <c r="C111" s="68"/>
      <c r="D111" s="65"/>
      <c r="E111" s="65"/>
      <c r="F111" s="65"/>
      <c r="G111" s="65"/>
      <c r="H111" s="65"/>
      <c r="I111" s="65"/>
      <c r="J111" s="71"/>
      <c r="K111" s="71"/>
      <c r="L111" s="71"/>
      <c r="M111" s="71"/>
      <c r="N111" s="77"/>
      <c r="O111" s="77"/>
      <c r="P111" s="77"/>
      <c r="Q111" s="77"/>
      <c r="R111" s="77"/>
      <c r="S111" s="77"/>
      <c r="T111" s="77"/>
    </row>
    <row r="112" spans="1:22"/>
    <row r="113" spans="1:20" ht="12.75" thickBot="1">
      <c r="B113" s="216"/>
      <c r="C113" s="217" t="s">
        <v>184</v>
      </c>
      <c r="D113" s="218"/>
      <c r="E113" s="103"/>
      <c r="F113" s="103"/>
    </row>
    <row r="114" spans="1:20" ht="12.75" thickBot="1">
      <c r="B114" s="216"/>
      <c r="C114" s="215" t="s">
        <v>185</v>
      </c>
      <c r="D114" s="218"/>
      <c r="E114" s="103"/>
      <c r="F114" s="103"/>
    </row>
    <row r="115" spans="1:20" ht="12">
      <c r="B115" s="216"/>
      <c r="C115" s="216"/>
      <c r="D115" s="218"/>
      <c r="E115" s="103"/>
      <c r="F115" s="103"/>
    </row>
    <row r="116" spans="1:20" ht="12.75" thickBot="1">
      <c r="B116" s="216"/>
      <c r="C116" s="217" t="s">
        <v>130</v>
      </c>
      <c r="D116" s="216"/>
      <c r="E116" s="104"/>
      <c r="F116" s="104"/>
      <c r="G116" s="27"/>
      <c r="H116" s="27"/>
      <c r="I116" s="27"/>
      <c r="N116" s="206"/>
      <c r="O116" s="206"/>
      <c r="P116" s="206"/>
      <c r="Q116" s="206"/>
      <c r="R116" s="206"/>
      <c r="S116" s="206"/>
      <c r="T116" s="206"/>
    </row>
    <row r="117" spans="1:20" ht="12.75" thickBot="1">
      <c r="B117" s="216"/>
      <c r="C117" s="214" t="s">
        <v>131</v>
      </c>
      <c r="D117" s="218"/>
      <c r="E117" s="103"/>
      <c r="F117" s="103"/>
    </row>
    <row r="118" spans="1:20" ht="12">
      <c r="B118" s="216"/>
      <c r="C118" s="216"/>
      <c r="D118" s="218"/>
      <c r="E118" s="103"/>
      <c r="F118" s="103"/>
    </row>
    <row r="119" spans="1:20" ht="12">
      <c r="B119" s="259"/>
      <c r="C119" s="259"/>
      <c r="D119" s="260"/>
      <c r="E119" s="103"/>
      <c r="F119" s="103"/>
    </row>
    <row r="120" spans="1:20" s="64" customFormat="1" ht="12.75">
      <c r="A120" s="78"/>
      <c r="B120" s="78"/>
      <c r="C120" s="83" t="s">
        <v>88</v>
      </c>
      <c r="D120" s="84" t="s">
        <v>6</v>
      </c>
      <c r="E120" s="84" t="s">
        <v>45</v>
      </c>
      <c r="F120" s="84" t="s">
        <v>46</v>
      </c>
      <c r="G120" s="66"/>
      <c r="H120" s="66"/>
      <c r="I120" s="65"/>
      <c r="J120" s="67"/>
      <c r="K120" s="67"/>
      <c r="L120" s="67"/>
      <c r="M120" s="67"/>
      <c r="N120" s="21" t="s">
        <v>27</v>
      </c>
      <c r="O120" s="21" t="s">
        <v>28</v>
      </c>
      <c r="P120" s="21" t="s">
        <v>29</v>
      </c>
      <c r="Q120" s="21" t="s">
        <v>30</v>
      </c>
      <c r="R120" s="21" t="s">
        <v>31</v>
      </c>
      <c r="S120" s="21" t="s">
        <v>32</v>
      </c>
      <c r="T120" s="21" t="s">
        <v>33</v>
      </c>
    </row>
    <row r="121" spans="1:20" s="64" customFormat="1" ht="12">
      <c r="A121" s="78"/>
      <c r="B121" s="78"/>
      <c r="C121" s="85"/>
      <c r="D121" s="86"/>
      <c r="E121" s="86"/>
      <c r="F121" s="86"/>
      <c r="G121" s="66"/>
      <c r="H121" s="66"/>
      <c r="I121" s="65"/>
      <c r="J121" s="67"/>
      <c r="K121" s="67"/>
      <c r="L121" s="67"/>
      <c r="M121" s="67"/>
      <c r="N121" s="67"/>
    </row>
    <row r="122" spans="1:20" s="64" customFormat="1" ht="12">
      <c r="A122" s="78"/>
      <c r="B122" s="78"/>
      <c r="C122" s="85" t="s">
        <v>88</v>
      </c>
      <c r="D122" s="86" t="s">
        <v>84</v>
      </c>
      <c r="E122" s="86" t="str">
        <f>percent</f>
        <v>Per cent</v>
      </c>
      <c r="F122" s="86" t="s">
        <v>44</v>
      </c>
      <c r="G122" s="66"/>
      <c r="H122" s="66"/>
      <c r="I122" s="65"/>
      <c r="J122" s="67"/>
      <c r="K122" s="67"/>
      <c r="L122" s="67"/>
      <c r="M122" s="67"/>
      <c r="N122" s="69">
        <v>5.0000000000000001E-3</v>
      </c>
      <c r="O122" s="69">
        <v>5.0000000000000001E-3</v>
      </c>
      <c r="P122" s="69">
        <v>5.0000000000000001E-3</v>
      </c>
      <c r="Q122" s="69">
        <v>5.0000000000000001E-3</v>
      </c>
      <c r="R122" s="69">
        <v>5.0000000000000001E-3</v>
      </c>
      <c r="S122" s="69">
        <v>5.0000000000000001E-3</v>
      </c>
      <c r="T122" s="69">
        <v>5.0000000000000001E-3</v>
      </c>
    </row>
    <row r="123" spans="1:20" s="64" customFormat="1" ht="12">
      <c r="A123" s="78"/>
      <c r="B123" s="78"/>
      <c r="C123" s="85"/>
      <c r="D123" s="86"/>
      <c r="E123" s="86"/>
      <c r="F123" s="86"/>
      <c r="G123" s="66"/>
      <c r="H123" s="66"/>
      <c r="I123" s="65"/>
      <c r="J123" s="67"/>
      <c r="K123" s="67"/>
      <c r="L123" s="67"/>
      <c r="M123" s="67"/>
      <c r="N123" s="67"/>
    </row>
    <row r="124" spans="1:20" s="64" customFormat="1" ht="12">
      <c r="A124" s="78"/>
      <c r="B124" s="78"/>
      <c r="C124" s="83" t="s">
        <v>89</v>
      </c>
      <c r="D124" s="86"/>
      <c r="E124" s="86"/>
      <c r="F124" s="86"/>
      <c r="G124" s="66"/>
      <c r="H124" s="66"/>
      <c r="I124" s="65"/>
      <c r="J124" s="67"/>
      <c r="K124" s="67"/>
      <c r="L124" s="67"/>
      <c r="M124" s="67"/>
      <c r="N124" s="67"/>
    </row>
    <row r="125" spans="1:20" s="64" customFormat="1" ht="12">
      <c r="A125" s="78"/>
      <c r="B125" s="78"/>
      <c r="C125" s="85"/>
      <c r="D125" s="86"/>
      <c r="E125" s="86"/>
      <c r="F125" s="86"/>
      <c r="G125" s="66"/>
      <c r="H125" s="66"/>
      <c r="I125" s="65"/>
      <c r="J125" s="67"/>
      <c r="K125" s="67"/>
      <c r="L125" s="67"/>
      <c r="M125" s="67"/>
      <c r="N125" s="64" t="s">
        <v>90</v>
      </c>
      <c r="P125" s="64" t="s">
        <v>91</v>
      </c>
      <c r="Q125" s="64" t="s">
        <v>92</v>
      </c>
      <c r="R125" s="64" t="s">
        <v>93</v>
      </c>
    </row>
    <row r="126" spans="1:20" s="64" customFormat="1" ht="12">
      <c r="A126" s="78"/>
      <c r="B126" s="78"/>
      <c r="C126" s="85" t="s">
        <v>64</v>
      </c>
      <c r="D126" s="86" t="s">
        <v>84</v>
      </c>
      <c r="E126" s="86" t="str">
        <f>percent</f>
        <v>Per cent</v>
      </c>
      <c r="F126" s="86" t="s">
        <v>44</v>
      </c>
      <c r="G126" s="66"/>
      <c r="H126" s="66"/>
      <c r="I126" s="65"/>
      <c r="J126" s="67"/>
      <c r="K126" s="67"/>
      <c r="L126" s="67"/>
      <c r="M126" s="67"/>
      <c r="N126" s="70">
        <f>AVERAGE(P126:R126)</f>
        <v>0.45866666666666672</v>
      </c>
      <c r="P126" s="69">
        <v>0.55500000000000005</v>
      </c>
      <c r="Q126" s="69">
        <v>0.30299999999999999</v>
      </c>
      <c r="R126" s="69">
        <v>0.51800000000000002</v>
      </c>
    </row>
    <row r="127" spans="1:20" s="64" customFormat="1" ht="12">
      <c r="A127" s="78"/>
      <c r="B127" s="78"/>
      <c r="C127" s="85" t="s">
        <v>94</v>
      </c>
      <c r="D127" s="86"/>
      <c r="E127" s="86"/>
      <c r="F127" s="86"/>
      <c r="G127" s="66"/>
      <c r="H127" s="66"/>
      <c r="I127" s="65"/>
    </row>
    <row r="128" spans="1:20" s="64" customFormat="1" ht="12">
      <c r="A128" s="78"/>
      <c r="B128" s="78"/>
      <c r="C128" s="85" t="s">
        <v>95</v>
      </c>
      <c r="D128" s="86"/>
      <c r="E128" s="86"/>
      <c r="F128" s="86"/>
      <c r="G128" s="66"/>
      <c r="H128" s="66"/>
      <c r="I128" s="65"/>
    </row>
    <row r="129" spans="1:21" s="64" customFormat="1" ht="12">
      <c r="A129" s="78"/>
      <c r="B129" s="78"/>
      <c r="C129" s="78"/>
      <c r="D129" s="86"/>
      <c r="E129" s="86"/>
      <c r="F129" s="86"/>
      <c r="G129" s="65"/>
      <c r="H129" s="65"/>
      <c r="I129" s="65"/>
      <c r="J129" s="71"/>
      <c r="K129" s="71"/>
      <c r="L129" s="71"/>
      <c r="M129" s="71"/>
      <c r="N129" s="71"/>
      <c r="O129" s="71"/>
      <c r="P129" s="71"/>
      <c r="Q129" s="71"/>
      <c r="R129" s="71"/>
      <c r="S129" s="71"/>
    </row>
    <row r="130" spans="1:21" s="78" customFormat="1" ht="12">
      <c r="B130" s="90" t="s">
        <v>129</v>
      </c>
      <c r="D130" s="86"/>
      <c r="E130" s="86"/>
      <c r="F130" s="86"/>
      <c r="G130" s="86"/>
      <c r="H130" s="86"/>
      <c r="I130" s="86"/>
      <c r="J130" s="91"/>
      <c r="K130" s="91"/>
      <c r="L130" s="91"/>
      <c r="M130" s="91"/>
      <c r="O130" s="92"/>
      <c r="P130" s="93"/>
      <c r="Q130" s="93"/>
      <c r="R130" s="93"/>
      <c r="S130" s="93"/>
      <c r="T130" s="93"/>
    </row>
    <row r="131" spans="1:21" s="78" customFormat="1" ht="12">
      <c r="C131" s="87" t="s">
        <v>65</v>
      </c>
      <c r="D131" s="86"/>
      <c r="E131" s="86"/>
      <c r="F131" s="86"/>
      <c r="G131" s="86"/>
      <c r="H131" s="86"/>
      <c r="I131" s="86"/>
      <c r="J131" s="91"/>
      <c r="K131" s="91"/>
      <c r="L131" s="91"/>
      <c r="M131" s="91"/>
      <c r="N131" s="93"/>
      <c r="O131" s="93"/>
      <c r="P131" s="93"/>
      <c r="Q131" s="93"/>
      <c r="R131" s="93"/>
      <c r="S131" s="93"/>
      <c r="T131" s="93"/>
    </row>
    <row r="132" spans="1:21" s="78" customFormat="1" ht="12">
      <c r="C132" s="85" t="s">
        <v>64</v>
      </c>
      <c r="D132" s="86"/>
      <c r="E132" s="86" t="s">
        <v>98</v>
      </c>
      <c r="F132" s="86" t="s">
        <v>44</v>
      </c>
      <c r="G132" s="86"/>
      <c r="H132" s="86"/>
      <c r="I132" s="86"/>
      <c r="J132" s="91"/>
      <c r="K132" s="91"/>
      <c r="L132" s="91"/>
      <c r="M132" s="94">
        <v>1</v>
      </c>
      <c r="N132" s="93"/>
      <c r="O132" s="93"/>
      <c r="P132" s="93"/>
      <c r="Q132" s="93"/>
      <c r="R132" s="93"/>
      <c r="S132" s="93"/>
      <c r="T132" s="93"/>
    </row>
    <row r="133" spans="1:21" s="78" customFormat="1" ht="12">
      <c r="D133" s="86"/>
      <c r="E133" s="86"/>
      <c r="F133" s="86"/>
      <c r="G133" s="86"/>
      <c r="H133" s="86"/>
      <c r="I133" s="86"/>
      <c r="J133" s="91"/>
      <c r="K133" s="91"/>
      <c r="L133" s="91"/>
      <c r="M133" s="91"/>
      <c r="N133" s="93"/>
      <c r="O133" s="93"/>
      <c r="P133" s="93"/>
      <c r="Q133" s="93"/>
      <c r="R133" s="93"/>
      <c r="S133" s="93"/>
      <c r="T133" s="93"/>
    </row>
    <row r="134" spans="1:21" s="78" customFormat="1" ht="12">
      <c r="C134" s="95" t="s">
        <v>129</v>
      </c>
      <c r="D134" s="96" t="s">
        <v>56</v>
      </c>
      <c r="E134" s="96" t="s">
        <v>98</v>
      </c>
      <c r="F134" s="96" t="s">
        <v>44</v>
      </c>
      <c r="G134" s="86"/>
      <c r="H134" s="86"/>
      <c r="I134" s="86"/>
      <c r="J134" s="91"/>
      <c r="K134" s="91"/>
      <c r="L134" s="97"/>
      <c r="M134" s="98"/>
      <c r="N134" s="99"/>
      <c r="O134" s="99">
        <f t="shared" ref="O134:T134" si="22">SUMPRODUCT(O99:O99,$M132:$M132)</f>
        <v>2.5437209930725402E-2</v>
      </c>
      <c r="P134" s="99">
        <f t="shared" si="22"/>
        <v>2.4520418857623572E-2</v>
      </c>
      <c r="Q134" s="99">
        <f t="shared" si="22"/>
        <v>2.5796939209252745E-2</v>
      </c>
      <c r="R134" s="99">
        <f t="shared" si="22"/>
        <v>2.5036339441154132E-2</v>
      </c>
      <c r="S134" s="99">
        <f t="shared" si="22"/>
        <v>2.6326123008461932E-2</v>
      </c>
      <c r="T134" s="99">
        <f t="shared" si="22"/>
        <v>2.3578971073605182E-2</v>
      </c>
    </row>
    <row r="135" spans="1:21">
      <c r="O135" s="212"/>
      <c r="P135" s="212"/>
      <c r="Q135" s="212"/>
      <c r="R135" s="212"/>
      <c r="S135" s="212"/>
      <c r="T135" s="212"/>
    </row>
    <row r="136" spans="1:21" ht="12">
      <c r="B136" s="100" t="s">
        <v>131</v>
      </c>
      <c r="C136" s="101"/>
      <c r="D136" s="102"/>
      <c r="E136" s="103"/>
      <c r="F136" s="103"/>
    </row>
    <row r="137" spans="1:21" ht="12">
      <c r="B137" s="104"/>
      <c r="C137" s="105" t="s">
        <v>132</v>
      </c>
      <c r="D137" s="104"/>
      <c r="E137" s="103" t="s">
        <v>40</v>
      </c>
      <c r="F137" s="103"/>
      <c r="N137" s="234">
        <v>26.04</v>
      </c>
    </row>
    <row r="138" spans="1:21" ht="11.25" customHeight="1">
      <c r="B138" s="104"/>
      <c r="C138" s="105" t="s">
        <v>132</v>
      </c>
      <c r="D138" s="102"/>
      <c r="E138" s="103"/>
      <c r="F138" s="103"/>
      <c r="N138" s="194">
        <f>N137</f>
        <v>26.04</v>
      </c>
      <c r="O138" s="194">
        <f t="shared" ref="O138:T138" si="23">N138</f>
        <v>26.04</v>
      </c>
      <c r="P138" s="194">
        <f t="shared" si="23"/>
        <v>26.04</v>
      </c>
      <c r="Q138" s="194">
        <f t="shared" si="23"/>
        <v>26.04</v>
      </c>
      <c r="R138" s="194">
        <f t="shared" si="23"/>
        <v>26.04</v>
      </c>
      <c r="S138" s="194">
        <f t="shared" si="23"/>
        <v>26.04</v>
      </c>
      <c r="T138" s="194">
        <f t="shared" si="23"/>
        <v>26.04</v>
      </c>
    </row>
    <row r="139" spans="1:21" ht="12" customHeight="1">
      <c r="B139" s="104"/>
      <c r="C139" s="105"/>
      <c r="D139" s="102"/>
      <c r="E139" s="103"/>
      <c r="F139" s="103"/>
      <c r="N139" s="238"/>
    </row>
    <row r="140" spans="1:21" ht="12.75">
      <c r="B140" s="104"/>
      <c r="C140" s="105"/>
      <c r="D140" s="106"/>
      <c r="E140" s="103"/>
      <c r="F140" s="103"/>
      <c r="N140" s="22"/>
      <c r="O140" s="233"/>
      <c r="P140" s="233"/>
      <c r="Q140" s="233"/>
      <c r="R140" s="233"/>
      <c r="S140" s="233"/>
      <c r="T140" s="233"/>
    </row>
    <row r="141" spans="1:21" s="29" customFormat="1" ht="12">
      <c r="B141" s="107"/>
      <c r="C141" s="108" t="s">
        <v>99</v>
      </c>
      <c r="D141" s="109" t="s">
        <v>56</v>
      </c>
      <c r="E141" s="103" t="s">
        <v>100</v>
      </c>
      <c r="F141" s="103" t="s">
        <v>44</v>
      </c>
      <c r="G141" s="46"/>
      <c r="H141" s="46"/>
      <c r="I141" s="46"/>
      <c r="M141" s="27"/>
      <c r="N141" s="134">
        <f>'Opex forecast'!M34</f>
        <v>16460024.489219755</v>
      </c>
      <c r="O141" s="134">
        <f t="shared" ref="O141:T141" si="24">O138*O98</f>
        <v>91420.439713943852</v>
      </c>
      <c r="P141" s="134">
        <f t="shared" si="24"/>
        <v>90367.192248030522</v>
      </c>
      <c r="Q141" s="134">
        <f t="shared" si="24"/>
        <v>97402.858606166337</v>
      </c>
      <c r="R141" s="134">
        <f t="shared" si="24"/>
        <v>96969.633134497984</v>
      </c>
      <c r="S141" s="134">
        <f t="shared" si="24"/>
        <v>104517.9998043651</v>
      </c>
      <c r="T141" s="134">
        <f t="shared" si="24"/>
        <v>96075.890050484624</v>
      </c>
      <c r="U141" s="27"/>
    </row>
    <row r="142" spans="1:21" ht="12">
      <c r="B142" s="104"/>
      <c r="C142" s="104"/>
      <c r="D142" s="103"/>
      <c r="E142" s="103"/>
      <c r="F142" s="103"/>
      <c r="O142" s="206">
        <f>O141/SUM($N$141:N141)</f>
        <v>5.5540889245832099E-3</v>
      </c>
      <c r="P142" s="206">
        <f>P141/SUM($N$141:O141)</f>
        <v>5.4597766319518723E-3</v>
      </c>
      <c r="Q142" s="206">
        <f>Q141/SUM($N$141:P141)</f>
        <v>5.852899786207285E-3</v>
      </c>
      <c r="R142" s="206">
        <f>R141/SUM($N$141:Q141)</f>
        <v>5.7929618116253322E-3</v>
      </c>
      <c r="S142" s="206">
        <f>S141/SUM($N$141:R141)</f>
        <v>6.207938568465428E-3</v>
      </c>
      <c r="T142" s="206">
        <f>T141/SUM($N$141:S141)</f>
        <v>5.6713049185048141E-3</v>
      </c>
    </row>
    <row r="143" spans="1:21" ht="12">
      <c r="B143" s="104"/>
      <c r="C143" s="110" t="s">
        <v>51</v>
      </c>
      <c r="D143" s="86"/>
      <c r="E143" s="86"/>
      <c r="F143" s="86"/>
      <c r="G143" s="65"/>
      <c r="H143" s="65"/>
      <c r="I143" s="65"/>
      <c r="J143" s="71"/>
      <c r="K143" s="71"/>
      <c r="L143" s="71"/>
      <c r="M143" s="71"/>
      <c r="N143" s="64"/>
      <c r="O143" s="64"/>
      <c r="P143" s="64"/>
      <c r="Q143" s="64"/>
      <c r="R143" s="64"/>
      <c r="S143" s="64"/>
    </row>
    <row r="144" spans="1:21" ht="12">
      <c r="B144" s="104"/>
      <c r="C144" s="85" t="s">
        <v>52</v>
      </c>
      <c r="D144" s="86"/>
      <c r="E144" s="86" t="s">
        <v>98</v>
      </c>
      <c r="F144" s="86" t="s">
        <v>44</v>
      </c>
      <c r="G144" s="65"/>
      <c r="H144" s="65"/>
      <c r="I144" s="65"/>
      <c r="J144" s="71"/>
      <c r="K144" s="71"/>
      <c r="L144" s="71"/>
      <c r="M144" s="71"/>
      <c r="N144" s="64"/>
      <c r="O144" s="79">
        <f t="shared" ref="O144:T144" si="25">O88/N88-1</f>
        <v>3.7886385165959435E-3</v>
      </c>
      <c r="P144" s="79">
        <f t="shared" si="25"/>
        <v>6.0117922993228046E-3</v>
      </c>
      <c r="Q144" s="79">
        <f t="shared" si="25"/>
        <v>8.5137670184907144E-3</v>
      </c>
      <c r="R144" s="79">
        <f t="shared" si="25"/>
        <v>1.0281028966630856E-2</v>
      </c>
      <c r="S144" s="79">
        <f t="shared" si="25"/>
        <v>1.0641962945583394E-2</v>
      </c>
      <c r="T144" s="79">
        <f t="shared" si="25"/>
        <v>9.9807911352693957E-3</v>
      </c>
    </row>
    <row r="145" spans="2:21" ht="12">
      <c r="B145" s="104"/>
      <c r="C145" s="111" t="s">
        <v>54</v>
      </c>
      <c r="D145" s="86"/>
      <c r="E145" s="86" t="s">
        <v>98</v>
      </c>
      <c r="F145" s="86" t="s">
        <v>44</v>
      </c>
      <c r="G145" s="65"/>
      <c r="H145" s="65"/>
      <c r="I145" s="65"/>
      <c r="J145" s="71"/>
      <c r="K145" s="71"/>
      <c r="L145" s="71"/>
      <c r="M145" s="71"/>
      <c r="N145" s="64"/>
      <c r="O145" s="79">
        <f t="shared" ref="O145:T145" si="26">IF($C$117="Incremental cost approach",O142,O134)</f>
        <v>5.5540889245832099E-3</v>
      </c>
      <c r="P145" s="79">
        <f t="shared" si="26"/>
        <v>5.4597766319518723E-3</v>
      </c>
      <c r="Q145" s="79">
        <f t="shared" si="26"/>
        <v>5.852899786207285E-3</v>
      </c>
      <c r="R145" s="79">
        <f t="shared" si="26"/>
        <v>5.7929618116253322E-3</v>
      </c>
      <c r="S145" s="79">
        <f t="shared" si="26"/>
        <v>6.207938568465428E-3</v>
      </c>
      <c r="T145" s="79">
        <f t="shared" si="26"/>
        <v>5.6713049185048141E-3</v>
      </c>
    </row>
    <row r="146" spans="2:21" ht="12">
      <c r="B146" s="104"/>
      <c r="C146" s="85" t="s">
        <v>53</v>
      </c>
      <c r="D146" s="86"/>
      <c r="E146" s="86" t="s">
        <v>98</v>
      </c>
      <c r="F146" s="86" t="s">
        <v>44</v>
      </c>
      <c r="G146" s="65"/>
      <c r="H146" s="65"/>
      <c r="I146" s="65"/>
      <c r="J146" s="71"/>
      <c r="K146" s="71"/>
      <c r="L146" s="71"/>
      <c r="M146" s="71"/>
      <c r="N146" s="64"/>
      <c r="O146" s="79">
        <f t="shared" ref="O146:T146" si="27">IF($C$114="PFP growth",O122,0)</f>
        <v>0</v>
      </c>
      <c r="P146" s="79">
        <f t="shared" si="27"/>
        <v>0</v>
      </c>
      <c r="Q146" s="79">
        <f t="shared" si="27"/>
        <v>0</v>
      </c>
      <c r="R146" s="79">
        <f t="shared" si="27"/>
        <v>0</v>
      </c>
      <c r="S146" s="79">
        <f t="shared" si="27"/>
        <v>0</v>
      </c>
      <c r="T146" s="79">
        <f t="shared" si="27"/>
        <v>0</v>
      </c>
    </row>
    <row r="147" spans="2:21" ht="12">
      <c r="B147" s="104"/>
      <c r="C147" s="111" t="s">
        <v>51</v>
      </c>
      <c r="D147" s="86" t="s">
        <v>56</v>
      </c>
      <c r="E147" s="86" t="s">
        <v>98</v>
      </c>
      <c r="F147" s="86" t="s">
        <v>44</v>
      </c>
      <c r="G147" s="65"/>
      <c r="H147" s="65"/>
      <c r="I147" s="65"/>
      <c r="J147" s="71"/>
      <c r="K147" s="71"/>
      <c r="L147" s="71"/>
      <c r="M147" s="71"/>
      <c r="N147" s="112"/>
      <c r="O147" s="113">
        <f t="shared" ref="O147:T147" si="28">O144+O145-O146</f>
        <v>9.3427274411791543E-3</v>
      </c>
      <c r="P147" s="80">
        <f t="shared" si="28"/>
        <v>1.1471568931274677E-2</v>
      </c>
      <c r="Q147" s="80">
        <f t="shared" si="28"/>
        <v>1.4366666804697999E-2</v>
      </c>
      <c r="R147" s="80">
        <f t="shared" si="28"/>
        <v>1.6073990778256188E-2</v>
      </c>
      <c r="S147" s="80">
        <f t="shared" si="28"/>
        <v>1.6849901514048821E-2</v>
      </c>
      <c r="T147" s="80">
        <f t="shared" si="28"/>
        <v>1.5652096053774212E-2</v>
      </c>
    </row>
    <row r="148" spans="2:21"/>
    <row r="149" spans="2:21">
      <c r="N149" s="81"/>
      <c r="O149" s="81"/>
      <c r="P149" s="81"/>
      <c r="Q149" s="81"/>
      <c r="R149" s="81"/>
      <c r="S149" s="81"/>
      <c r="T149" s="81"/>
    </row>
    <row r="150" spans="2:21" s="309" customFormat="1" ht="15.75" customHeight="1">
      <c r="B150" s="304" t="s">
        <v>200</v>
      </c>
      <c r="C150" s="305"/>
      <c r="D150" s="306"/>
      <c r="E150" s="305"/>
      <c r="F150" s="305"/>
      <c r="G150" s="305"/>
      <c r="H150" s="305"/>
      <c r="I150" s="305"/>
      <c r="J150" s="307"/>
      <c r="K150" s="308"/>
      <c r="O150" s="310"/>
      <c r="P150" s="310"/>
      <c r="Q150" s="310"/>
      <c r="R150" s="310"/>
      <c r="S150" s="310"/>
    </row>
    <row r="151" spans="2:21" s="225" customFormat="1">
      <c r="D151" s="226"/>
      <c r="E151" s="226"/>
      <c r="F151" s="226"/>
      <c r="G151" s="226"/>
      <c r="H151" s="226"/>
      <c r="I151" s="226"/>
    </row>
    <row r="152" spans="2:21" s="225" customFormat="1" ht="12.75" customHeight="1">
      <c r="D152" s="226"/>
      <c r="E152" s="226"/>
      <c r="F152" s="226"/>
      <c r="G152" s="226"/>
      <c r="H152" s="226"/>
      <c r="I152" s="226"/>
    </row>
    <row r="153" spans="2:21" s="228" customFormat="1" ht="12.75">
      <c r="C153" s="229" t="s">
        <v>197</v>
      </c>
      <c r="D153" s="230"/>
      <c r="N153" s="21" t="s">
        <v>27</v>
      </c>
      <c r="O153" s="21" t="s">
        <v>28</v>
      </c>
      <c r="P153" s="21" t="s">
        <v>29</v>
      </c>
      <c r="Q153" s="21" t="s">
        <v>30</v>
      </c>
      <c r="R153" s="21" t="s">
        <v>31</v>
      </c>
      <c r="S153" s="21" t="s">
        <v>32</v>
      </c>
      <c r="T153" s="21" t="s">
        <v>33</v>
      </c>
    </row>
    <row r="154" spans="2:21" s="228" customFormat="1" ht="12.75">
      <c r="C154" s="231" t="s">
        <v>52</v>
      </c>
      <c r="N154" s="262">
        <f>'Opex forecast'!$M$34</f>
        <v>16460024.489219755</v>
      </c>
      <c r="O154" s="144">
        <f t="shared" ref="O154:T157" si="29">N154*(1+O144)</f>
        <v>16522385.571983725</v>
      </c>
      <c r="P154" s="144">
        <f t="shared" si="29"/>
        <v>16621714.722331818</v>
      </c>
      <c r="Q154" s="144">
        <f t="shared" si="29"/>
        <v>16763228.128925567</v>
      </c>
      <c r="R154" s="144">
        <f t="shared" si="29"/>
        <v>16935571.362893291</v>
      </c>
      <c r="S154" s="144">
        <f t="shared" si="29"/>
        <v>17115799.085799485</v>
      </c>
      <c r="T154" s="144">
        <f t="shared" si="29"/>
        <v>17286628.301588085</v>
      </c>
      <c r="U154" s="131">
        <f>SUM(P154:T154)</f>
        <v>84722941.601538241</v>
      </c>
    </row>
    <row r="155" spans="2:21" s="228" customFormat="1" ht="12.75">
      <c r="C155" s="232" t="s">
        <v>181</v>
      </c>
      <c r="N155" s="262">
        <f>'Opex forecast'!$M$34</f>
        <v>16460024.489219755</v>
      </c>
      <c r="O155" s="144">
        <f t="shared" si="29"/>
        <v>16551444.928933701</v>
      </c>
      <c r="P155" s="144">
        <f t="shared" si="29"/>
        <v>16641812.121181732</v>
      </c>
      <c r="Q155" s="144">
        <f t="shared" si="29"/>
        <v>16739214.979787899</v>
      </c>
      <c r="R155" s="144">
        <f t="shared" si="29"/>
        <v>16836184.612922397</v>
      </c>
      <c r="S155" s="144">
        <f t="shared" si="29"/>
        <v>16940702.612726763</v>
      </c>
      <c r="T155" s="144">
        <f t="shared" si="29"/>
        <v>17036778.502777249</v>
      </c>
      <c r="U155" s="131">
        <f>SUM(P155:T155)</f>
        <v>84194692.829396039</v>
      </c>
    </row>
    <row r="156" spans="2:21" s="228" customFormat="1" ht="12.75">
      <c r="C156" s="232" t="s">
        <v>53</v>
      </c>
      <c r="N156" s="262">
        <f>'Opex forecast'!$M$34</f>
        <v>16460024.489219755</v>
      </c>
      <c r="O156" s="144">
        <f t="shared" si="29"/>
        <v>16460024.489219755</v>
      </c>
      <c r="P156" s="144">
        <f t="shared" si="29"/>
        <v>16460024.489219755</v>
      </c>
      <c r="Q156" s="144">
        <f t="shared" si="29"/>
        <v>16460024.489219755</v>
      </c>
      <c r="R156" s="144">
        <f t="shared" si="29"/>
        <v>16460024.489219755</v>
      </c>
      <c r="S156" s="144">
        <f t="shared" si="29"/>
        <v>16460024.489219755</v>
      </c>
      <c r="T156" s="144">
        <f t="shared" si="29"/>
        <v>16460024.489219755</v>
      </c>
      <c r="U156" s="131">
        <f>SUM(P156:T156)</f>
        <v>82300122.446098775</v>
      </c>
    </row>
    <row r="157" spans="2:21" s="228" customFormat="1">
      <c r="C157" s="229" t="s">
        <v>51</v>
      </c>
      <c r="N157" s="131">
        <f>'Opex forecast'!$M$34</f>
        <v>16460024.489219755</v>
      </c>
      <c r="O157" s="131">
        <f t="shared" si="29"/>
        <v>16613806.01169767</v>
      </c>
      <c r="P157" s="131">
        <f t="shared" si="29"/>
        <v>16804392.432571687</v>
      </c>
      <c r="Q157" s="131">
        <f t="shared" si="29"/>
        <v>17045815.539505832</v>
      </c>
      <c r="R157" s="131">
        <f t="shared" si="29"/>
        <v>17319809.821295705</v>
      </c>
      <c r="S157" s="131">
        <f t="shared" si="29"/>
        <v>17611646.911026593</v>
      </c>
      <c r="T157" s="131">
        <f t="shared" si="29"/>
        <v>17887306.100143138</v>
      </c>
      <c r="U157" s="131">
        <f>SUM(P157:T157)</f>
        <v>86668970.804542959</v>
      </c>
    </row>
    <row r="158" spans="2:21" s="228" customFormat="1">
      <c r="D158" s="230"/>
      <c r="O158" s="230"/>
      <c r="P158" s="230"/>
      <c r="Q158" s="230"/>
      <c r="R158" s="230"/>
      <c r="S158" s="230"/>
    </row>
    <row r="159" spans="2:21" s="228" customFormat="1" ht="12.75">
      <c r="C159" s="231" t="s">
        <v>52</v>
      </c>
      <c r="O159" s="134">
        <f>O154-$N154</f>
        <v>62361.082763969898</v>
      </c>
      <c r="P159" s="134">
        <f>P154-$N154</f>
        <v>161690.23311206326</v>
      </c>
      <c r="Q159" s="134">
        <f t="shared" ref="P159:T161" si="30">Q154-$N154</f>
        <v>303203.63970581256</v>
      </c>
      <c r="R159" s="134">
        <f t="shared" si="30"/>
        <v>475546.87367353588</v>
      </c>
      <c r="S159" s="134">
        <f t="shared" si="30"/>
        <v>655774.59657973051</v>
      </c>
      <c r="T159" s="134">
        <f t="shared" si="30"/>
        <v>826603.81236832961</v>
      </c>
      <c r="U159" s="131">
        <f>SUM(P159:T159)</f>
        <v>2422819.1554394718</v>
      </c>
    </row>
    <row r="160" spans="2:21" s="228" customFormat="1" ht="12.75">
      <c r="C160" s="232" t="s">
        <v>181</v>
      </c>
      <c r="O160" s="134">
        <f>O155-$N155</f>
        <v>91420.439713945612</v>
      </c>
      <c r="P160" s="134">
        <f t="shared" si="30"/>
        <v>181787.63196197711</v>
      </c>
      <c r="Q160" s="134">
        <f t="shared" si="30"/>
        <v>279190.49056814425</v>
      </c>
      <c r="R160" s="134">
        <f t="shared" si="30"/>
        <v>376160.12370264158</v>
      </c>
      <c r="S160" s="134">
        <f t="shared" si="30"/>
        <v>480678.12350700796</v>
      </c>
      <c r="T160" s="134">
        <f t="shared" si="30"/>
        <v>576754.01355749369</v>
      </c>
      <c r="U160" s="131">
        <f>SUM(P160:T160)</f>
        <v>1894570.3832972646</v>
      </c>
    </row>
    <row r="161" spans="3:21" s="228" customFormat="1" ht="12.75">
      <c r="C161" s="232" t="s">
        <v>53</v>
      </c>
      <c r="O161" s="134">
        <f>O156-$N156</f>
        <v>0</v>
      </c>
      <c r="P161" s="134">
        <f t="shared" si="30"/>
        <v>0</v>
      </c>
      <c r="Q161" s="134">
        <f t="shared" si="30"/>
        <v>0</v>
      </c>
      <c r="R161" s="134">
        <f t="shared" si="30"/>
        <v>0</v>
      </c>
      <c r="S161" s="134">
        <f t="shared" si="30"/>
        <v>0</v>
      </c>
      <c r="T161" s="134">
        <f t="shared" si="30"/>
        <v>0</v>
      </c>
      <c r="U161" s="131">
        <f>SUM(P161:T161)</f>
        <v>0</v>
      </c>
    </row>
    <row r="162" spans="3:21" s="228" customFormat="1">
      <c r="C162" s="229" t="s">
        <v>198</v>
      </c>
      <c r="O162" s="131">
        <f t="shared" ref="O162:T162" si="31">SUM(O159:O161)</f>
        <v>153781.52247791551</v>
      </c>
      <c r="P162" s="131">
        <f t="shared" si="31"/>
        <v>343477.86507404037</v>
      </c>
      <c r="Q162" s="131">
        <f t="shared" si="31"/>
        <v>582394.13027395681</v>
      </c>
      <c r="R162" s="131">
        <f t="shared" si="31"/>
        <v>851706.99737617746</v>
      </c>
      <c r="S162" s="131">
        <f t="shared" si="31"/>
        <v>1136452.7200867385</v>
      </c>
      <c r="T162" s="131">
        <f t="shared" si="31"/>
        <v>1403357.8259258233</v>
      </c>
      <c r="U162" s="131">
        <f>SUM(P162:T162)</f>
        <v>4317389.5387367364</v>
      </c>
    </row>
    <row r="163" spans="3:21" s="228" customFormat="1">
      <c r="O163" s="230"/>
      <c r="P163" s="230"/>
      <c r="Q163" s="230"/>
      <c r="R163" s="230"/>
      <c r="S163" s="230"/>
      <c r="T163" s="230"/>
    </row>
    <row r="164" spans="3:21" s="228" customFormat="1">
      <c r="C164" s="229" t="s">
        <v>199</v>
      </c>
      <c r="O164" s="131">
        <f t="shared" ref="O164:T164" si="32">O157-$N$157</f>
        <v>153781.52247791551</v>
      </c>
      <c r="P164" s="131">
        <f t="shared" si="32"/>
        <v>344367.94335193187</v>
      </c>
      <c r="Q164" s="131">
        <f t="shared" si="32"/>
        <v>585791.05028607696</v>
      </c>
      <c r="R164" s="131">
        <f t="shared" si="32"/>
        <v>859785.33207594976</v>
      </c>
      <c r="S164" s="131">
        <f t="shared" si="32"/>
        <v>1151622.4218068384</v>
      </c>
      <c r="T164" s="131">
        <f t="shared" si="32"/>
        <v>1427281.6109233834</v>
      </c>
      <c r="U164" s="131">
        <f>SUM(P164:T164)</f>
        <v>4368848.3584441803</v>
      </c>
    </row>
    <row r="165" spans="3:21" s="228" customFormat="1">
      <c r="D165" s="230"/>
      <c r="O165" s="230"/>
      <c r="P165" s="230"/>
      <c r="Q165" s="230"/>
      <c r="R165" s="230"/>
      <c r="S165" s="230"/>
    </row>
    <row r="166" spans="3:21" s="228" customFormat="1">
      <c r="D166" s="230"/>
      <c r="O166" s="230"/>
      <c r="P166" s="230"/>
      <c r="Q166" s="230"/>
      <c r="R166" s="230"/>
      <c r="S166" s="230"/>
    </row>
    <row r="167" spans="3:21" s="228" customFormat="1">
      <c r="D167" s="230"/>
      <c r="O167" s="230"/>
      <c r="P167" s="230"/>
      <c r="Q167" s="230"/>
      <c r="R167" s="230"/>
      <c r="S167" s="230"/>
    </row>
    <row r="168" spans="3:21" s="228" customFormat="1" ht="12.75">
      <c r="C168" s="231" t="s">
        <v>52</v>
      </c>
      <c r="D168" s="230"/>
      <c r="O168" s="134">
        <f>O159/O$162*O$164</f>
        <v>62361.082763969898</v>
      </c>
      <c r="P168" s="134">
        <f>P159/P$162*P$164</f>
        <v>162109.23235153168</v>
      </c>
      <c r="Q168" s="134">
        <f t="shared" ref="O168:T170" si="33">Q159/Q$162*Q$164</f>
        <v>304972.13024842821</v>
      </c>
      <c r="R168" s="134">
        <f t="shared" si="33"/>
        <v>480057.3764905844</v>
      </c>
      <c r="S168" s="134">
        <f t="shared" si="33"/>
        <v>664528.06678566569</v>
      </c>
      <c r="T168" s="134">
        <f t="shared" si="33"/>
        <v>840695.3658694597</v>
      </c>
      <c r="U168" s="131">
        <f>SUM(P168:T168)</f>
        <v>2452362.1717456696</v>
      </c>
    </row>
    <row r="169" spans="3:21" s="228" customFormat="1" ht="12.75">
      <c r="C169" s="232" t="s">
        <v>181</v>
      </c>
      <c r="D169" s="230"/>
      <c r="O169" s="134">
        <f>O160/O$162*O$164</f>
        <v>91420.439713945612</v>
      </c>
      <c r="P169" s="134">
        <f>P160/P$162*P$164</f>
        <v>182258.71100040019</v>
      </c>
      <c r="Q169" s="134">
        <f t="shared" si="33"/>
        <v>280818.92003764882</v>
      </c>
      <c r="R169" s="134">
        <f t="shared" si="33"/>
        <v>379727.95558536536</v>
      </c>
      <c r="S169" s="134">
        <f t="shared" si="33"/>
        <v>487094.35502117255</v>
      </c>
      <c r="T169" s="134">
        <f t="shared" si="33"/>
        <v>586586.24505392357</v>
      </c>
      <c r="U169" s="131">
        <f>SUM(P169:T169)</f>
        <v>1916486.1866985108</v>
      </c>
    </row>
    <row r="170" spans="3:21" s="228" customFormat="1" ht="12.75">
      <c r="C170" s="232" t="s">
        <v>53</v>
      </c>
      <c r="D170" s="230"/>
      <c r="O170" s="134">
        <f t="shared" si="33"/>
        <v>0</v>
      </c>
      <c r="P170" s="134">
        <f t="shared" si="33"/>
        <v>0</v>
      </c>
      <c r="Q170" s="134">
        <f t="shared" si="33"/>
        <v>0</v>
      </c>
      <c r="R170" s="134">
        <f t="shared" si="33"/>
        <v>0</v>
      </c>
      <c r="S170" s="134">
        <f t="shared" si="33"/>
        <v>0</v>
      </c>
      <c r="T170" s="134">
        <f t="shared" si="33"/>
        <v>0</v>
      </c>
      <c r="U170" s="131">
        <f>SUM(P170:T170)</f>
        <v>0</v>
      </c>
    </row>
    <row r="171" spans="3:21" s="228" customFormat="1">
      <c r="C171" s="229" t="s">
        <v>198</v>
      </c>
      <c r="D171" s="230"/>
      <c r="O171" s="131">
        <f t="shared" ref="O171:T171" si="34">SUM(O168:O170)</f>
        <v>153781.52247791551</v>
      </c>
      <c r="P171" s="131">
        <f t="shared" si="34"/>
        <v>344367.94335193187</v>
      </c>
      <c r="Q171" s="131">
        <f t="shared" si="34"/>
        <v>585791.05028607696</v>
      </c>
      <c r="R171" s="131">
        <f t="shared" si="34"/>
        <v>859785.33207594976</v>
      </c>
      <c r="S171" s="131">
        <f t="shared" si="34"/>
        <v>1151622.4218068384</v>
      </c>
      <c r="T171" s="131">
        <f t="shared" si="34"/>
        <v>1427281.6109233834</v>
      </c>
      <c r="U171" s="131">
        <f>SUM(P171:T171)</f>
        <v>4368848.3584441803</v>
      </c>
    </row>
    <row r="172" spans="3:21">
      <c r="O172" s="131">
        <f>O171*$O$24</f>
        <v>157700.04820003227</v>
      </c>
      <c r="P172" s="131">
        <f t="shared" ref="P172:U172" si="35">P171*$O$24</f>
        <v>353142.82489916577</v>
      </c>
      <c r="Q172" s="131">
        <f t="shared" si="35"/>
        <v>600717.66345354274</v>
      </c>
      <c r="R172" s="131">
        <f t="shared" si="35"/>
        <v>881693.62694097264</v>
      </c>
      <c r="S172" s="131">
        <f t="shared" si="35"/>
        <v>1180967.0531338209</v>
      </c>
      <c r="T172" s="131">
        <f t="shared" si="35"/>
        <v>1463650.3476544865</v>
      </c>
      <c r="U172" s="131">
        <f t="shared" si="35"/>
        <v>4480171.5160819888</v>
      </c>
    </row>
    <row r="173" spans="3:21"/>
    <row r="174" spans="3:21">
      <c r="P174" s="237"/>
    </row>
    <row r="175" spans="3:21"/>
    <row r="176" spans="3:21"/>
    <row r="177"/>
    <row r="178"/>
    <row r="179" hidden="1"/>
  </sheetData>
  <mergeCells count="6">
    <mergeCell ref="C1:E1"/>
    <mergeCell ref="C2:E2"/>
    <mergeCell ref="O10:T10"/>
    <mergeCell ref="P3:T3"/>
    <mergeCell ref="J3:M3"/>
    <mergeCell ref="I10:N10"/>
  </mergeCells>
  <conditionalFormatting sqref="P44:P51">
    <cfRule type="cellIs" dxfId="5" priority="9" operator="equal">
      <formula>"Check"</formula>
    </cfRule>
    <cfRule type="cellIs" dxfId="4" priority="10" operator="equal">
      <formula>"Ok"</formula>
    </cfRule>
  </conditionalFormatting>
  <conditionalFormatting sqref="P53">
    <cfRule type="cellIs" dxfId="1" priority="1" operator="equal">
      <formula>"Check"</formula>
    </cfRule>
    <cfRule type="cellIs" dxfId="0" priority="2" operator="equal">
      <formula>"Ok"</formula>
    </cfRule>
  </conditionalFormatting>
  <dataValidations count="4">
    <dataValidation type="list" allowBlank="1" showInputMessage="1" showErrorMessage="1" sqref="F123:F125">
      <formula1>#REF!</formula1>
    </dataValidation>
    <dataValidation type="list" allowBlank="1" showInputMessage="1" showErrorMessage="1" sqref="C117">
      <formula1>"Opex cost function estimate approach,Incremental cost approach"</formula1>
    </dataValidation>
    <dataValidation type="list" allowBlank="1" showInputMessage="1" showErrorMessage="1" sqref="E137:E139">
      <formula1>"Real 2010,Real 2011,Real 2012,Real 2013,Real 2014,Real 2015,Nominal"</formula1>
    </dataValidation>
    <dataValidation type="list" allowBlank="1" showInputMessage="1" showErrorMessage="1" sqref="C114">
      <formula1>"Zero productivity growth, PFP growth"</formula1>
    </dataValidation>
  </dataValidations>
  <pageMargins left="0.7" right="0.7" top="0.75" bottom="0.75" header="0.3" footer="0.3"/>
  <pageSetup paperSize="9" orientation="portrait" verticalDpi="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85662D3AE293449F9E4F56C291B3C8" ma:contentTypeVersion="0" ma:contentTypeDescription="Create a new document." ma:contentTypeScope="" ma:versionID="ec26f281a9d21884cd7cddb9e42ecfa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A93923-4511-4BB4-84BF-D84F9F4F5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D322AF-CD6D-4457-A8B1-E78CFF845A1F}">
  <ds:schemaRefs>
    <ds:schemaRef ds:uri="http://schemas.microsoft.com/sharepoint/v3/contenttype/forms"/>
  </ds:schemaRefs>
</ds:datastoreItem>
</file>

<file path=customXml/itemProps3.xml><?xml version="1.0" encoding="utf-8"?>
<ds:datastoreItem xmlns:ds="http://schemas.openxmlformats.org/officeDocument/2006/customXml" ds:itemID="{32837C60-89A0-45D4-A7F5-9E372BF52D0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Opex forecast</vt:lpstr>
      <vt:lpstr>Rate of change</vt:lpstr>
      <vt:lpstr>Nominal</vt:lpstr>
      <vt:lpstr>Nominal_to_Real</vt:lpstr>
      <vt:lpstr>Real_to_Nominal</vt:lpstr>
    </vt:vector>
  </TitlesOfParts>
  <Company>ActewAGL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ciwalker</dc:creator>
  <cp:lastModifiedBy>Gillian Symmans</cp:lastModifiedBy>
  <cp:lastPrinted>2009-05-18T06:34:03Z</cp:lastPrinted>
  <dcterms:created xsi:type="dcterms:W3CDTF">2006-10-23T23:34:37Z</dcterms:created>
  <dcterms:modified xsi:type="dcterms:W3CDTF">2015-06-30T05:02:56Z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0x0101005E85662D3AE293449F9E4F56C291B3C8</vt:lpwstr>
  </property>
</Properties>
</file>