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17060" yWindow="0" windowWidth="17060" windowHeight="28280" tabRatio="500"/>
  </bookViews>
  <sheets>
    <sheet name="Energex" sheetId="1" r:id="rId1"/>
    <sheet name="Ergon Energy" sheetId="4" r:id="rId2"/>
    <sheet name="OPEX Productivity" sheetId="5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4" l="1"/>
  <c r="M9" i="1"/>
  <c r="L20" i="1"/>
  <c r="L22" i="1"/>
  <c r="C22" i="1"/>
  <c r="D22" i="1"/>
  <c r="E22" i="1"/>
  <c r="F22" i="1"/>
  <c r="G22" i="1"/>
  <c r="H22" i="1"/>
  <c r="I22" i="1"/>
  <c r="J22" i="1"/>
  <c r="K22" i="1"/>
  <c r="M22" i="1"/>
  <c r="N22" i="1"/>
  <c r="O22" i="1"/>
  <c r="P22" i="1"/>
  <c r="Q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K20" i="1"/>
  <c r="J20" i="1"/>
  <c r="I20" i="1"/>
  <c r="H20" i="1"/>
  <c r="G20" i="1"/>
  <c r="F20" i="1"/>
  <c r="E20" i="1"/>
  <c r="E9" i="1"/>
  <c r="E8" i="1"/>
  <c r="E11" i="1"/>
  <c r="Q9" i="1"/>
  <c r="Q8" i="1"/>
  <c r="Q11" i="1"/>
  <c r="P9" i="1"/>
  <c r="P8" i="1"/>
  <c r="P11" i="1"/>
  <c r="O9" i="1"/>
  <c r="O8" i="1"/>
  <c r="O11" i="1"/>
  <c r="N9" i="1"/>
  <c r="N8" i="1"/>
  <c r="N11" i="1"/>
  <c r="M8" i="1"/>
  <c r="M11" i="1"/>
  <c r="L9" i="1"/>
  <c r="L8" i="1"/>
  <c r="L11" i="1"/>
  <c r="K9" i="1"/>
  <c r="K8" i="1"/>
  <c r="K11" i="1"/>
  <c r="J9" i="1"/>
  <c r="J8" i="1"/>
  <c r="J11" i="1"/>
  <c r="I9" i="1"/>
  <c r="I8" i="1"/>
  <c r="I11" i="1"/>
  <c r="H9" i="1"/>
  <c r="H8" i="1"/>
  <c r="H11" i="1"/>
  <c r="G9" i="1"/>
  <c r="G8" i="1"/>
  <c r="G11" i="1"/>
  <c r="F9" i="1"/>
  <c r="F8" i="1"/>
  <c r="F11" i="1"/>
  <c r="D20" i="1"/>
  <c r="D9" i="1"/>
  <c r="D8" i="1"/>
  <c r="D11" i="1"/>
  <c r="C20" i="1"/>
  <c r="C9" i="1"/>
  <c r="C8" i="1"/>
  <c r="C11" i="1"/>
  <c r="K22" i="4"/>
  <c r="J22" i="4"/>
  <c r="I22" i="4"/>
  <c r="H22" i="4"/>
  <c r="G22" i="4"/>
  <c r="F22" i="4"/>
  <c r="E22" i="4"/>
  <c r="D22" i="4"/>
  <c r="D9" i="4"/>
  <c r="D8" i="4"/>
  <c r="D11" i="4"/>
  <c r="E9" i="4"/>
  <c r="E8" i="4"/>
  <c r="E11" i="4"/>
  <c r="F9" i="4"/>
  <c r="F8" i="4"/>
  <c r="F11" i="4"/>
  <c r="G9" i="4"/>
  <c r="G8" i="4"/>
  <c r="G11" i="4"/>
  <c r="H9" i="4"/>
  <c r="H8" i="4"/>
  <c r="H11" i="4"/>
  <c r="I9" i="4"/>
  <c r="I8" i="4"/>
  <c r="I11" i="4"/>
  <c r="J9" i="4"/>
  <c r="J8" i="4"/>
  <c r="J11" i="4"/>
  <c r="K9" i="4"/>
  <c r="K8" i="4"/>
  <c r="K11" i="4"/>
  <c r="L9" i="4"/>
  <c r="L8" i="4"/>
  <c r="L11" i="4"/>
  <c r="M9" i="4"/>
  <c r="M8" i="4"/>
  <c r="M11" i="4"/>
  <c r="N9" i="4"/>
  <c r="N8" i="4"/>
  <c r="N11" i="4"/>
  <c r="O9" i="4"/>
  <c r="O8" i="4"/>
  <c r="O11" i="4"/>
  <c r="P9" i="4"/>
  <c r="P8" i="4"/>
  <c r="P11" i="4"/>
  <c r="Q9" i="4"/>
  <c r="Q8" i="4"/>
  <c r="Q11" i="4"/>
  <c r="C22" i="4"/>
  <c r="C9" i="4"/>
  <c r="C8" i="4"/>
  <c r="C11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L20" i="4"/>
  <c r="N20" i="4"/>
  <c r="O20" i="4"/>
  <c r="P20" i="4"/>
  <c r="Q20" i="4"/>
  <c r="K20" i="4"/>
  <c r="J20" i="4"/>
  <c r="I20" i="4"/>
  <c r="H20" i="4"/>
  <c r="G20" i="4"/>
  <c r="F20" i="4"/>
  <c r="E20" i="4"/>
  <c r="D20" i="4"/>
  <c r="C20" i="4"/>
  <c r="B16" i="4"/>
  <c r="B15" i="4"/>
  <c r="B16" i="1"/>
  <c r="B15" i="1"/>
  <c r="B14" i="1"/>
  <c r="N20" i="1"/>
  <c r="O20" i="1"/>
  <c r="P20" i="1"/>
  <c r="Q20" i="1"/>
</calcChain>
</file>

<file path=xl/sharedStrings.xml><?xml version="1.0" encoding="utf-8"?>
<sst xmlns="http://schemas.openxmlformats.org/spreadsheetml/2006/main" count="134" uniqueCount="56">
  <si>
    <t>2015-16</t>
  </si>
  <si>
    <t>2016-17</t>
  </si>
  <si>
    <t>2017-18</t>
  </si>
  <si>
    <t>2018-19</t>
  </si>
  <si>
    <t>2019-20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</si>
  <si>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</si>
  <si>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</si>
  <si>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</si>
  <si>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</si>
  <si>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</si>
  <si>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</si>
  <si>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</si>
  <si>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</si>
  <si>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</si>
  <si>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</si>
  <si>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Number</t>
  </si>
  <si>
    <t>$million, nominal</t>
  </si>
  <si>
    <t>$, nominal</t>
  </si>
  <si>
    <t xml:space="preserve">ABS Data: 5260.0.55.002 Estimates of Industry Multifactor Productivity, Australia       </t>
  </si>
  <si>
    <t>2004-05</t>
  </si>
  <si>
    <t>Labour producitvity (quality adjusted hours worked basis)</t>
  </si>
  <si>
    <t>Agriculture, Forestry and Fishing</t>
  </si>
  <si>
    <t>Manufacturing</t>
  </si>
  <si>
    <t>Electricity, Gas, Water and Waste Services</t>
  </si>
  <si>
    <t>Construction</t>
  </si>
  <si>
    <t>Retail Trade</t>
  </si>
  <si>
    <t>Accommodation and Food Services</t>
  </si>
  <si>
    <t>Energex OPEX</t>
  </si>
  <si>
    <t>Inefficient OPEX</t>
  </si>
  <si>
    <t>Value of money</t>
  </si>
  <si>
    <t>Inflation</t>
  </si>
  <si>
    <t>($15/16)</t>
  </si>
  <si>
    <t>year</t>
  </si>
  <si>
    <t>($14/15)</t>
  </si>
  <si>
    <t>($05/06)</t>
  </si>
  <si>
    <t>Energex 2005-10</t>
  </si>
  <si>
    <t>Energex 2010-15</t>
  </si>
  <si>
    <t>Efficient OPEX</t>
  </si>
  <si>
    <t>Quantum</t>
  </si>
  <si>
    <t>Ergon Energy OPEX</t>
  </si>
  <si>
    <t>Actual Ergon Energy OPEX</t>
  </si>
  <si>
    <t>Total Ergon Energy Revenue</t>
  </si>
  <si>
    <t>Ergon Energy 2005-10</t>
  </si>
  <si>
    <t>Ergon Energy 2010-15</t>
  </si>
  <si>
    <t>AER Preliminary (Ergon Energy) 2015-20</t>
  </si>
  <si>
    <t>AER Preliminary (Energex) 2015-20</t>
  </si>
  <si>
    <t>Total Energex Revenue</t>
  </si>
  <si>
    <t>Actual Energex OPEX</t>
  </si>
  <si>
    <t>AER Preliminary Decision (Ergon Energy) OPEX</t>
  </si>
  <si>
    <t>AER Preliminary Decision (Ergon Energy) Total Revenue</t>
  </si>
  <si>
    <t>AER Preliminary Decision (Energex) OPEX</t>
  </si>
  <si>
    <t>AER Preliminary Decision (Energex) Total Revenue</t>
  </si>
  <si>
    <t>Inefficent Ergon Energy OPEX per connection</t>
  </si>
  <si>
    <t>Customers</t>
  </si>
  <si>
    <t>Ergon Energy Inefficient OPEX ($ nominal)</t>
  </si>
  <si>
    <t>Energex Inefficent OPEX ($ nominal)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</si>
</sst>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_-"/>
    <numFmt numFmtId="165" formatCode="#,##0.000"/>
    <numFmt numFmtId="166" formatCode="#,##0_ ;[Red]\-#,##0\ "/>
    <numFmt numFmtId="167" formatCode="0.000%"/>
    <numFmt numFmtId="168" formatCode="0.0000%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Avenir Book"/>
    </font>
    <font>
      <b/>
      <sz val="10"/>
      <name val="Avenir Book"/>
    </font>
    <font>
      <sz val="10"/>
      <name val="Avenir Book"/>
    </font>
    <font>
      <b/>
      <sz val="10"/>
      <name val="Avenir Black"/>
    </font>
    <font>
      <sz val="10"/>
      <color theme="1"/>
      <name val="Avenir Black"/>
    </font>
    <font>
      <sz val="10"/>
      <color rgb="FFFBB625"/>
      <name val="Avenir Black"/>
    </font>
    <font>
      <i/>
      <sz val="12"/>
      <color theme="1"/>
      <name val="Avenir Book"/>
    </font>
    <font>
      <sz val="10"/>
      <name val="Avenir Black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5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1">
    <xf numFmtId="0" fontId="0" fillId="0" borderId="0" xfId="0"/>
    <xf numFmtId="0" fontId="4" fillId="0" borderId="0" xfId="0" applyFont="1" applyFill="1" applyBorder="1"/>
    <xf numFmtId="0" fontId="6" fillId="0" borderId="0" xfId="0" applyFont="1" applyFill="1" applyBorder="1"/>
    <xf numFmtId="164" fontId="4" fillId="0" borderId="0" xfId="1" applyNumberFormat="1" applyFont="1" applyFill="1" applyBorder="1"/>
    <xf numFmtId="0" fontId="4" fillId="0" borderId="0" xfId="0" applyFont="1" applyBorder="1"/>
    <xf numFmtId="164" fontId="4" fillId="0" borderId="0" xfId="0" applyNumberFormat="1" applyFont="1" applyBorder="1"/>
    <xf numFmtId="164" fontId="4" fillId="0" borderId="4" xfId="1" applyNumberFormat="1" applyFont="1" applyFill="1" applyBorder="1"/>
    <xf numFmtId="164" fontId="4" fillId="0" borderId="3" xfId="1" applyNumberFormat="1" applyFont="1" applyFill="1" applyBorder="1"/>
    <xf numFmtId="164" fontId="4" fillId="0" borderId="5" xfId="1" applyNumberFormat="1" applyFont="1" applyFill="1" applyBorder="1"/>
    <xf numFmtId="164" fontId="4" fillId="0" borderId="3" xfId="0" applyNumberFormat="1" applyFont="1" applyFill="1" applyBorder="1"/>
    <xf numFmtId="164" fontId="4" fillId="0" borderId="4" xfId="0" applyNumberFormat="1" applyFont="1" applyFill="1" applyBorder="1"/>
    <xf numFmtId="164" fontId="4" fillId="0" borderId="5" xfId="0" applyNumberFormat="1" applyFont="1" applyFill="1" applyBorder="1"/>
    <xf numFmtId="0" fontId="4" fillId="0" borderId="2" xfId="0" applyFont="1" applyBorder="1"/>
    <xf numFmtId="164" fontId="4" fillId="0" borderId="7" xfId="1" applyNumberFormat="1" applyFont="1" applyFill="1" applyBorder="1"/>
    <xf numFmtId="164" fontId="4" fillId="0" borderId="7" xfId="0" applyNumberFormat="1" applyFont="1" applyBorder="1"/>
    <xf numFmtId="164" fontId="4" fillId="0" borderId="8" xfId="0" applyNumberFormat="1" applyFont="1" applyBorder="1"/>
    <xf numFmtId="0" fontId="4" fillId="0" borderId="1" xfId="0" applyFont="1" applyBorder="1"/>
    <xf numFmtId="164" fontId="4" fillId="0" borderId="6" xfId="0" applyNumberFormat="1" applyFont="1" applyBorder="1"/>
    <xf numFmtId="164" fontId="4" fillId="0" borderId="10" xfId="1" applyNumberFormat="1" applyFont="1" applyFill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164" fontId="4" fillId="0" borderId="6" xfId="1" applyNumberFormat="1" applyFont="1" applyFill="1" applyBorder="1"/>
    <xf numFmtId="0" fontId="8" fillId="0" borderId="0" xfId="0" applyFont="1" applyBorder="1"/>
    <xf numFmtId="165" fontId="7" fillId="0" borderId="9" xfId="0" applyNumberFormat="1" applyFont="1" applyFill="1" applyBorder="1" applyAlignment="1" applyProtection="1">
      <alignment horizontal="right"/>
    </xf>
    <xf numFmtId="165" fontId="7" fillId="0" borderId="10" xfId="0" applyNumberFormat="1" applyFont="1" applyFill="1" applyBorder="1" applyAlignment="1" applyProtection="1">
      <alignment horizontal="right"/>
    </xf>
    <xf numFmtId="165" fontId="7" fillId="0" borderId="11" xfId="0" applyNumberFormat="1" applyFont="1" applyFill="1" applyBorder="1" applyAlignment="1" applyProtection="1">
      <alignment horizontal="right"/>
    </xf>
    <xf numFmtId="0" fontId="8" fillId="0" borderId="0" xfId="0" applyFont="1" applyFill="1" applyBorder="1"/>
    <xf numFmtId="164" fontId="4" fillId="0" borderId="0" xfId="1" applyNumberFormat="1" applyFont="1" applyBorder="1"/>
    <xf numFmtId="1" fontId="4" fillId="0" borderId="0" xfId="0" applyNumberFormat="1" applyFont="1" applyBorder="1"/>
    <xf numFmtId="0" fontId="4" fillId="0" borderId="5" xfId="0" applyFont="1" applyBorder="1"/>
    <xf numFmtId="165" fontId="7" fillId="0" borderId="4" xfId="0" applyNumberFormat="1" applyFont="1" applyFill="1" applyBorder="1" applyAlignment="1" applyProtection="1">
      <alignment horizontal="right"/>
    </xf>
    <xf numFmtId="165" fontId="7" fillId="0" borderId="5" xfId="0" applyNumberFormat="1" applyFont="1" applyFill="1" applyBorder="1" applyAlignment="1" applyProtection="1">
      <alignment horizontal="right"/>
    </xf>
    <xf numFmtId="0" fontId="4" fillId="0" borderId="13" xfId="0" applyFont="1" applyBorder="1"/>
    <xf numFmtId="164" fontId="4" fillId="0" borderId="10" xfId="1" applyNumberFormat="1" applyFont="1" applyBorder="1"/>
    <xf numFmtId="164" fontId="4" fillId="0" borderId="7" xfId="1" applyNumberFormat="1" applyFont="1" applyBorder="1"/>
    <xf numFmtId="164" fontId="4" fillId="0" borderId="11" xfId="1" applyNumberFormat="1" applyFont="1" applyBorder="1"/>
    <xf numFmtId="164" fontId="4" fillId="0" borderId="2" xfId="1" applyNumberFormat="1" applyFont="1" applyBorder="1"/>
    <xf numFmtId="0" fontId="4" fillId="0" borderId="1" xfId="0" applyFont="1" applyBorder="1" applyAlignment="1">
      <alignment horizontal="left" indent="1"/>
    </xf>
    <xf numFmtId="0" fontId="4" fillId="0" borderId="3" xfId="0" applyFont="1" applyBorder="1"/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10" fillId="0" borderId="0" xfId="0" applyFont="1"/>
    <xf numFmtId="0" fontId="4" fillId="0" borderId="0" xfId="0" applyFont="1"/>
    <xf numFmtId="0" fontId="4" fillId="0" borderId="0" xfId="0" applyFont="1" applyAlignment="1"/>
    <xf numFmtId="10" fontId="4" fillId="0" borderId="0" xfId="0" applyNumberFormat="1" applyFont="1"/>
    <xf numFmtId="164" fontId="4" fillId="0" borderId="8" xfId="1" applyNumberFormat="1" applyFont="1" applyFill="1" applyBorder="1"/>
    <xf numFmtId="10" fontId="4" fillId="0" borderId="0" xfId="0" applyNumberFormat="1" applyFont="1" applyBorder="1"/>
    <xf numFmtId="167" fontId="4" fillId="0" borderId="0" xfId="0" applyNumberFormat="1" applyFont="1"/>
    <xf numFmtId="168" fontId="4" fillId="0" borderId="1" xfId="0" applyNumberFormat="1" applyFont="1" applyBorder="1"/>
    <xf numFmtId="168" fontId="4" fillId="0" borderId="0" xfId="0" applyNumberFormat="1" applyFont="1" applyBorder="1"/>
    <xf numFmtId="167" fontId="4" fillId="0" borderId="0" xfId="0" applyNumberFormat="1" applyFont="1" applyBorder="1"/>
    <xf numFmtId="164" fontId="4" fillId="0" borderId="1" xfId="1" applyNumberFormat="1" applyFont="1" applyBorder="1"/>
    <xf numFmtId="0" fontId="9" fillId="0" borderId="3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1" fontId="4" fillId="0" borderId="6" xfId="0" applyNumberFormat="1" applyFont="1" applyBorder="1"/>
    <xf numFmtId="1" fontId="4" fillId="0" borderId="7" xfId="0" applyNumberFormat="1" applyFont="1" applyBorder="1"/>
    <xf numFmtId="1" fontId="4" fillId="0" borderId="8" xfId="0" applyNumberFormat="1" applyFont="1" applyBorder="1"/>
    <xf numFmtId="164" fontId="4" fillId="0" borderId="6" xfId="1" applyNumberFormat="1" applyFont="1" applyBorder="1"/>
    <xf numFmtId="164" fontId="4" fillId="0" borderId="8" xfId="1" applyNumberFormat="1" applyFont="1" applyBorder="1"/>
    <xf numFmtId="10" fontId="4" fillId="0" borderId="0" xfId="2" applyNumberFormat="1" applyFont="1"/>
    <xf numFmtId="0" fontId="4" fillId="0" borderId="1" xfId="0" applyFont="1" applyBorder="1" applyAlignment="1">
      <alignment horizontal="left"/>
    </xf>
    <xf numFmtId="166" fontId="4" fillId="0" borderId="4" xfId="0" applyNumberFormat="1" applyFont="1" applyFill="1" applyBorder="1"/>
    <xf numFmtId="166" fontId="4" fillId="0" borderId="5" xfId="0" applyNumberFormat="1" applyFont="1" applyFill="1" applyBorder="1"/>
    <xf numFmtId="0" fontId="4" fillId="0" borderId="6" xfId="0" applyFont="1" applyBorder="1" applyAlignment="1">
      <alignment horizontal="left"/>
    </xf>
    <xf numFmtId="164" fontId="4" fillId="0" borderId="3" xfId="1" applyNumberFormat="1" applyFont="1" applyBorder="1"/>
    <xf numFmtId="164" fontId="4" fillId="0" borderId="4" xfId="1" applyNumberFormat="1" applyFont="1" applyBorder="1"/>
    <xf numFmtId="164" fontId="4" fillId="0" borderId="5" xfId="1" applyNumberFormat="1" applyFont="1" applyBorder="1"/>
    <xf numFmtId="166" fontId="4" fillId="0" borderId="3" xfId="0" applyNumberFormat="1" applyFont="1" applyFill="1" applyBorder="1"/>
    <xf numFmtId="165" fontId="7" fillId="0" borderId="12" xfId="0" applyNumberFormat="1" applyFont="1" applyFill="1" applyBorder="1" applyAlignment="1" applyProtection="1">
      <alignment horizontal="right" wrapText="1"/>
    </xf>
    <xf numFmtId="0" fontId="4" fillId="0" borderId="15" xfId="0" applyFont="1" applyBorder="1"/>
    <xf numFmtId="0" fontId="9" fillId="0" borderId="12" xfId="0" applyFont="1" applyBorder="1" applyAlignment="1">
      <alignment vertical="center" wrapText="1"/>
    </xf>
    <xf numFmtId="165" fontId="7" fillId="0" borderId="3" xfId="0" applyNumberFormat="1" applyFont="1" applyFill="1" applyBorder="1" applyAlignment="1" applyProtection="1">
      <alignment horizontal="right"/>
    </xf>
    <xf numFmtId="164" fontId="4" fillId="0" borderId="3" xfId="0" applyNumberFormat="1" applyFont="1" applyBorder="1"/>
    <xf numFmtId="164" fontId="4" fillId="0" borderId="4" xfId="0" applyNumberFormat="1" applyFont="1" applyBorder="1"/>
    <xf numFmtId="164" fontId="4" fillId="0" borderId="5" xfId="0" applyNumberFormat="1" applyFont="1" applyBorder="1"/>
    <xf numFmtId="0" fontId="9" fillId="0" borderId="14" xfId="0" applyFont="1" applyBorder="1" applyAlignment="1"/>
    <xf numFmtId="0" fontId="4" fillId="0" borderId="15" xfId="0" applyFont="1" applyFill="1" applyBorder="1"/>
    <xf numFmtId="0" fontId="8" fillId="0" borderId="9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4" fillId="0" borderId="12" xfId="0" applyFont="1" applyFill="1" applyBorder="1"/>
    <xf numFmtId="10" fontId="4" fillId="0" borderId="3" xfId="0" applyNumberFormat="1" applyFont="1" applyBorder="1"/>
    <xf numFmtId="10" fontId="4" fillId="0" borderId="4" xfId="0" applyNumberFormat="1" applyFont="1" applyBorder="1"/>
    <xf numFmtId="10" fontId="4" fillId="0" borderId="5" xfId="0" applyNumberFormat="1" applyFont="1" applyBorder="1"/>
    <xf numFmtId="0" fontId="11" fillId="0" borderId="0" xfId="0" applyFont="1" applyFill="1" applyBorder="1"/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357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Normal" xfId="0" builtinId="0"/>
    <cellStyle name="Percent" xfId="2" builtinId="5"/>
  </cellStyles>
  <dxfs count="0"/>
  <tableStyles count="0" defaultTableStyle="TableStyleMedium9" defaultPivotStyle="PivotStyleMedium4"/>
  <colors>
    <mruColors>
      <color rgb="FFFEE046"/>
      <color rgb="FFF9A81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533400</xdr:colOff>
      <xdr:row>0</xdr:row>
      <xdr:rowOff>813600</xdr:rowOff>
    </xdr:to>
    <xdr:pic>
      <xdr:nvPicPr>
        <xdr:cNvPr id="2" name="Picture 1" descr="Screen Shot 2015-06-09 at 6.00.42 pm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5600" cy="8136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0</xdr:row>
      <xdr:rowOff>38100</xdr:rowOff>
    </xdr:from>
    <xdr:to>
      <xdr:col>13</xdr:col>
      <xdr:colOff>584200</xdr:colOff>
      <xdr:row>0</xdr:row>
      <xdr:rowOff>812800</xdr:rowOff>
    </xdr:to>
    <xdr:sp macro="" textlink="">
      <xdr:nvSpPr>
        <xdr:cNvPr id="3" name="TextBox 2"/>
        <xdr:cNvSpPr txBox="1"/>
      </xdr:nvSpPr>
      <xdr:spPr>
        <a:xfrm>
          <a:off x="5384800" y="38100"/>
          <a:ext cx="6299200" cy="77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solidFill>
                <a:srgbClr val="F9A81D"/>
              </a:solidFill>
              <a:latin typeface="Avenir Book"/>
              <a:cs typeface="Avenir Book"/>
            </a:rPr>
            <a:t>Energex OPEX</a:t>
          </a:r>
          <a:endParaRPr lang="en-US" sz="2000" baseline="0">
            <a:solidFill>
              <a:srgbClr val="F9A81D"/>
            </a:solidFill>
            <a:latin typeface="Avenir Book"/>
            <a:cs typeface="Avenir Book"/>
          </a:endParaRPr>
        </a:p>
        <a:p>
          <a:r>
            <a:rPr lang="en-US" sz="1100" baseline="0">
              <a:latin typeface="Avenir Book"/>
              <a:cs typeface="Avenir Book"/>
            </a:rPr>
            <a:t>Prepared by: Jonathan Pavetto</a:t>
          </a:r>
        </a:p>
        <a:p>
          <a:r>
            <a:rPr lang="en-US" sz="1100" baseline="0">
              <a:latin typeface="Avenir Book"/>
              <a:cs typeface="Avenir Book"/>
            </a:rPr>
            <a:t>Contact: jonathan@sasgroup.net.au / 0420 472 996</a:t>
          </a:r>
          <a:endParaRPr lang="en-US" sz="1100">
            <a:latin typeface="Avenir Book"/>
            <a:cs typeface="Avenir Boo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50800</xdr:colOff>
      <xdr:row>0</xdr:row>
      <xdr:rowOff>813600</xdr:rowOff>
    </xdr:to>
    <xdr:pic>
      <xdr:nvPicPr>
        <xdr:cNvPr id="2" name="Picture 1" descr="Screen Shot 2015-06-09 at 6.00.42 pm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5600" cy="8136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0</xdr:row>
      <xdr:rowOff>38100</xdr:rowOff>
    </xdr:from>
    <xdr:to>
      <xdr:col>13</xdr:col>
      <xdr:colOff>584200</xdr:colOff>
      <xdr:row>0</xdr:row>
      <xdr:rowOff>812800</xdr:rowOff>
    </xdr:to>
    <xdr:sp macro="" textlink="">
      <xdr:nvSpPr>
        <xdr:cNvPr id="3" name="TextBox 2"/>
        <xdr:cNvSpPr txBox="1"/>
      </xdr:nvSpPr>
      <xdr:spPr>
        <a:xfrm>
          <a:off x="5562600" y="38100"/>
          <a:ext cx="6299200" cy="77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solidFill>
                <a:srgbClr val="F9A81D"/>
              </a:solidFill>
              <a:latin typeface="Avenir Book"/>
              <a:cs typeface="Avenir Book"/>
            </a:rPr>
            <a:t>Ergon Energy OPEX</a:t>
          </a:r>
          <a:endParaRPr lang="en-US" sz="2000" baseline="0">
            <a:solidFill>
              <a:srgbClr val="F9A81D"/>
            </a:solidFill>
            <a:latin typeface="Avenir Book"/>
            <a:cs typeface="Avenir Book"/>
          </a:endParaRPr>
        </a:p>
        <a:p>
          <a:r>
            <a:rPr lang="en-US" sz="1100" baseline="0">
              <a:latin typeface="Avenir Book"/>
              <a:cs typeface="Avenir Book"/>
            </a:rPr>
            <a:t>Prepared by: Jonathan Pavetto</a:t>
          </a:r>
        </a:p>
        <a:p>
          <a:r>
            <a:rPr lang="en-US" sz="1100" baseline="0">
              <a:latin typeface="Avenir Book"/>
              <a:cs typeface="Avenir Book"/>
            </a:rPr>
            <a:t>Contact: jonathan@sasgroup.net.au / 0420 472 996</a:t>
          </a:r>
          <a:endParaRPr lang="en-US" sz="1100">
            <a:latin typeface="Avenir Book"/>
            <a:cs typeface="Avenir Book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355600</xdr:colOff>
      <xdr:row>0</xdr:row>
      <xdr:rowOff>813600</xdr:rowOff>
    </xdr:to>
    <xdr:pic>
      <xdr:nvPicPr>
        <xdr:cNvPr id="2" name="Picture 1" descr="Screen Shot 2015-06-09 at 6.00.42 pm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5600" cy="8136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0</xdr:row>
      <xdr:rowOff>38100</xdr:rowOff>
    </xdr:from>
    <xdr:to>
      <xdr:col>13</xdr:col>
      <xdr:colOff>584200</xdr:colOff>
      <xdr:row>0</xdr:row>
      <xdr:rowOff>812800</xdr:rowOff>
    </xdr:to>
    <xdr:sp macro="" textlink="">
      <xdr:nvSpPr>
        <xdr:cNvPr id="3" name="TextBox 2"/>
        <xdr:cNvSpPr txBox="1"/>
      </xdr:nvSpPr>
      <xdr:spPr>
        <a:xfrm>
          <a:off x="6032500" y="38100"/>
          <a:ext cx="6908800" cy="77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solidFill>
                <a:srgbClr val="F9A81D"/>
              </a:solidFill>
              <a:latin typeface="Avenir Book"/>
              <a:cs typeface="Avenir Book"/>
            </a:rPr>
            <a:t>OPEX Productivity</a:t>
          </a:r>
          <a:endParaRPr lang="en-US" sz="2000" baseline="0">
            <a:solidFill>
              <a:srgbClr val="F9A81D"/>
            </a:solidFill>
            <a:latin typeface="Avenir Book"/>
            <a:cs typeface="Avenir Book"/>
          </a:endParaRPr>
        </a:p>
        <a:p>
          <a:r>
            <a:rPr lang="en-US" sz="1100" baseline="0">
              <a:latin typeface="Avenir Book"/>
              <a:cs typeface="Avenir Book"/>
            </a:rPr>
            <a:t>Prepared by: Jonathan Pavetto</a:t>
          </a:r>
        </a:p>
        <a:p>
          <a:r>
            <a:rPr lang="en-US" sz="1100" baseline="0">
              <a:latin typeface="Avenir Book"/>
              <a:cs typeface="Avenir Book"/>
            </a:rPr>
            <a:t>Contact: jonathan@sasgroup.net.au / 0420 472 996</a:t>
          </a:r>
          <a:endParaRPr lang="en-US" sz="1100">
            <a:latin typeface="Avenir Book"/>
            <a:cs typeface="Avenir Boo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workbookViewId="0">
      <selection activeCell="F13" sqref="F13"/>
    </sheetView>
  </sheetViews>
  <sheetFormatPr baseColWidth="10" defaultRowHeight="15" x14ac:dyDescent="0"/>
  <cols>
    <col min="1" max="1" width="18" style="4" customWidth="1"/>
    <col min="2" max="2" width="13.83203125" style="4" customWidth="1"/>
    <col min="3" max="12" width="10.83203125" style="4"/>
    <col min="13" max="13" width="10.83203125" style="4" customWidth="1"/>
    <col min="14" max="16384" width="10.83203125" style="4"/>
  </cols>
  <sheetData>
    <row r="1" spans="1:18" ht="65" customHeight="1"/>
    <row r="2" spans="1:18">
      <c r="A2" s="23"/>
    </row>
    <row r="3" spans="1:18" ht="16" customHeight="1">
      <c r="A3" s="89" t="s">
        <v>27</v>
      </c>
      <c r="B3" s="90"/>
      <c r="C3" s="24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4" t="s">
        <v>10</v>
      </c>
      <c r="I3" s="25" t="s">
        <v>11</v>
      </c>
      <c r="J3" s="25" t="s">
        <v>12</v>
      </c>
      <c r="K3" s="25" t="s">
        <v>13</v>
      </c>
      <c r="L3" s="26" t="s">
        <v>14</v>
      </c>
      <c r="M3" s="24" t="s">
        <v>0</v>
      </c>
      <c r="N3" s="25" t="s">
        <v>1</v>
      </c>
      <c r="O3" s="25" t="s">
        <v>2</v>
      </c>
      <c r="P3" s="25" t="s">
        <v>3</v>
      </c>
      <c r="Q3" s="26" t="s">
        <v>4</v>
      </c>
    </row>
    <row r="4" spans="1:18" ht="15" customHeight="1">
      <c r="A4" s="43" t="s">
        <v>46</v>
      </c>
      <c r="B4" s="44" t="s">
        <v>16</v>
      </c>
      <c r="C4" s="65">
        <v>628.5</v>
      </c>
      <c r="D4" s="65">
        <v>632.71493672000008</v>
      </c>
      <c r="E4" s="65">
        <v>687.49090335000005</v>
      </c>
      <c r="F4" s="65">
        <v>754.34199919000002</v>
      </c>
      <c r="G4" s="65">
        <v>910.55474877999995</v>
      </c>
      <c r="H4" s="71">
        <v>1181.0999999999999</v>
      </c>
      <c r="I4" s="65">
        <v>1311.1</v>
      </c>
      <c r="J4" s="65">
        <v>1459.2</v>
      </c>
      <c r="K4" s="65">
        <v>1609.6</v>
      </c>
      <c r="L4" s="66">
        <v>1734.4</v>
      </c>
      <c r="M4" s="40"/>
      <c r="N4" s="41"/>
      <c r="O4" s="41"/>
      <c r="P4" s="41"/>
      <c r="Q4" s="42"/>
    </row>
    <row r="5" spans="1:18">
      <c r="A5" s="67" t="s">
        <v>47</v>
      </c>
      <c r="B5" s="21" t="s">
        <v>16</v>
      </c>
      <c r="C5" s="35">
        <v>204.192913814636</v>
      </c>
      <c r="D5" s="35">
        <v>244.229276693457</v>
      </c>
      <c r="E5" s="35">
        <v>267.28685005</v>
      </c>
      <c r="F5" s="35">
        <v>284.48466509999997</v>
      </c>
      <c r="G5" s="35">
        <v>294.74443866000001</v>
      </c>
      <c r="H5" s="61">
        <v>326.60000000000002</v>
      </c>
      <c r="I5" s="35">
        <v>336.7</v>
      </c>
      <c r="J5" s="35">
        <v>354.7</v>
      </c>
      <c r="K5" s="35">
        <v>372.5</v>
      </c>
      <c r="L5" s="62">
        <v>372.5</v>
      </c>
      <c r="M5" s="16"/>
      <c r="Q5" s="12"/>
    </row>
    <row r="6" spans="1:18">
      <c r="A6" s="64" t="s">
        <v>51</v>
      </c>
      <c r="B6" s="12" t="s">
        <v>16</v>
      </c>
      <c r="C6" s="28"/>
      <c r="D6" s="28"/>
      <c r="E6" s="28"/>
      <c r="F6" s="28"/>
      <c r="G6" s="69"/>
      <c r="H6" s="28"/>
      <c r="I6" s="28"/>
      <c r="J6" s="28"/>
      <c r="K6" s="28"/>
      <c r="L6" s="37"/>
      <c r="M6" s="68">
        <v>1764.5</v>
      </c>
      <c r="N6" s="69">
        <v>1647.9</v>
      </c>
      <c r="O6" s="69">
        <v>1612.2</v>
      </c>
      <c r="P6" s="69">
        <v>1568</v>
      </c>
      <c r="Q6" s="70">
        <v>1539.4</v>
      </c>
    </row>
    <row r="7" spans="1:18">
      <c r="A7" s="64" t="s">
        <v>50</v>
      </c>
      <c r="B7" s="12" t="s">
        <v>16</v>
      </c>
      <c r="C7" s="28"/>
      <c r="D7" s="28"/>
      <c r="E7" s="28"/>
      <c r="F7" s="28"/>
      <c r="G7" s="35"/>
      <c r="H7" s="28"/>
      <c r="I7" s="28"/>
      <c r="J7" s="28"/>
      <c r="K7" s="28"/>
      <c r="L7" s="37"/>
      <c r="M7" s="17">
        <v>351.3</v>
      </c>
      <c r="N7" s="14">
        <v>356.9</v>
      </c>
      <c r="O7" s="14">
        <v>371.1</v>
      </c>
      <c r="P7" s="14">
        <v>392.6</v>
      </c>
      <c r="Q7" s="15">
        <v>405.1</v>
      </c>
    </row>
    <row r="8" spans="1:18">
      <c r="A8" s="38" t="s">
        <v>28</v>
      </c>
      <c r="B8" s="12" t="s">
        <v>16</v>
      </c>
      <c r="C8" s="7">
        <f>C5-C9</f>
        <v>48.063219574496259</v>
      </c>
      <c r="D8" s="6">
        <f t="shared" ref="D8:L8" si="0">D5-D9</f>
        <v>82.635043154912381</v>
      </c>
      <c r="E8" s="6">
        <f t="shared" si="0"/>
        <v>101.97594914006888</v>
      </c>
      <c r="F8" s="6">
        <f t="shared" si="0"/>
        <v>111.90008455003186</v>
      </c>
      <c r="G8" s="6">
        <f t="shared" si="0"/>
        <v>119.22592024068246</v>
      </c>
      <c r="H8" s="7">
        <f t="shared" si="0"/>
        <v>145.99144454652227</v>
      </c>
      <c r="I8" s="6">
        <f t="shared" si="0"/>
        <v>153.2378293703573</v>
      </c>
      <c r="J8" s="6">
        <f t="shared" si="0"/>
        <v>166.65127510461625</v>
      </c>
      <c r="K8" s="6">
        <f t="shared" si="0"/>
        <v>178.94144746518151</v>
      </c>
      <c r="L8" s="8">
        <f t="shared" si="0"/>
        <v>174.58638003314809</v>
      </c>
      <c r="M8" s="7">
        <f>M7-M9</f>
        <v>117.44040000000001</v>
      </c>
      <c r="N8" s="6">
        <f t="shared" ref="N8:Q8" si="1">N7-N9</f>
        <v>117.18079999999995</v>
      </c>
      <c r="O8" s="6">
        <f t="shared" si="1"/>
        <v>125.52119999999999</v>
      </c>
      <c r="P8" s="6">
        <f t="shared" si="1"/>
        <v>141.16159999999996</v>
      </c>
      <c r="Q8" s="8">
        <f t="shared" si="1"/>
        <v>147.80199999999996</v>
      </c>
    </row>
    <row r="9" spans="1:18">
      <c r="A9" s="38" t="s">
        <v>37</v>
      </c>
      <c r="B9" s="12" t="s">
        <v>16</v>
      </c>
      <c r="C9" s="22">
        <f t="shared" ref="C9:L9" si="2">203*C20</f>
        <v>156.12969424013974</v>
      </c>
      <c r="D9" s="13">
        <f t="shared" si="2"/>
        <v>161.59423353854461</v>
      </c>
      <c r="E9" s="13">
        <f t="shared" si="2"/>
        <v>165.31090090993112</v>
      </c>
      <c r="F9" s="13">
        <f t="shared" si="2"/>
        <v>172.58458054996811</v>
      </c>
      <c r="G9" s="13">
        <f t="shared" si="2"/>
        <v>175.51851841931756</v>
      </c>
      <c r="H9" s="22">
        <f t="shared" si="2"/>
        <v>180.60855545347775</v>
      </c>
      <c r="I9" s="13">
        <f t="shared" si="2"/>
        <v>183.46217062964269</v>
      </c>
      <c r="J9" s="13">
        <f t="shared" si="2"/>
        <v>188.04872489538374</v>
      </c>
      <c r="K9" s="13">
        <f t="shared" si="2"/>
        <v>193.55855253481849</v>
      </c>
      <c r="L9" s="49">
        <f t="shared" si="2"/>
        <v>197.91361996685191</v>
      </c>
      <c r="M9" s="22">
        <f>228*M22</f>
        <v>233.8596</v>
      </c>
      <c r="N9" s="13">
        <f>228*N22</f>
        <v>239.71920000000003</v>
      </c>
      <c r="O9" s="13">
        <f>228*O22</f>
        <v>245.57880000000003</v>
      </c>
      <c r="P9" s="13">
        <f>228*P22</f>
        <v>251.43840000000006</v>
      </c>
      <c r="Q9" s="49">
        <f>228*Q22</f>
        <v>257.29800000000006</v>
      </c>
      <c r="R9" s="5"/>
    </row>
    <row r="10" spans="1:18">
      <c r="A10" s="16" t="s">
        <v>53</v>
      </c>
      <c r="B10" s="12" t="s">
        <v>15</v>
      </c>
      <c r="C10" s="28">
        <v>1182974.4639999999</v>
      </c>
      <c r="D10" s="28">
        <v>1212064</v>
      </c>
      <c r="E10" s="28">
        <v>1236101</v>
      </c>
      <c r="F10" s="28">
        <v>1263763</v>
      </c>
      <c r="G10" s="28">
        <v>1287436</v>
      </c>
      <c r="H10" s="55">
        <v>1307553</v>
      </c>
      <c r="I10" s="28">
        <v>1326563</v>
      </c>
      <c r="J10" s="28">
        <v>1343864</v>
      </c>
      <c r="K10" s="28">
        <v>1359711</v>
      </c>
      <c r="L10" s="37">
        <v>1407331</v>
      </c>
      <c r="M10" s="55">
        <v>1394261.9244654989</v>
      </c>
      <c r="N10" s="28">
        <v>1411080.8506301332</v>
      </c>
      <c r="O10" s="28">
        <v>1428447.9259263864</v>
      </c>
      <c r="P10" s="28">
        <v>1445902.9089630183</v>
      </c>
      <c r="Q10" s="37">
        <v>1463598.7608106569</v>
      </c>
    </row>
    <row r="11" spans="1:18">
      <c r="A11" s="19" t="s">
        <v>52</v>
      </c>
      <c r="B11" s="21" t="s">
        <v>17</v>
      </c>
      <c r="C11" s="59">
        <f>C8*1000000/C10</f>
        <v>40.629126863803769</v>
      </c>
      <c r="D11" s="59">
        <f t="shared" ref="D11:Q11" si="3">D8*1000000/D10</f>
        <v>68.177128563270898</v>
      </c>
      <c r="E11" s="59">
        <f>E8*1000000/E10</f>
        <v>82.498071872823402</v>
      </c>
      <c r="F11" s="59">
        <f t="shared" si="3"/>
        <v>88.545150119153561</v>
      </c>
      <c r="G11" s="59">
        <f t="shared" si="3"/>
        <v>92.607259887623499</v>
      </c>
      <c r="H11" s="58">
        <f t="shared" si="3"/>
        <v>111.65241068356102</v>
      </c>
      <c r="I11" s="59">
        <f t="shared" si="3"/>
        <v>115.51492795318225</v>
      </c>
      <c r="J11" s="59">
        <f t="shared" si="3"/>
        <v>124.00903298593924</v>
      </c>
      <c r="K11" s="59">
        <f t="shared" si="3"/>
        <v>131.60255926824266</v>
      </c>
      <c r="L11" s="60">
        <f t="shared" si="3"/>
        <v>124.0549522700403</v>
      </c>
      <c r="M11" s="58">
        <f t="shared" si="3"/>
        <v>84.231232266506666</v>
      </c>
      <c r="N11" s="59">
        <f t="shared" si="3"/>
        <v>83.043292627542655</v>
      </c>
      <c r="O11" s="59">
        <f t="shared" si="3"/>
        <v>87.872436734854134</v>
      </c>
      <c r="P11" s="59">
        <f t="shared" si="3"/>
        <v>97.628685249163183</v>
      </c>
      <c r="Q11" s="60">
        <f t="shared" si="3"/>
        <v>100.98532737082635</v>
      </c>
    </row>
    <row r="13" spans="1:18" ht="30">
      <c r="A13" s="74" t="s">
        <v>55</v>
      </c>
      <c r="B13" s="72" t="s">
        <v>38</v>
      </c>
      <c r="O13" s="29"/>
    </row>
    <row r="14" spans="1:18">
      <c r="A14" s="73" t="s">
        <v>35</v>
      </c>
      <c r="B14" s="37">
        <f>SUM(C8:G8)*1000000</f>
        <v>463800216.66019183</v>
      </c>
    </row>
    <row r="15" spans="1:18">
      <c r="A15" s="73" t="s">
        <v>36</v>
      </c>
      <c r="B15" s="37">
        <f>SUM(H8:L8)*1000000</f>
        <v>819408376.51982546</v>
      </c>
    </row>
    <row r="16" spans="1:18">
      <c r="A16" s="33" t="s">
        <v>45</v>
      </c>
      <c r="B16" s="62">
        <f>SUM(M8:Q8)*1000000</f>
        <v>649105999.99999988</v>
      </c>
    </row>
    <row r="18" spans="1:17" s="2" customFormat="1">
      <c r="A18" s="74" t="s">
        <v>29</v>
      </c>
    </row>
    <row r="19" spans="1:17" s="46" customFormat="1">
      <c r="A19" s="46" t="s">
        <v>30</v>
      </c>
      <c r="B19" s="4"/>
      <c r="C19" s="85">
        <v>3.5000000000000003E-2</v>
      </c>
      <c r="D19" s="86">
        <v>2.3E-2</v>
      </c>
      <c r="E19" s="86">
        <v>4.3999999999999997E-2</v>
      </c>
      <c r="F19" s="86">
        <v>1.7000000000000001E-2</v>
      </c>
      <c r="G19" s="87">
        <v>2.9000000000000001E-2</v>
      </c>
      <c r="H19" s="85">
        <v>3.3300000000000003E-2</v>
      </c>
      <c r="I19" s="86">
        <v>1.5800000000000002E-2</v>
      </c>
      <c r="J19" s="86">
        <v>2.5000000000000001E-2</v>
      </c>
      <c r="K19" s="86">
        <v>2.93E-2</v>
      </c>
      <c r="L19" s="87">
        <v>2.2499999999999999E-2</v>
      </c>
      <c r="M19" s="48">
        <v>2.5700000000000001E-2</v>
      </c>
      <c r="N19" s="48">
        <v>2.5700000000000001E-2</v>
      </c>
      <c r="O19" s="48">
        <v>2.5700000000000001E-2</v>
      </c>
      <c r="P19" s="48">
        <v>2.5700000000000001E-2</v>
      </c>
      <c r="Q19" s="48">
        <v>2.5700000000000001E-2</v>
      </c>
    </row>
    <row r="20" spans="1:17" s="46" customFormat="1">
      <c r="A20" s="46" t="s">
        <v>31</v>
      </c>
      <c r="B20" s="4"/>
      <c r="C20" s="16">
        <f>D20/(1+C19)</f>
        <v>0.76911179428640264</v>
      </c>
      <c r="D20" s="4">
        <f>E20/(1+D19)</f>
        <v>0.79603070708642665</v>
      </c>
      <c r="E20" s="4">
        <f>F20/(1+E19)</f>
        <v>0.8143394133494144</v>
      </c>
      <c r="F20" s="4">
        <f>G20/(1+F19)</f>
        <v>0.85017034753678866</v>
      </c>
      <c r="G20" s="12">
        <f>H20/(1+G19)</f>
        <v>0.86462324344491404</v>
      </c>
      <c r="H20" s="16">
        <f>I20/(1+I19)</f>
        <v>0.88969731750481651</v>
      </c>
      <c r="I20" s="4">
        <f>J20/(1+J19)</f>
        <v>0.90375453512139259</v>
      </c>
      <c r="J20" s="4">
        <f>K20/(1+K19)</f>
        <v>0.92634839849942729</v>
      </c>
      <c r="K20" s="4">
        <f>L20/(1+L19)</f>
        <v>0.95349040657546058</v>
      </c>
      <c r="L20" s="12">
        <f>M20/(1+M19)</f>
        <v>0.9749439407234084</v>
      </c>
      <c r="M20" s="46">
        <v>1</v>
      </c>
      <c r="N20" s="46">
        <f>M20*(1+N19)</f>
        <v>1.0257000000000001</v>
      </c>
      <c r="O20" s="46">
        <f>N20*(1+O19)</f>
        <v>1.0520604900000001</v>
      </c>
      <c r="P20" s="46">
        <f>O20*(1+P19)</f>
        <v>1.0790984445930001</v>
      </c>
      <c r="Q20" s="46">
        <f>P20*(1+Q19)</f>
        <v>1.1068312746190403</v>
      </c>
    </row>
    <row r="21" spans="1:17" s="46" customFormat="1">
      <c r="A21" s="46" t="s">
        <v>32</v>
      </c>
      <c r="B21" s="4"/>
      <c r="C21" s="16" t="s">
        <v>5</v>
      </c>
      <c r="D21" s="4" t="s">
        <v>6</v>
      </c>
      <c r="E21" s="4" t="s">
        <v>7</v>
      </c>
      <c r="F21" s="4" t="s">
        <v>8</v>
      </c>
      <c r="G21" s="12" t="s">
        <v>9</v>
      </c>
      <c r="H21" s="16" t="s">
        <v>10</v>
      </c>
      <c r="I21" s="4" t="s">
        <v>11</v>
      </c>
      <c r="J21" s="4" t="s">
        <v>12</v>
      </c>
      <c r="K21" s="4" t="s">
        <v>13</v>
      </c>
      <c r="L21" s="12" t="s">
        <v>14</v>
      </c>
      <c r="M21" s="46" t="s">
        <v>0</v>
      </c>
      <c r="N21" s="46" t="s">
        <v>1</v>
      </c>
      <c r="O21" s="46" t="s">
        <v>2</v>
      </c>
      <c r="P21" s="46" t="s">
        <v>3</v>
      </c>
      <c r="Q21" s="46" t="s">
        <v>4</v>
      </c>
    </row>
    <row r="22" spans="1:17" s="46" customFormat="1">
      <c r="A22" s="46" t="s">
        <v>33</v>
      </c>
      <c r="C22" s="51">
        <f t="shared" ref="C22:K22" si="4">C19/$L$22</f>
        <v>3.5000000000000003E-2</v>
      </c>
      <c r="D22" s="51">
        <f t="shared" si="4"/>
        <v>2.3E-2</v>
      </c>
      <c r="E22" s="51">
        <f t="shared" si="4"/>
        <v>4.3999999999999997E-2</v>
      </c>
      <c r="F22" s="51">
        <f t="shared" si="4"/>
        <v>1.7000000000000001E-2</v>
      </c>
      <c r="G22" s="51">
        <f t="shared" si="4"/>
        <v>2.9000000000000001E-2</v>
      </c>
      <c r="H22" s="52">
        <f t="shared" si="4"/>
        <v>3.3300000000000003E-2</v>
      </c>
      <c r="I22" s="53">
        <f t="shared" si="4"/>
        <v>1.5800000000000002E-2</v>
      </c>
      <c r="J22" s="54">
        <f t="shared" si="4"/>
        <v>2.5000000000000001E-2</v>
      </c>
      <c r="K22" s="50">
        <f t="shared" si="4"/>
        <v>2.93E-2</v>
      </c>
      <c r="L22" s="12">
        <f>$L$20/L20</f>
        <v>1</v>
      </c>
      <c r="M22" s="48">
        <f>L22+M19</f>
        <v>1.0257000000000001</v>
      </c>
      <c r="N22" s="48">
        <f t="shared" ref="N22:Q22" si="5">M22+N19</f>
        <v>1.0514000000000001</v>
      </c>
      <c r="O22" s="48">
        <f t="shared" si="5"/>
        <v>1.0771000000000002</v>
      </c>
      <c r="P22" s="48">
        <f t="shared" si="5"/>
        <v>1.1028000000000002</v>
      </c>
      <c r="Q22" s="48">
        <f t="shared" si="5"/>
        <v>1.1285000000000003</v>
      </c>
    </row>
    <row r="23" spans="1:17" s="46" customFormat="1">
      <c r="A23" s="46" t="s">
        <v>34</v>
      </c>
      <c r="C23" s="19">
        <v>1</v>
      </c>
      <c r="D23" s="20">
        <f>1*(C23+C19)</f>
        <v>1.0349999999999999</v>
      </c>
      <c r="E23" s="20">
        <f>1*(D23+D19)</f>
        <v>1.0579999999999998</v>
      </c>
      <c r="F23" s="20">
        <f t="shared" ref="F23:Q23" si="6">1*(E23+E19)</f>
        <v>1.1019999999999999</v>
      </c>
      <c r="G23" s="21">
        <f t="shared" si="6"/>
        <v>1.1189999999999998</v>
      </c>
      <c r="H23" s="19">
        <f t="shared" si="6"/>
        <v>1.1479999999999997</v>
      </c>
      <c r="I23" s="20">
        <f t="shared" si="6"/>
        <v>1.1812999999999998</v>
      </c>
      <c r="J23" s="20">
        <f t="shared" si="6"/>
        <v>1.1970999999999998</v>
      </c>
      <c r="K23" s="20">
        <f t="shared" si="6"/>
        <v>1.2220999999999997</v>
      </c>
      <c r="L23" s="21">
        <f t="shared" si="6"/>
        <v>1.2513999999999998</v>
      </c>
      <c r="M23" s="46">
        <f t="shared" si="6"/>
        <v>1.2738999999999998</v>
      </c>
      <c r="N23" s="46">
        <f t="shared" si="6"/>
        <v>1.2995999999999999</v>
      </c>
      <c r="O23" s="46">
        <f t="shared" si="6"/>
        <v>1.3252999999999999</v>
      </c>
      <c r="P23" s="46">
        <f t="shared" si="6"/>
        <v>1.351</v>
      </c>
      <c r="Q23" s="46">
        <f t="shared" si="6"/>
        <v>1.3767</v>
      </c>
    </row>
  </sheetData>
  <mergeCells count="1">
    <mergeCell ref="A3:B3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A14" sqref="A14"/>
    </sheetView>
  </sheetViews>
  <sheetFormatPr baseColWidth="10" defaultRowHeight="15" x14ac:dyDescent="0"/>
  <cols>
    <col min="1" max="1" width="19.33203125" style="4" customWidth="1"/>
    <col min="2" max="2" width="14" style="4" bestFit="1" customWidth="1"/>
    <col min="3" max="3" width="13.1640625" style="4" bestFit="1" customWidth="1"/>
    <col min="4" max="4" width="12.33203125" style="4" customWidth="1"/>
    <col min="5" max="5" width="11.83203125" style="4" customWidth="1"/>
    <col min="6" max="8" width="11.6640625" style="4" customWidth="1"/>
    <col min="9" max="11" width="12.1640625" style="4" bestFit="1" customWidth="1"/>
    <col min="12" max="12" width="13.1640625" style="4" bestFit="1" customWidth="1"/>
    <col min="13" max="13" width="10.83203125" style="4" customWidth="1"/>
    <col min="14" max="17" width="12.1640625" style="4" bestFit="1" customWidth="1"/>
    <col min="18" max="16384" width="10.83203125" style="4"/>
  </cols>
  <sheetData>
    <row r="1" spans="1:17" ht="65" customHeight="1"/>
    <row r="2" spans="1:17">
      <c r="A2" s="27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6" customHeight="1">
      <c r="A3" s="89" t="s">
        <v>39</v>
      </c>
      <c r="B3" s="90"/>
      <c r="C3" s="75" t="s">
        <v>5</v>
      </c>
      <c r="D3" s="31" t="s">
        <v>6</v>
      </c>
      <c r="E3" s="31" t="s">
        <v>7</v>
      </c>
      <c r="F3" s="31" t="s">
        <v>8</v>
      </c>
      <c r="G3" s="32" t="s">
        <v>9</v>
      </c>
      <c r="H3" s="31" t="s">
        <v>10</v>
      </c>
      <c r="I3" s="31" t="s">
        <v>11</v>
      </c>
      <c r="J3" s="31" t="s">
        <v>12</v>
      </c>
      <c r="K3" s="31" t="s">
        <v>13</v>
      </c>
      <c r="L3" s="31" t="s">
        <v>14</v>
      </c>
      <c r="M3" s="24" t="s">
        <v>0</v>
      </c>
      <c r="N3" s="25" t="s">
        <v>1</v>
      </c>
      <c r="O3" s="25" t="s">
        <v>2</v>
      </c>
      <c r="P3" s="25" t="s">
        <v>3</v>
      </c>
      <c r="Q3" s="26" t="s">
        <v>4</v>
      </c>
    </row>
    <row r="4" spans="1:17" ht="15" customHeight="1">
      <c r="A4" s="57" t="s">
        <v>41</v>
      </c>
      <c r="B4" s="42" t="s">
        <v>16</v>
      </c>
      <c r="C4" s="9">
        <v>684.3</v>
      </c>
      <c r="D4" s="10">
        <v>720.36508428699301</v>
      </c>
      <c r="E4" s="10">
        <v>734.849820448998</v>
      </c>
      <c r="F4" s="10">
        <v>803.91545786809797</v>
      </c>
      <c r="G4" s="11">
        <v>881.017669239817</v>
      </c>
      <c r="H4" s="10">
        <v>912.58128054941096</v>
      </c>
      <c r="I4" s="10">
        <v>1086.6809601014099</v>
      </c>
      <c r="J4" s="10">
        <v>1199.9859376227</v>
      </c>
      <c r="K4" s="10">
        <v>1400.18197939991</v>
      </c>
      <c r="L4" s="11">
        <v>1444.1469999999999</v>
      </c>
      <c r="M4" s="40"/>
      <c r="N4" s="41"/>
      <c r="O4" s="41"/>
      <c r="P4" s="41"/>
      <c r="Q4" s="42"/>
    </row>
    <row r="5" spans="1:17">
      <c r="A5" s="64" t="s">
        <v>40</v>
      </c>
      <c r="B5" s="12" t="s">
        <v>16</v>
      </c>
      <c r="C5" s="61">
        <v>257</v>
      </c>
      <c r="D5" s="35">
        <v>246</v>
      </c>
      <c r="E5" s="35">
        <v>276</v>
      </c>
      <c r="F5" s="35">
        <v>279</v>
      </c>
      <c r="G5" s="62">
        <v>286</v>
      </c>
      <c r="H5" s="35">
        <v>362</v>
      </c>
      <c r="I5" s="35">
        <v>387</v>
      </c>
      <c r="J5" s="35">
        <v>324</v>
      </c>
      <c r="K5" s="35">
        <v>331</v>
      </c>
      <c r="L5" s="62">
        <v>319</v>
      </c>
      <c r="M5" s="16"/>
      <c r="Q5" s="12"/>
    </row>
    <row r="6" spans="1:17">
      <c r="A6" s="64" t="s">
        <v>49</v>
      </c>
      <c r="B6" s="12" t="s">
        <v>16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76">
        <v>1562</v>
      </c>
      <c r="N6" s="77">
        <v>1428.4</v>
      </c>
      <c r="O6" s="77">
        <v>1387</v>
      </c>
      <c r="P6" s="77">
        <v>1364.3</v>
      </c>
      <c r="Q6" s="78">
        <v>1341.9</v>
      </c>
    </row>
    <row r="7" spans="1:17">
      <c r="A7" s="64" t="s">
        <v>48</v>
      </c>
      <c r="B7" s="12" t="s">
        <v>16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17">
        <v>351.3</v>
      </c>
      <c r="N7" s="14">
        <v>356.9</v>
      </c>
      <c r="O7" s="14">
        <v>371.1</v>
      </c>
      <c r="P7" s="14">
        <v>392.6</v>
      </c>
      <c r="Q7" s="15">
        <v>405.1</v>
      </c>
    </row>
    <row r="8" spans="1:17">
      <c r="A8" s="38" t="s">
        <v>28</v>
      </c>
      <c r="B8" s="12" t="s">
        <v>16</v>
      </c>
      <c r="C8" s="7">
        <f>C5-C9</f>
        <v>125.99500000000003</v>
      </c>
      <c r="D8" s="6">
        <f t="shared" ref="D8:L8" si="0">D5-D9</f>
        <v>108.87000000000003</v>
      </c>
      <c r="E8" s="6">
        <f t="shared" si="0"/>
        <v>134.84500000000003</v>
      </c>
      <c r="F8" s="6">
        <f t="shared" si="0"/>
        <v>130.14500000000001</v>
      </c>
      <c r="G8" s="8">
        <f t="shared" si="0"/>
        <v>134.17000000000002</v>
      </c>
      <c r="H8" s="6">
        <f t="shared" si="0"/>
        <v>205.095</v>
      </c>
      <c r="I8" s="6">
        <f t="shared" si="0"/>
        <v>224.26750000000001</v>
      </c>
      <c r="J8" s="6">
        <f t="shared" si="0"/>
        <v>158.5025</v>
      </c>
      <c r="K8" s="6">
        <f t="shared" si="0"/>
        <v>161.1275</v>
      </c>
      <c r="L8" s="6">
        <f t="shared" si="0"/>
        <v>144</v>
      </c>
      <c r="M8" s="7">
        <f>M7-M9</f>
        <v>150.2628</v>
      </c>
      <c r="N8" s="6">
        <f t="shared" ref="N8:Q8" si="1">N7-N9</f>
        <v>150.82559999999995</v>
      </c>
      <c r="O8" s="6">
        <f t="shared" si="1"/>
        <v>159.98839999999998</v>
      </c>
      <c r="P8" s="6">
        <f t="shared" si="1"/>
        <v>176.45119999999997</v>
      </c>
      <c r="Q8" s="8">
        <f t="shared" si="1"/>
        <v>183.91399999999996</v>
      </c>
    </row>
    <row r="9" spans="1:17">
      <c r="A9" s="38" t="s">
        <v>37</v>
      </c>
      <c r="B9" s="12" t="s">
        <v>16</v>
      </c>
      <c r="C9" s="22">
        <f t="shared" ref="C9:L9" si="2">175*C22</f>
        <v>131.00499999999997</v>
      </c>
      <c r="D9" s="13">
        <f t="shared" si="2"/>
        <v>137.12999999999997</v>
      </c>
      <c r="E9" s="13">
        <f t="shared" si="2"/>
        <v>141.15499999999997</v>
      </c>
      <c r="F9" s="13">
        <f t="shared" si="2"/>
        <v>148.85499999999999</v>
      </c>
      <c r="G9" s="49">
        <f t="shared" si="2"/>
        <v>151.82999999999998</v>
      </c>
      <c r="H9" s="13">
        <f t="shared" si="2"/>
        <v>156.905</v>
      </c>
      <c r="I9" s="13">
        <f t="shared" si="2"/>
        <v>162.73249999999999</v>
      </c>
      <c r="J9" s="13">
        <f t="shared" si="2"/>
        <v>165.4975</v>
      </c>
      <c r="K9" s="13">
        <f t="shared" si="2"/>
        <v>169.8725</v>
      </c>
      <c r="L9" s="13">
        <f t="shared" si="2"/>
        <v>175</v>
      </c>
      <c r="M9" s="22">
        <f>196*M22</f>
        <v>201.03720000000001</v>
      </c>
      <c r="N9" s="13">
        <f>196*N22</f>
        <v>206.07440000000003</v>
      </c>
      <c r="O9" s="13">
        <f>196*O22</f>
        <v>211.11160000000004</v>
      </c>
      <c r="P9" s="13">
        <f>196*P22</f>
        <v>216.14880000000005</v>
      </c>
      <c r="Q9" s="49">
        <f>196*Q22</f>
        <v>221.18600000000006</v>
      </c>
    </row>
    <row r="10" spans="1:17">
      <c r="A10" s="39" t="s">
        <v>53</v>
      </c>
      <c r="B10" s="30" t="s">
        <v>15</v>
      </c>
      <c r="C10" s="68">
        <v>612895.66</v>
      </c>
      <c r="D10" s="69">
        <v>624130</v>
      </c>
      <c r="E10" s="69">
        <v>635123</v>
      </c>
      <c r="F10" s="69">
        <v>647729</v>
      </c>
      <c r="G10" s="70">
        <v>663216</v>
      </c>
      <c r="H10" s="69">
        <v>676960</v>
      </c>
      <c r="I10" s="69">
        <v>688959</v>
      </c>
      <c r="J10" s="69">
        <v>699264</v>
      </c>
      <c r="K10" s="69">
        <v>721930</v>
      </c>
      <c r="L10" s="69">
        <v>736371.92446206999</v>
      </c>
      <c r="M10" s="68">
        <v>754036.07519074832</v>
      </c>
      <c r="N10" s="69">
        <v>773198.59783372167</v>
      </c>
      <c r="O10" s="69">
        <v>791099.72357999044</v>
      </c>
      <c r="P10" s="69">
        <v>809914.71600010758</v>
      </c>
      <c r="Q10" s="70">
        <v>829471.07592925348</v>
      </c>
    </row>
    <row r="11" spans="1:17">
      <c r="A11" s="19" t="s">
        <v>52</v>
      </c>
      <c r="B11" s="21" t="s">
        <v>17</v>
      </c>
      <c r="C11" s="58">
        <f>C8*1000000/C10</f>
        <v>205.57332711411274</v>
      </c>
      <c r="D11" s="59">
        <f t="shared" ref="D11:Q11" si="3">D8*1000000/D10</f>
        <v>174.43481326005804</v>
      </c>
      <c r="E11" s="59">
        <f t="shared" si="3"/>
        <v>212.31320547358547</v>
      </c>
      <c r="F11" s="59">
        <f t="shared" si="3"/>
        <v>200.92507823487912</v>
      </c>
      <c r="G11" s="60">
        <f t="shared" si="3"/>
        <v>202.30211575112787</v>
      </c>
      <c r="H11" s="59">
        <f t="shared" si="3"/>
        <v>302.96472465138265</v>
      </c>
      <c r="I11" s="59">
        <f t="shared" si="3"/>
        <v>325.51646759821705</v>
      </c>
      <c r="J11" s="59">
        <f t="shared" si="3"/>
        <v>226.67047066630056</v>
      </c>
      <c r="K11" s="59">
        <f t="shared" si="3"/>
        <v>223.1899214605294</v>
      </c>
      <c r="L11" s="59">
        <f t="shared" si="3"/>
        <v>195.55335451605384</v>
      </c>
      <c r="M11" s="58">
        <f t="shared" si="3"/>
        <v>199.27799868459616</v>
      </c>
      <c r="N11" s="59">
        <f t="shared" si="3"/>
        <v>195.06708939018972</v>
      </c>
      <c r="O11" s="59">
        <f t="shared" si="3"/>
        <v>202.23543913781063</v>
      </c>
      <c r="P11" s="59">
        <f t="shared" si="3"/>
        <v>217.86392630502164</v>
      </c>
      <c r="Q11" s="60">
        <f t="shared" si="3"/>
        <v>221.72442817727162</v>
      </c>
    </row>
    <row r="13" spans="1:17" ht="45">
      <c r="A13" s="56" t="s">
        <v>54</v>
      </c>
      <c r="B13" s="72" t="s">
        <v>38</v>
      </c>
    </row>
    <row r="14" spans="1:17">
      <c r="A14" s="39" t="s">
        <v>42</v>
      </c>
      <c r="B14" s="70">
        <f>SUM(C8:G8)*1000000</f>
        <v>634025000.00000012</v>
      </c>
      <c r="O14" s="29"/>
    </row>
    <row r="15" spans="1:17">
      <c r="A15" s="16" t="s">
        <v>43</v>
      </c>
      <c r="B15" s="37">
        <f>SUM(H8:L8)*1000000</f>
        <v>892992500.00000012</v>
      </c>
    </row>
    <row r="16" spans="1:17">
      <c r="A16" s="19" t="s">
        <v>44</v>
      </c>
      <c r="B16" s="62">
        <f>SUM(M8:Q8)*1000000</f>
        <v>821441999.99999988</v>
      </c>
    </row>
    <row r="17" spans="1:17">
      <c r="C17" s="5"/>
    </row>
    <row r="18" spans="1:17" s="88" customFormat="1">
      <c r="A18" s="56" t="s">
        <v>29</v>
      </c>
    </row>
    <row r="19" spans="1:17" s="46" customFormat="1">
      <c r="A19" s="46" t="s">
        <v>30</v>
      </c>
      <c r="B19" s="4"/>
      <c r="C19" s="85">
        <v>3.5000000000000003E-2</v>
      </c>
      <c r="D19" s="86">
        <v>2.3E-2</v>
      </c>
      <c r="E19" s="86">
        <v>4.3999999999999997E-2</v>
      </c>
      <c r="F19" s="86">
        <v>1.7000000000000001E-2</v>
      </c>
      <c r="G19" s="87">
        <v>2.9000000000000001E-2</v>
      </c>
      <c r="H19" s="85">
        <v>3.3300000000000003E-2</v>
      </c>
      <c r="I19" s="86">
        <v>1.5800000000000002E-2</v>
      </c>
      <c r="J19" s="86">
        <v>2.5000000000000001E-2</v>
      </c>
      <c r="K19" s="86">
        <v>2.93E-2</v>
      </c>
      <c r="L19" s="87">
        <v>2.2499999999999999E-2</v>
      </c>
      <c r="M19" s="48">
        <v>2.5700000000000001E-2</v>
      </c>
      <c r="N19" s="48">
        <v>2.5700000000000001E-2</v>
      </c>
      <c r="O19" s="48">
        <v>2.5700000000000001E-2</v>
      </c>
      <c r="P19" s="48">
        <v>2.5700000000000001E-2</v>
      </c>
      <c r="Q19" s="48">
        <v>2.5700000000000001E-2</v>
      </c>
    </row>
    <row r="20" spans="1:17" s="46" customFormat="1">
      <c r="A20" s="46" t="s">
        <v>31</v>
      </c>
      <c r="B20" s="4"/>
      <c r="C20" s="16">
        <f>D20/(1+C19)</f>
        <v>0.76911179428640264</v>
      </c>
      <c r="D20" s="4">
        <f>E20/(1+D19)</f>
        <v>0.79603070708642665</v>
      </c>
      <c r="E20" s="4">
        <f>F20/(1+E19)</f>
        <v>0.8143394133494144</v>
      </c>
      <c r="F20" s="4">
        <f>G20/(1+F19)</f>
        <v>0.85017034753678866</v>
      </c>
      <c r="G20" s="12">
        <f>H20/(1+G19)</f>
        <v>0.86462324344491404</v>
      </c>
      <c r="H20" s="16">
        <f>I20/(1+I19)</f>
        <v>0.88969731750481651</v>
      </c>
      <c r="I20" s="4">
        <f>J20/(1+J19)</f>
        <v>0.90375453512139259</v>
      </c>
      <c r="J20" s="4">
        <f>K20/(1+K19)</f>
        <v>0.92634839849942729</v>
      </c>
      <c r="K20" s="4">
        <f>L20/(1+L19)</f>
        <v>0.95349040657546058</v>
      </c>
      <c r="L20" s="12">
        <f>M20/(1+M19)</f>
        <v>0.9749439407234084</v>
      </c>
      <c r="M20" s="46">
        <v>1</v>
      </c>
      <c r="N20" s="46">
        <f>M20*(1+N19)</f>
        <v>1.0257000000000001</v>
      </c>
      <c r="O20" s="46">
        <f>N20*(1+O19)</f>
        <v>1.0520604900000001</v>
      </c>
      <c r="P20" s="46">
        <f>O20*(1+P19)</f>
        <v>1.0790984445930001</v>
      </c>
      <c r="Q20" s="46">
        <f>P20*(1+Q19)</f>
        <v>1.1068312746190403</v>
      </c>
    </row>
    <row r="21" spans="1:17" s="46" customFormat="1">
      <c r="A21" s="46" t="s">
        <v>32</v>
      </c>
      <c r="B21" s="4"/>
      <c r="C21" s="16" t="s">
        <v>5</v>
      </c>
      <c r="D21" s="4" t="s">
        <v>6</v>
      </c>
      <c r="E21" s="4" t="s">
        <v>7</v>
      </c>
      <c r="F21" s="4" t="s">
        <v>8</v>
      </c>
      <c r="G21" s="12" t="s">
        <v>9</v>
      </c>
      <c r="H21" s="16" t="s">
        <v>10</v>
      </c>
      <c r="I21" s="4" t="s">
        <v>11</v>
      </c>
      <c r="J21" s="4" t="s">
        <v>12</v>
      </c>
      <c r="K21" s="4" t="s">
        <v>13</v>
      </c>
      <c r="L21" s="12" t="s">
        <v>14</v>
      </c>
      <c r="M21" s="46" t="s">
        <v>0</v>
      </c>
      <c r="N21" s="46" t="s">
        <v>1</v>
      </c>
      <c r="O21" s="46" t="s">
        <v>2</v>
      </c>
      <c r="P21" s="46" t="s">
        <v>3</v>
      </c>
      <c r="Q21" s="46" t="s">
        <v>4</v>
      </c>
    </row>
    <row r="22" spans="1:17" s="46" customFormat="1">
      <c r="A22" s="46" t="s">
        <v>33</v>
      </c>
      <c r="C22" s="63">
        <f t="shared" ref="C22:J22" si="4">D22-C19</f>
        <v>0.74859999999999982</v>
      </c>
      <c r="D22" s="63">
        <f t="shared" si="4"/>
        <v>0.78359999999999985</v>
      </c>
      <c r="E22" s="63">
        <f t="shared" si="4"/>
        <v>0.80659999999999987</v>
      </c>
      <c r="F22" s="63">
        <f t="shared" si="4"/>
        <v>0.85059999999999991</v>
      </c>
      <c r="G22" s="63">
        <f t="shared" si="4"/>
        <v>0.86759999999999993</v>
      </c>
      <c r="H22" s="63">
        <f t="shared" si="4"/>
        <v>0.89659999999999995</v>
      </c>
      <c r="I22" s="63">
        <f t="shared" si="4"/>
        <v>0.92989999999999995</v>
      </c>
      <c r="J22" s="63">
        <f t="shared" si="4"/>
        <v>0.94569999999999999</v>
      </c>
      <c r="K22" s="63">
        <f>L22-K19</f>
        <v>0.97070000000000001</v>
      </c>
      <c r="L22" s="63">
        <v>1</v>
      </c>
      <c r="M22" s="63">
        <v>1.0257000000000001</v>
      </c>
      <c r="N22" s="63">
        <v>1.0514000000000001</v>
      </c>
      <c r="O22" s="63">
        <v>1.0771000000000002</v>
      </c>
      <c r="P22" s="63">
        <v>1.1028000000000002</v>
      </c>
      <c r="Q22" s="63">
        <v>1.1285000000000003</v>
      </c>
    </row>
    <row r="23" spans="1:17" s="46" customFormat="1">
      <c r="A23" s="46" t="s">
        <v>34</v>
      </c>
      <c r="C23" s="19">
        <v>1</v>
      </c>
      <c r="D23" s="20">
        <f>1*(C23+C19)</f>
        <v>1.0349999999999999</v>
      </c>
      <c r="E23" s="20">
        <f>1*(D23+D19)</f>
        <v>1.0579999999999998</v>
      </c>
      <c r="F23" s="20">
        <f t="shared" ref="F23:Q23" si="5">1*(E23+E19)</f>
        <v>1.1019999999999999</v>
      </c>
      <c r="G23" s="21">
        <f t="shared" si="5"/>
        <v>1.1189999999999998</v>
      </c>
      <c r="H23" s="19">
        <f t="shared" si="5"/>
        <v>1.1479999999999997</v>
      </c>
      <c r="I23" s="20">
        <f t="shared" si="5"/>
        <v>1.1812999999999998</v>
      </c>
      <c r="J23" s="20">
        <f t="shared" si="5"/>
        <v>1.1970999999999998</v>
      </c>
      <c r="K23" s="20">
        <f t="shared" si="5"/>
        <v>1.2220999999999997</v>
      </c>
      <c r="L23" s="21">
        <f t="shared" si="5"/>
        <v>1.2513999999999998</v>
      </c>
      <c r="M23" s="46">
        <f t="shared" si="5"/>
        <v>1.2738999999999998</v>
      </c>
      <c r="N23" s="46">
        <f t="shared" si="5"/>
        <v>1.2995999999999999</v>
      </c>
      <c r="O23" s="46">
        <f t="shared" si="5"/>
        <v>1.3252999999999999</v>
      </c>
      <c r="P23" s="46">
        <f t="shared" si="5"/>
        <v>1.351</v>
      </c>
      <c r="Q23" s="46">
        <f t="shared" si="5"/>
        <v>1.3767</v>
      </c>
    </row>
    <row r="24" spans="1:17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</sheetData>
  <mergeCells count="1">
    <mergeCell ref="A3:B3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G38" sqref="G38"/>
    </sheetView>
  </sheetViews>
  <sheetFormatPr baseColWidth="10" defaultRowHeight="15" x14ac:dyDescent="0"/>
  <cols>
    <col min="1" max="1" width="19.33203125" style="4" customWidth="1"/>
    <col min="2" max="2" width="10.83203125" style="4"/>
    <col min="3" max="3" width="12.33203125" style="4" bestFit="1" customWidth="1"/>
    <col min="4" max="4" width="12.33203125" style="4" customWidth="1"/>
    <col min="5" max="5" width="11.83203125" style="4" customWidth="1"/>
    <col min="6" max="8" width="11.6640625" style="4" customWidth="1"/>
    <col min="9" max="11" width="12.1640625" style="4" bestFit="1" customWidth="1"/>
    <col min="12" max="12" width="13.1640625" style="4" bestFit="1" customWidth="1"/>
    <col min="13" max="13" width="14.83203125" style="4" customWidth="1"/>
    <col min="14" max="17" width="12.1640625" style="4" bestFit="1" customWidth="1"/>
    <col min="18" max="16384" width="10.83203125" style="4"/>
  </cols>
  <sheetData>
    <row r="1" spans="1:17" ht="65" customHeight="1"/>
    <row r="2" spans="1:1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46"/>
    </row>
    <row r="4" spans="1:17">
      <c r="A4" s="79" t="s">
        <v>20</v>
      </c>
      <c r="B4" s="81" t="s">
        <v>19</v>
      </c>
      <c r="C4" s="82" t="s">
        <v>5</v>
      </c>
      <c r="D4" s="82" t="s">
        <v>6</v>
      </c>
      <c r="E4" s="82" t="s">
        <v>7</v>
      </c>
      <c r="F4" s="82" t="s">
        <v>8</v>
      </c>
      <c r="G4" s="82" t="s">
        <v>9</v>
      </c>
      <c r="H4" s="82" t="s">
        <v>10</v>
      </c>
      <c r="I4" s="82" t="s">
        <v>11</v>
      </c>
      <c r="J4" s="82" t="s">
        <v>12</v>
      </c>
      <c r="K4" s="83" t="s">
        <v>13</v>
      </c>
    </row>
    <row r="5" spans="1:17">
      <c r="A5" s="80" t="s">
        <v>21</v>
      </c>
      <c r="B5" s="3">
        <v>100</v>
      </c>
      <c r="C5" s="3">
        <v>107.90685436126823</v>
      </c>
      <c r="D5" s="3">
        <v>88.001578739639513</v>
      </c>
      <c r="E5" s="3">
        <v>94.684909880278894</v>
      </c>
      <c r="F5" s="3">
        <v>107.85422970661756</v>
      </c>
      <c r="G5" s="28">
        <v>107.95947901591896</v>
      </c>
      <c r="H5" s="28">
        <v>115.99789501381397</v>
      </c>
      <c r="I5" s="28">
        <v>122.95750559136953</v>
      </c>
      <c r="J5" s="28">
        <v>131.56163662675965</v>
      </c>
      <c r="K5" s="37">
        <v>127.72003683725825</v>
      </c>
    </row>
    <row r="6" spans="1:17">
      <c r="A6" s="80" t="s">
        <v>22</v>
      </c>
      <c r="B6" s="3">
        <v>100</v>
      </c>
      <c r="C6" s="3">
        <v>102.74853153053307</v>
      </c>
      <c r="D6" s="3">
        <v>105.07591710074256</v>
      </c>
      <c r="E6" s="3">
        <v>105.30865565776348</v>
      </c>
      <c r="F6" s="3">
        <v>103.28050537515239</v>
      </c>
      <c r="G6" s="28">
        <v>107.34788872880416</v>
      </c>
      <c r="H6" s="28">
        <v>107.00432228748753</v>
      </c>
      <c r="I6" s="28">
        <v>110.91654660312533</v>
      </c>
      <c r="J6" s="28">
        <v>110.82788429568879</v>
      </c>
      <c r="K6" s="37">
        <v>110.38457275850604</v>
      </c>
    </row>
    <row r="7" spans="1:17">
      <c r="A7" s="84" t="s">
        <v>23</v>
      </c>
      <c r="B7" s="18">
        <v>100</v>
      </c>
      <c r="C7" s="18">
        <v>93.447557304931706</v>
      </c>
      <c r="D7" s="18">
        <v>92.444238635486613</v>
      </c>
      <c r="E7" s="18">
        <v>85.868642432661886</v>
      </c>
      <c r="F7" s="18">
        <v>79.007486300841251</v>
      </c>
      <c r="G7" s="34">
        <v>77.795786061588331</v>
      </c>
      <c r="H7" s="34">
        <v>71.660106506135676</v>
      </c>
      <c r="I7" s="34">
        <v>70.625916493015367</v>
      </c>
      <c r="J7" s="34">
        <v>77.178359188083661</v>
      </c>
      <c r="K7" s="36">
        <v>71.096704484062684</v>
      </c>
    </row>
    <row r="8" spans="1:17">
      <c r="A8" s="73" t="s">
        <v>24</v>
      </c>
      <c r="B8" s="28">
        <v>100</v>
      </c>
      <c r="C8" s="28">
        <v>103.38731610829521</v>
      </c>
      <c r="D8" s="28">
        <v>100.72938558536283</v>
      </c>
      <c r="E8" s="28">
        <v>104.62356286314747</v>
      </c>
      <c r="F8" s="28">
        <v>105.58783533193225</v>
      </c>
      <c r="G8" s="28">
        <v>106.63864507355669</v>
      </c>
      <c r="H8" s="28">
        <v>106.88589442452712</v>
      </c>
      <c r="I8" s="28">
        <v>119.42143651872914</v>
      </c>
      <c r="J8" s="28">
        <v>123.62467548522685</v>
      </c>
      <c r="K8" s="37">
        <v>121.9062924959822</v>
      </c>
    </row>
    <row r="9" spans="1:17">
      <c r="A9" s="73" t="s">
        <v>25</v>
      </c>
      <c r="B9" s="28">
        <v>100</v>
      </c>
      <c r="C9" s="28">
        <v>100.3129513721714</v>
      </c>
      <c r="D9" s="28">
        <v>103.17766008666345</v>
      </c>
      <c r="E9" s="28">
        <v>104.18873375060183</v>
      </c>
      <c r="F9" s="28">
        <v>106.54790563312471</v>
      </c>
      <c r="G9" s="28">
        <v>113.44487241213288</v>
      </c>
      <c r="H9" s="28">
        <v>111.86807896003852</v>
      </c>
      <c r="I9" s="28">
        <v>115.23832450649975</v>
      </c>
      <c r="J9" s="28">
        <v>120.3659123736158</v>
      </c>
      <c r="K9" s="37">
        <v>122.5565719788156</v>
      </c>
    </row>
    <row r="10" spans="1:17">
      <c r="A10" s="33" t="s">
        <v>26</v>
      </c>
      <c r="B10" s="35">
        <v>100</v>
      </c>
      <c r="C10" s="35">
        <v>104.2648709315376</v>
      </c>
      <c r="D10" s="35">
        <v>108.06040199979594</v>
      </c>
      <c r="E10" s="35">
        <v>103.7037037037037</v>
      </c>
      <c r="F10" s="35">
        <v>102.57116620752984</v>
      </c>
      <c r="G10" s="35">
        <v>99.204162840526479</v>
      </c>
      <c r="H10" s="35">
        <v>98.622589531680433</v>
      </c>
      <c r="I10" s="35">
        <v>102.88746046321803</v>
      </c>
      <c r="J10" s="35">
        <v>102.03040506070809</v>
      </c>
      <c r="K10" s="62">
        <v>104.06081012141617</v>
      </c>
    </row>
    <row r="11" spans="1:17" ht="17">
      <c r="A11" s="47" t="s">
        <v>18</v>
      </c>
      <c r="L11" s="45"/>
      <c r="M11" s="45"/>
      <c r="N11" s="45"/>
      <c r="O11" s="45"/>
      <c r="P11" s="45"/>
      <c r="Q11" s="45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Energex</vt:lpstr>
      <vt:lpstr>Ergon Energy</vt:lpstr>
      <vt:lpstr>OPEX Productivity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Pavetto</dc:creator>
  <cp:lastModifiedBy>Jonathan Pavetto</cp:lastModifiedBy>
  <dcterms:created xsi:type="dcterms:W3CDTF">2015-06-28T02:12:16Z</dcterms:created>
  <dcterms:modified xsi:type="dcterms:W3CDTF">2015-06-29T10:05:53Z</dcterms:modified>
</cp:coreProperties>
</file>