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-30160" yWindow="5260" windowWidth="25600" windowHeight="15520" tabRatio="500"/>
  </bookViews>
  <sheets>
    <sheet name="Energex" sheetId="1" r:id="rId1"/>
    <sheet name="Ergon Energy" sheetId="8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7" i="8" l="1"/>
  <c r="E17" i="8"/>
  <c r="F17" i="8"/>
  <c r="G17" i="8"/>
  <c r="H17" i="8"/>
  <c r="I17" i="8"/>
  <c r="J17" i="8"/>
  <c r="K17" i="8"/>
  <c r="L17" i="8"/>
  <c r="C17" i="8"/>
  <c r="L7" i="8"/>
  <c r="K7" i="8"/>
  <c r="K5" i="8"/>
  <c r="K6" i="8"/>
  <c r="L5" i="8"/>
  <c r="Q17" i="8"/>
  <c r="P17" i="8"/>
  <c r="O17" i="8"/>
  <c r="N17" i="8"/>
  <c r="M17" i="8"/>
  <c r="Q14" i="8"/>
  <c r="P14" i="8"/>
  <c r="O14" i="8"/>
  <c r="N14" i="8"/>
  <c r="M14" i="8"/>
  <c r="Q11" i="8"/>
  <c r="P11" i="8"/>
  <c r="O11" i="8"/>
  <c r="N11" i="8"/>
  <c r="M11" i="8"/>
  <c r="L6" i="8"/>
  <c r="L8" i="8"/>
  <c r="K8" i="8"/>
  <c r="G17" i="1"/>
  <c r="H17" i="1"/>
  <c r="I17" i="1"/>
  <c r="J17" i="1"/>
  <c r="K17" i="1"/>
  <c r="L17" i="1"/>
  <c r="D17" i="1"/>
  <c r="E17" i="1"/>
  <c r="F17" i="1"/>
  <c r="C17" i="1"/>
  <c r="N17" i="1"/>
  <c r="O17" i="1"/>
  <c r="P17" i="1"/>
  <c r="Q17" i="1"/>
  <c r="M17" i="1"/>
  <c r="M11" i="1"/>
  <c r="M14" i="1"/>
  <c r="N11" i="1"/>
  <c r="N14" i="1"/>
  <c r="O11" i="1"/>
  <c r="O14" i="1"/>
  <c r="P11" i="1"/>
  <c r="P14" i="1"/>
  <c r="Q11" i="1"/>
  <c r="Q14" i="1"/>
  <c r="L5" i="1"/>
  <c r="L7" i="1"/>
  <c r="K5" i="1"/>
  <c r="K7" i="1"/>
  <c r="L6" i="1"/>
  <c r="L8" i="1"/>
  <c r="K6" i="1"/>
  <c r="K8" i="1"/>
</calcChain>
</file>

<file path=xl/sharedStrings.xml><?xml version="1.0" encoding="utf-8"?>
<sst xmlns="http://schemas.openxmlformats.org/spreadsheetml/2006/main" count="62" uniqueCount="24">
  <si>
    <t>2015-16</t>
  </si>
  <si>
    <t>2016-17</t>
  </si>
  <si>
    <t>2017-18</t>
  </si>
  <si>
    <t>2018-19</t>
  </si>
  <si>
    <t>2019-20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</si>
  <si>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</si>
  <si>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</si>
  <si>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</si>
  <si>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</si>
  <si>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</si>
  <si>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</si>
  <si>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</si>
  <si>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</si>
  <si>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</si>
  <si>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</si>
  <si>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Opening Value</t>
  </si>
  <si>
    <t>Inflation addition</t>
  </si>
  <si>
    <t>Straight line depreciation</t>
  </si>
  <si>
    <t>Regulatory depreciation</t>
  </si>
  <si>
    <t>Closing value for distribution asset value</t>
  </si>
  <si>
    <t>Ergon Energy Depreciation</t>
  </si>
  <si>
    <t>Ergon Energy Actual</t>
  </si>
  <si>
    <t>AER Preliminary (Ergon Energy)</t>
  </si>
  <si>
    <t>Alliance Efficient (Ergon Energy)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</si>
</sst>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00"/>
    <numFmt numFmtId="171" formatCode="_-* #,##0.00000_-;\-* #,##0.00000_-;_-* &quot;-&quot;??_-;_-@_-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Book"/>
    </font>
    <font>
      <sz val="10"/>
      <color theme="1"/>
      <name val="Avenir Black"/>
    </font>
    <font>
      <sz val="10"/>
      <color rgb="FFFBB625"/>
      <name val="Avenir Black"/>
    </font>
    <font>
      <b/>
      <sz val="10"/>
      <name val="Avenir Blac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2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0" applyFont="1"/>
    <xf numFmtId="0" fontId="5" fillId="0" borderId="0" xfId="0" applyFont="1"/>
    <xf numFmtId="164" fontId="4" fillId="0" borderId="0" xfId="1" applyNumberFormat="1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 applyProtection="1">
      <alignment horizontal="right"/>
    </xf>
    <xf numFmtId="165" fontId="7" fillId="0" borderId="4" xfId="0" applyNumberFormat="1" applyFont="1" applyFill="1" applyBorder="1" applyAlignment="1" applyProtection="1">
      <alignment horizontal="right"/>
    </xf>
    <xf numFmtId="165" fontId="7" fillId="0" borderId="5" xfId="0" applyNumberFormat="1" applyFont="1" applyFill="1" applyBorder="1" applyAlignment="1" applyProtection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left" indent="1"/>
    </xf>
    <xf numFmtId="164" fontId="4" fillId="0" borderId="0" xfId="1" applyNumberFormat="1" applyFont="1" applyBorder="1"/>
    <xf numFmtId="164" fontId="4" fillId="0" borderId="0" xfId="0" applyNumberFormat="1" applyFont="1" applyBorder="1"/>
    <xf numFmtId="43" fontId="4" fillId="0" borderId="0" xfId="1" applyNumberFormat="1" applyFont="1" applyBorder="1"/>
    <xf numFmtId="164" fontId="4" fillId="0" borderId="6" xfId="0" applyNumberFormat="1" applyFont="1" applyFill="1" applyBorder="1"/>
    <xf numFmtId="164" fontId="4" fillId="0" borderId="2" xfId="0" applyNumberFormat="1" applyFont="1" applyFill="1" applyBorder="1"/>
    <xf numFmtId="164" fontId="4" fillId="0" borderId="1" xfId="1" applyNumberFormat="1" applyFont="1" applyFill="1" applyBorder="1"/>
    <xf numFmtId="164" fontId="4" fillId="0" borderId="6" xfId="1" applyNumberFormat="1" applyFont="1" applyFill="1" applyBorder="1"/>
    <xf numFmtId="164" fontId="4" fillId="0" borderId="2" xfId="1" applyNumberFormat="1" applyFont="1" applyFill="1" applyBorder="1"/>
    <xf numFmtId="43" fontId="4" fillId="0" borderId="0" xfId="0" applyNumberFormat="1" applyFont="1" applyBorder="1"/>
    <xf numFmtId="171" fontId="4" fillId="0" borderId="0" xfId="1" applyNumberFormat="1" applyFont="1"/>
    <xf numFmtId="43" fontId="4" fillId="0" borderId="0" xfId="1" applyNumberFormat="1" applyFont="1" applyFill="1"/>
    <xf numFmtId="164" fontId="4" fillId="0" borderId="0" xfId="1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left" indent="1"/>
    </xf>
    <xf numFmtId="43" fontId="4" fillId="0" borderId="0" xfId="0" applyNumberFormat="1" applyFont="1" applyFill="1" applyBorder="1"/>
    <xf numFmtId="164" fontId="4" fillId="0" borderId="0" xfId="0" applyNumberFormat="1" applyFont="1" applyFill="1" applyBorder="1"/>
  </cellXfs>
  <cellStyles count="112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Energex Depreciation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114300</xdr:colOff>
      <xdr:row>0</xdr:row>
      <xdr:rowOff>813600</xdr:rowOff>
    </xdr:to>
    <xdr:pic>
      <xdr:nvPicPr>
        <xdr:cNvPr id="2" name="Picture 1" descr="Screen Shot 2015-06-09 at 6.00.42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5600" cy="813600"/>
        </a:xfrm>
        <a:prstGeom prst="rect">
          <a:avLst/>
        </a:prstGeom>
      </xdr:spPr>
    </xdr:pic>
    <xdr:clientData/>
  </xdr:twoCellAnchor>
  <xdr:twoCellAnchor>
    <xdr:from>
      <xdr:col>6</xdr:col>
      <xdr:colOff>63500</xdr:colOff>
      <xdr:row>0</xdr:row>
      <xdr:rowOff>38100</xdr:rowOff>
    </xdr:from>
    <xdr:to>
      <xdr:col>13</xdr:col>
      <xdr:colOff>584200</xdr:colOff>
      <xdr:row>0</xdr:row>
      <xdr:rowOff>812800</xdr:rowOff>
    </xdr:to>
    <xdr:sp macro="" textlink="">
      <xdr:nvSpPr>
        <xdr:cNvPr id="3" name="TextBox 2"/>
        <xdr:cNvSpPr txBox="1"/>
      </xdr:nvSpPr>
      <xdr:spPr>
        <a:xfrm>
          <a:off x="5384800" y="38100"/>
          <a:ext cx="6299200" cy="774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Ergon Energy</a:t>
          </a:r>
          <a:r>
            <a:rPr lang="en-US" sz="2000" baseline="0">
              <a:solidFill>
                <a:srgbClr val="F9A81D"/>
              </a:solidFill>
              <a:latin typeface="Avenir Book"/>
              <a:cs typeface="Avenir Book"/>
            </a:rPr>
            <a:t> </a:t>
          </a:r>
          <a:r>
            <a:rPr lang="en-US" sz="2000">
              <a:solidFill>
                <a:srgbClr val="F9A81D"/>
              </a:solidFill>
              <a:latin typeface="Avenir Book"/>
              <a:cs typeface="Avenir Book"/>
            </a:rPr>
            <a:t>Depreciation</a:t>
          </a:r>
          <a:endParaRPr lang="en-US" sz="2000" baseline="0">
            <a:solidFill>
              <a:srgbClr val="F9A81D"/>
            </a:solidFill>
            <a:latin typeface="Avenir Book"/>
            <a:cs typeface="Avenir Book"/>
          </a:endParaRPr>
        </a:p>
        <a:p>
          <a:r>
            <a:rPr lang="en-US" sz="1100" baseline="0">
              <a:latin typeface="Avenir Book"/>
              <a:cs typeface="Avenir Book"/>
            </a:rPr>
            <a:t>Prepared by: Jonathan Pavetto</a:t>
          </a:r>
        </a:p>
        <a:p>
          <a:r>
            <a:rPr lang="en-US" sz="1100" baseline="0">
              <a:latin typeface="Avenir Book"/>
              <a:cs typeface="Avenir Book"/>
            </a:rPr>
            <a:t>Contact: jonathan@sasgroup.net.au / 0420 472 996</a:t>
          </a:r>
          <a:endParaRPr lang="en-US" sz="1100">
            <a:latin typeface="Avenir Book"/>
            <a:cs typeface="Avenir Book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F12" sqref="F12"/>
    </sheetView>
  </sheetViews>
  <sheetFormatPr baseColWidth="10" defaultRowHeight="15" x14ac:dyDescent="0"/>
  <cols>
    <col min="1" max="1" width="15.6640625" style="1" bestFit="1" customWidth="1"/>
    <col min="2" max="16384" width="10.83203125" style="1"/>
  </cols>
  <sheetData>
    <row r="1" spans="1:17" ht="65" customHeight="1"/>
    <row r="2" spans="1:17">
      <c r="A2" s="2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</row>
    <row r="3" spans="1:17" s="9" customFormat="1">
      <c r="A3" s="4" t="s">
        <v>20</v>
      </c>
      <c r="B3" s="5"/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8" t="s">
        <v>14</v>
      </c>
      <c r="M3" s="6" t="s">
        <v>0</v>
      </c>
      <c r="N3" s="7" t="s">
        <v>1</v>
      </c>
      <c r="O3" s="7" t="s">
        <v>2</v>
      </c>
      <c r="P3" s="7" t="s">
        <v>3</v>
      </c>
      <c r="Q3" s="8" t="s">
        <v>4</v>
      </c>
    </row>
    <row r="4" spans="1:17" s="9" customFormat="1">
      <c r="A4" s="9" t="s">
        <v>21</v>
      </c>
    </row>
    <row r="5" spans="1:17" s="9" customFormat="1">
      <c r="A5" s="10" t="s">
        <v>15</v>
      </c>
      <c r="C5" s="11">
        <v>4345.1920000000036</v>
      </c>
      <c r="D5" s="11">
        <v>4996.6664779949151</v>
      </c>
      <c r="E5" s="11">
        <v>5596.6826724491175</v>
      </c>
      <c r="F5" s="11">
        <v>6248.5596046226565</v>
      </c>
      <c r="G5" s="11">
        <v>6955.9481101969959</v>
      </c>
      <c r="H5" s="11">
        <v>8034.2694489342766</v>
      </c>
      <c r="I5" s="11">
        <v>8871.4477267749553</v>
      </c>
      <c r="J5" s="11">
        <v>9573.434136405971</v>
      </c>
      <c r="K5" s="11">
        <f>J9</f>
        <v>10332.467264167806</v>
      </c>
      <c r="L5" s="12">
        <f>K9</f>
        <v>11178.3</v>
      </c>
    </row>
    <row r="6" spans="1:17" s="9" customFormat="1">
      <c r="A6" s="10" t="s">
        <v>16</v>
      </c>
      <c r="C6" s="11">
        <v>129.48672160000012</v>
      </c>
      <c r="D6" s="11">
        <v>121.91866206307594</v>
      </c>
      <c r="E6" s="11">
        <v>237.29934531184261</v>
      </c>
      <c r="F6" s="11">
        <v>154.33942223417964</v>
      </c>
      <c r="G6" s="11">
        <v>201.02690038469314</v>
      </c>
      <c r="H6" s="11">
        <v>267.54117264951145</v>
      </c>
      <c r="I6" s="11">
        <v>140.16887408304433</v>
      </c>
      <c r="J6" s="11">
        <v>239.33585341014933</v>
      </c>
      <c r="K6" s="11">
        <f>K5*0.025</f>
        <v>258.31168160419514</v>
      </c>
      <c r="L6" s="11">
        <f>L5*0.025</f>
        <v>279.45749999999998</v>
      </c>
    </row>
    <row r="7" spans="1:17" s="9" customFormat="1">
      <c r="A7" s="10" t="s">
        <v>17</v>
      </c>
      <c r="C7" s="11">
        <v>-222.66405071034126</v>
      </c>
      <c r="D7" s="11">
        <v>-256.64906400863032</v>
      </c>
      <c r="E7" s="11">
        <v>-279.78312306185393</v>
      </c>
      <c r="F7" s="11">
        <v>-290.04325596316164</v>
      </c>
      <c r="G7" s="11">
        <v>-315.1125591965199</v>
      </c>
      <c r="H7" s="11">
        <v>-359.70097026762204</v>
      </c>
      <c r="I7" s="11">
        <v>-380.31482667596077</v>
      </c>
      <c r="J7" s="11">
        <v>-405.03193144949574</v>
      </c>
      <c r="K7" s="13">
        <f>(0.0015*K2-0.0533)*K5</f>
        <v>-411.23219711387873</v>
      </c>
      <c r="L7" s="13">
        <f>(0.0015*L2-0.0533)*L5</f>
        <v>-428.12888999999996</v>
      </c>
    </row>
    <row r="8" spans="1:17" s="9" customFormat="1">
      <c r="A8" s="10" t="s">
        <v>18</v>
      </c>
      <c r="C8" s="11">
        <v>-93.177329110341134</v>
      </c>
      <c r="D8" s="11">
        <v>-134.73040194555441</v>
      </c>
      <c r="E8" s="11">
        <v>-42.483777750011299</v>
      </c>
      <c r="F8" s="11">
        <v>-135.70383372898203</v>
      </c>
      <c r="G8" s="11">
        <v>-114.08565881182675</v>
      </c>
      <c r="H8" s="11">
        <v>-92.159797618110602</v>
      </c>
      <c r="I8" s="11">
        <v>-240.14595259291647</v>
      </c>
      <c r="J8" s="11">
        <v>-165.69607803934642</v>
      </c>
      <c r="K8" s="11">
        <f>K7+K6</f>
        <v>-152.92051550968358</v>
      </c>
      <c r="L8" s="11">
        <f>L7+L6</f>
        <v>-148.67138999999997</v>
      </c>
    </row>
    <row r="9" spans="1:17" s="9" customFormat="1">
      <c r="A9" s="10" t="s">
        <v>19</v>
      </c>
      <c r="C9" s="11">
        <v>4996.6664779949151</v>
      </c>
      <c r="D9" s="11">
        <v>5596.6826724491175</v>
      </c>
      <c r="E9" s="11">
        <v>6248.5596046226565</v>
      </c>
      <c r="F9" s="11">
        <v>6955.9481101969959</v>
      </c>
      <c r="G9" s="11">
        <v>7937.4816299734703</v>
      </c>
      <c r="H9" s="11">
        <v>8871.4477267749553</v>
      </c>
      <c r="I9" s="11">
        <v>9573.434136405971</v>
      </c>
      <c r="J9" s="11">
        <v>10332.467264167806</v>
      </c>
      <c r="K9" s="14">
        <v>11178.3</v>
      </c>
      <c r="L9" s="15">
        <v>11874.6</v>
      </c>
    </row>
    <row r="10" spans="1:17" s="9" customFormat="1">
      <c r="A10" s="9" t="s">
        <v>22</v>
      </c>
    </row>
    <row r="11" spans="1:17" s="9" customFormat="1">
      <c r="A11" s="10" t="s">
        <v>15</v>
      </c>
      <c r="M11" s="12">
        <f>L9</f>
        <v>11874.6</v>
      </c>
      <c r="N11" s="12">
        <f>M15</f>
        <v>11767.5</v>
      </c>
      <c r="O11" s="12">
        <f t="shared" ref="O11:Q11" si="0">N15</f>
        <v>12201.6</v>
      </c>
      <c r="P11" s="12">
        <f t="shared" si="0"/>
        <v>12584.9</v>
      </c>
      <c r="Q11" s="12">
        <f t="shared" si="0"/>
        <v>12956.5</v>
      </c>
    </row>
    <row r="12" spans="1:17" s="9" customFormat="1">
      <c r="A12" s="10" t="s">
        <v>16</v>
      </c>
      <c r="M12" s="11">
        <v>289</v>
      </c>
      <c r="N12" s="11">
        <v>300.10000000000002</v>
      </c>
      <c r="O12" s="11">
        <v>311.10000000000002</v>
      </c>
      <c r="P12" s="11">
        <v>320.89999999999998</v>
      </c>
      <c r="Q12" s="11">
        <v>330.4</v>
      </c>
    </row>
    <row r="13" spans="1:17" s="9" customFormat="1">
      <c r="A13" s="10" t="s">
        <v>17</v>
      </c>
      <c r="M13" s="11">
        <v>-354.6</v>
      </c>
      <c r="N13" s="11">
        <v>-378.4</v>
      </c>
      <c r="O13" s="11">
        <v>-404.3</v>
      </c>
      <c r="P13" s="11">
        <v>-423.6</v>
      </c>
      <c r="Q13" s="11">
        <v>-446.1</v>
      </c>
    </row>
    <row r="14" spans="1:17" s="9" customFormat="1">
      <c r="A14" s="10" t="s">
        <v>18</v>
      </c>
      <c r="M14" s="12">
        <f>M13+M12</f>
        <v>-65.600000000000023</v>
      </c>
      <c r="N14" s="12">
        <f t="shared" ref="N14:Q14" si="1">N13+N12</f>
        <v>-78.299999999999955</v>
      </c>
      <c r="O14" s="12">
        <f t="shared" si="1"/>
        <v>-93.199999999999989</v>
      </c>
      <c r="P14" s="12">
        <f t="shared" si="1"/>
        <v>-102.70000000000005</v>
      </c>
      <c r="Q14" s="12">
        <f t="shared" si="1"/>
        <v>-115.70000000000005</v>
      </c>
    </row>
    <row r="15" spans="1:17" s="9" customFormat="1">
      <c r="A15" s="10" t="s">
        <v>19</v>
      </c>
      <c r="M15" s="12">
        <v>11767.5</v>
      </c>
      <c r="N15" s="12">
        <v>12201.6</v>
      </c>
      <c r="O15" s="12">
        <v>12584.9</v>
      </c>
      <c r="P15" s="12">
        <v>12956.5</v>
      </c>
      <c r="Q15" s="12">
        <v>13229.9</v>
      </c>
    </row>
    <row r="16" spans="1:17" s="9" customFormat="1">
      <c r="A16" s="23" t="s">
        <v>23</v>
      </c>
      <c r="B16" s="23"/>
      <c r="C16" s="23"/>
    </row>
    <row r="17" spans="1:17" s="9" customFormat="1">
      <c r="A17" s="24" t="s">
        <v>17</v>
      </c>
      <c r="B17" s="23"/>
      <c r="C17" s="25">
        <f>(0.001*C2-0.0467)*C18</f>
        <v>-228.34765804436762</v>
      </c>
      <c r="D17" s="19">
        <f>(0.001*D2-0.0467)*D18</f>
        <v>-225.69985317030748</v>
      </c>
      <c r="E17" s="19">
        <f>(0.001*E2-0.0467)*E18</f>
        <v>-222.94695381732407</v>
      </c>
      <c r="F17" s="19">
        <f>(0.001*F2-0.0467)*F18</f>
        <v>-220.08895998541746</v>
      </c>
      <c r="G17" s="19">
        <f>(0.001*G2-0.0467)*G18</f>
        <v>-217.12587167458753</v>
      </c>
      <c r="H17" s="19">
        <f>(0.001*H2-0.0467)*H18</f>
        <v>-214.05768888483436</v>
      </c>
      <c r="I17" s="19">
        <f>(0.001*I2-0.0467)*I18</f>
        <v>-210.88441161615793</v>
      </c>
      <c r="J17" s="19">
        <f>(0.001*J2-0.0467)*J18</f>
        <v>-207.60603986855827</v>
      </c>
      <c r="K17" s="19">
        <f>(0.001*K2-0.0467)*K18</f>
        <v>-204.22257364203531</v>
      </c>
      <c r="L17" s="19">
        <f>(0.001*L2-0.0467)*L18</f>
        <v>-200.73401293658912</v>
      </c>
      <c r="M17" s="21">
        <f>(-0.0011*C2-0.0295)*M18</f>
        <v>-166.45078537844941</v>
      </c>
      <c r="N17" s="21">
        <f>(-0.0011*D2-0.0295)*N18</f>
        <v>-172.63699809889886</v>
      </c>
      <c r="O17" s="21">
        <f>(-0.0011*E2-0.0295)*O18</f>
        <v>-178.83727747748395</v>
      </c>
      <c r="P17" s="21">
        <f>(-0.0011*F2-0.0295)*P18</f>
        <v>-185.05162351420481</v>
      </c>
      <c r="Q17" s="21">
        <f>(-0.0011*G2-0.0295)*Q18</f>
        <v>-191.28003620906139</v>
      </c>
    </row>
    <row r="18" spans="1:17" s="9" customFormat="1">
      <c r="A18" s="10" t="s">
        <v>19</v>
      </c>
      <c r="B18" s="23"/>
      <c r="C18" s="22">
        <v>4996.6664779949151</v>
      </c>
      <c r="D18" s="11">
        <v>5049.2137174565432</v>
      </c>
      <c r="E18" s="11">
        <v>5101.7609569181714</v>
      </c>
      <c r="F18" s="11">
        <v>5154.3081963797995</v>
      </c>
      <c r="G18" s="11">
        <v>5206.8554358414276</v>
      </c>
      <c r="H18" s="11">
        <v>5259.4026753030557</v>
      </c>
      <c r="I18" s="11">
        <v>5311.9499147646839</v>
      </c>
      <c r="J18" s="11">
        <v>5364.497154226312</v>
      </c>
      <c r="K18" s="11">
        <v>5417.0443936879401</v>
      </c>
      <c r="L18" s="11">
        <v>5469.5916331495682</v>
      </c>
      <c r="M18" s="22">
        <v>5439.5681496225297</v>
      </c>
      <c r="N18" s="22">
        <v>5445.9620851387654</v>
      </c>
      <c r="O18" s="22">
        <v>5452.3560206549992</v>
      </c>
      <c r="P18" s="22">
        <v>5458.749956171233</v>
      </c>
      <c r="Q18" s="22">
        <v>5465.1438916874686</v>
      </c>
    </row>
    <row r="19" spans="1:17"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20"/>
      <c r="O19" s="20"/>
      <c r="P19" s="20"/>
      <c r="Q19" s="20"/>
    </row>
    <row r="20" spans="1:17"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7">
      <c r="M21" s="20"/>
      <c r="N21" s="20"/>
      <c r="O21" s="20"/>
      <c r="P21" s="20"/>
      <c r="Q21" s="20"/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F11" sqref="F11"/>
    </sheetView>
  </sheetViews>
  <sheetFormatPr baseColWidth="10" defaultRowHeight="15" x14ac:dyDescent="0"/>
  <cols>
    <col min="1" max="1" width="15.6640625" style="1" bestFit="1" customWidth="1"/>
    <col min="2" max="16384" width="10.83203125" style="1"/>
  </cols>
  <sheetData>
    <row r="1" spans="1:17" ht="65" customHeight="1"/>
    <row r="2" spans="1:17">
      <c r="A2" s="2"/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</row>
    <row r="3" spans="1:17" s="9" customFormat="1">
      <c r="A3" s="4" t="s">
        <v>20</v>
      </c>
      <c r="B3" s="5"/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6" t="s">
        <v>10</v>
      </c>
      <c r="I3" s="7" t="s">
        <v>11</v>
      </c>
      <c r="J3" s="7" t="s">
        <v>12</v>
      </c>
      <c r="K3" s="7" t="s">
        <v>13</v>
      </c>
      <c r="L3" s="8" t="s">
        <v>14</v>
      </c>
      <c r="M3" s="6" t="s">
        <v>0</v>
      </c>
      <c r="N3" s="7" t="s">
        <v>1</v>
      </c>
      <c r="O3" s="7" t="s">
        <v>2</v>
      </c>
      <c r="P3" s="7" t="s">
        <v>3</v>
      </c>
      <c r="Q3" s="8" t="s">
        <v>4</v>
      </c>
    </row>
    <row r="4" spans="1:17" s="9" customFormat="1">
      <c r="A4" s="9" t="s">
        <v>21</v>
      </c>
    </row>
    <row r="5" spans="1:17" s="9" customFormat="1">
      <c r="A5" s="10" t="s">
        <v>15</v>
      </c>
      <c r="C5" s="22">
        <v>4193.192</v>
      </c>
      <c r="D5" s="22">
        <v>4708.9560839999995</v>
      </c>
      <c r="E5" s="22">
        <v>5296.2228890000006</v>
      </c>
      <c r="F5" s="22">
        <v>5917.2192929999992</v>
      </c>
      <c r="G5" s="22">
        <v>6518.6546100000005</v>
      </c>
      <c r="H5" s="22">
        <v>7067.4071540000004</v>
      </c>
      <c r="I5" s="22">
        <v>7746.5713079999996</v>
      </c>
      <c r="J5" s="22">
        <v>8275.0831830000006</v>
      </c>
      <c r="K5" s="26">
        <f>J9</f>
        <v>8935.0971080000018</v>
      </c>
      <c r="L5" s="26">
        <f>K9</f>
        <v>9606.2999999999993</v>
      </c>
      <c r="M5" s="23"/>
      <c r="N5" s="23"/>
      <c r="O5" s="23"/>
      <c r="P5" s="23"/>
      <c r="Q5" s="23"/>
    </row>
    <row r="6" spans="1:17" s="9" customFormat="1">
      <c r="A6" s="10" t="s">
        <v>16</v>
      </c>
      <c r="C6" s="22">
        <v>124.957122</v>
      </c>
      <c r="D6" s="22">
        <v>114.898528</v>
      </c>
      <c r="E6" s="22">
        <v>224.55985000000001</v>
      </c>
      <c r="F6" s="22">
        <v>146.155317</v>
      </c>
      <c r="G6" s="22">
        <v>188.389118</v>
      </c>
      <c r="H6" s="22">
        <v>235.34465800000004</v>
      </c>
      <c r="I6" s="22">
        <v>122.39582700000001</v>
      </c>
      <c r="J6" s="22">
        <v>206.87708000000001</v>
      </c>
      <c r="K6" s="22">
        <f>K5*0.025</f>
        <v>223.37742770000006</v>
      </c>
      <c r="L6" s="22">
        <f>L5*0.025</f>
        <v>240.1575</v>
      </c>
      <c r="M6" s="23"/>
      <c r="N6" s="23"/>
      <c r="O6" s="23"/>
      <c r="P6" s="23"/>
      <c r="Q6" s="23"/>
    </row>
    <row r="7" spans="1:17" s="9" customFormat="1">
      <c r="A7" s="10" t="s">
        <v>17</v>
      </c>
      <c r="C7" s="22">
        <v>-234.18893299999999</v>
      </c>
      <c r="D7" s="22">
        <v>-258.07769999999999</v>
      </c>
      <c r="E7" s="22">
        <v>-267.74400900000001</v>
      </c>
      <c r="F7" s="22">
        <v>-293.55794199999997</v>
      </c>
      <c r="G7" s="22">
        <v>-316.82487600000002</v>
      </c>
      <c r="H7" s="22">
        <v>-329.99598700000001</v>
      </c>
      <c r="I7" s="22">
        <v>-317.55477999999999</v>
      </c>
      <c r="J7" s="22">
        <v>-329.605098</v>
      </c>
      <c r="K7" s="22">
        <f>(0.0018*K2-0.052)*K5</f>
        <v>-319.87647646640005</v>
      </c>
      <c r="L7" s="22">
        <f>(0.0018*L2-0.052)*L5</f>
        <v>-326.61419999999998</v>
      </c>
      <c r="M7" s="23"/>
      <c r="N7" s="23"/>
      <c r="O7" s="23"/>
      <c r="P7" s="23"/>
      <c r="Q7" s="23"/>
    </row>
    <row r="8" spans="1:17" s="9" customFormat="1">
      <c r="A8" s="10" t="s">
        <v>18</v>
      </c>
      <c r="C8" s="22">
        <v>-109.23181100000001</v>
      </c>
      <c r="D8" s="22">
        <v>-143.17917199999999</v>
      </c>
      <c r="E8" s="22">
        <v>-43.184159000000001</v>
      </c>
      <c r="F8" s="22">
        <v>-147.402625</v>
      </c>
      <c r="G8" s="22">
        <v>-128.43575799999999</v>
      </c>
      <c r="H8" s="22">
        <v>-94.651328000000007</v>
      </c>
      <c r="I8" s="22">
        <v>-195.158953</v>
      </c>
      <c r="J8" s="22">
        <v>-122.72801799999999</v>
      </c>
      <c r="K8" s="22">
        <f>K7+K6</f>
        <v>-96.499048766399994</v>
      </c>
      <c r="L8" s="22">
        <f>L7+L6</f>
        <v>-86.456699999999984</v>
      </c>
      <c r="M8" s="23"/>
      <c r="N8" s="23"/>
      <c r="O8" s="23"/>
      <c r="P8" s="23"/>
      <c r="Q8" s="23"/>
    </row>
    <row r="9" spans="1:17" s="9" customFormat="1">
      <c r="A9" s="10" t="s">
        <v>19</v>
      </c>
      <c r="C9" s="22">
        <v>4708.9560839999995</v>
      </c>
      <c r="D9" s="22">
        <v>5296.2228890000006</v>
      </c>
      <c r="E9" s="22">
        <v>5917.2192929999992</v>
      </c>
      <c r="F9" s="22">
        <v>6518.6546100000005</v>
      </c>
      <c r="G9" s="22">
        <v>7067.4071540000004</v>
      </c>
      <c r="H9" s="22">
        <v>7746.5713079999996</v>
      </c>
      <c r="I9" s="22">
        <v>8275.0831830000006</v>
      </c>
      <c r="J9" s="22">
        <v>8935.0971080000018</v>
      </c>
      <c r="K9" s="26">
        <v>9606.2999999999993</v>
      </c>
      <c r="L9" s="26">
        <v>10305.6</v>
      </c>
      <c r="M9" s="23"/>
      <c r="N9" s="23"/>
      <c r="O9" s="23"/>
      <c r="P9" s="23"/>
      <c r="Q9" s="23"/>
    </row>
    <row r="10" spans="1:17" s="9" customFormat="1">
      <c r="A10" s="9" t="s">
        <v>22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  <row r="11" spans="1:17" s="9" customFormat="1">
      <c r="A11" s="10" t="s">
        <v>15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6">
        <f>L9</f>
        <v>10305.6</v>
      </c>
      <c r="N11" s="26">
        <f>M15</f>
        <v>10551</v>
      </c>
      <c r="O11" s="26">
        <f t="shared" ref="O11:Q11" si="0">N15</f>
        <v>10951.5</v>
      </c>
      <c r="P11" s="26">
        <f t="shared" si="0"/>
        <v>11266.7</v>
      </c>
      <c r="Q11" s="26">
        <f t="shared" si="0"/>
        <v>11535.2</v>
      </c>
    </row>
    <row r="12" spans="1:17" s="9" customFormat="1">
      <c r="A12" s="10" t="s">
        <v>16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2">
        <v>257.60000000000002</v>
      </c>
      <c r="N12" s="22">
        <v>269</v>
      </c>
      <c r="O12" s="22">
        <v>279.3</v>
      </c>
      <c r="P12" s="22">
        <v>287.3</v>
      </c>
      <c r="Q12" s="22">
        <v>294.10000000000002</v>
      </c>
    </row>
    <row r="13" spans="1:17" s="9" customFormat="1">
      <c r="A13" s="10" t="s">
        <v>17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2">
        <v>-364.3</v>
      </c>
      <c r="N13" s="22">
        <v>-390.2</v>
      </c>
      <c r="O13" s="22">
        <v>-416.6</v>
      </c>
      <c r="P13" s="22">
        <v>-434.5</v>
      </c>
      <c r="Q13" s="22">
        <v>-436.4</v>
      </c>
    </row>
    <row r="14" spans="1:17" s="9" customFormat="1">
      <c r="A14" s="10" t="s">
        <v>18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6">
        <f>M13+M12</f>
        <v>-106.69999999999999</v>
      </c>
      <c r="N14" s="26">
        <f t="shared" ref="N14:Q14" si="1">N13+N12</f>
        <v>-121.19999999999999</v>
      </c>
      <c r="O14" s="26">
        <f t="shared" si="1"/>
        <v>-137.30000000000001</v>
      </c>
      <c r="P14" s="26">
        <f t="shared" si="1"/>
        <v>-147.19999999999999</v>
      </c>
      <c r="Q14" s="26">
        <f t="shared" si="1"/>
        <v>-142.29999999999995</v>
      </c>
    </row>
    <row r="15" spans="1:17" s="9" customFormat="1">
      <c r="A15" s="10" t="s">
        <v>19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6">
        <v>10551</v>
      </c>
      <c r="N15" s="17">
        <v>10951.5</v>
      </c>
      <c r="O15" s="17">
        <v>11266.7</v>
      </c>
      <c r="P15" s="17">
        <v>11535.2</v>
      </c>
      <c r="Q15" s="18">
        <v>11773.7</v>
      </c>
    </row>
    <row r="16" spans="1:17" s="9" customFormat="1">
      <c r="A16" s="23" t="s">
        <v>23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s="9" customFormat="1">
      <c r="A17" s="24" t="s">
        <v>17</v>
      </c>
      <c r="B17" s="23"/>
      <c r="C17" s="26">
        <f>(0.0018*C2-0.052)*C18</f>
        <v>-236.38959541679995</v>
      </c>
      <c r="D17" s="26">
        <f t="shared" ref="D17:L17" si="2">(0.0018*D2-0.052)*D18</f>
        <v>-228.43556722362396</v>
      </c>
      <c r="E17" s="26">
        <f t="shared" si="2"/>
        <v>-220.44270568480979</v>
      </c>
      <c r="F17" s="26">
        <f t="shared" si="2"/>
        <v>-212.41101080035753</v>
      </c>
      <c r="G17" s="26">
        <f t="shared" si="2"/>
        <v>-204.34048257026711</v>
      </c>
      <c r="H17" s="26">
        <f t="shared" si="2"/>
        <v>-196.23112099453857</v>
      </c>
      <c r="I17" s="26">
        <f t="shared" si="2"/>
        <v>-188.08292607317179</v>
      </c>
      <c r="J17" s="26">
        <f t="shared" si="2"/>
        <v>-179.89589780616689</v>
      </c>
      <c r="K17" s="26">
        <f t="shared" si="2"/>
        <v>-171.67003619352386</v>
      </c>
      <c r="L17" s="26">
        <f t="shared" si="2"/>
        <v>-163.40534123524267</v>
      </c>
      <c r="M17" s="3">
        <f>(-0.0011*C2-0.0295)*M18</f>
        <v>-147.3948905496427</v>
      </c>
      <c r="N17" s="3">
        <f>(-0.0011*D2-0.0295)*N18</f>
        <v>-153.03534886947298</v>
      </c>
      <c r="O17" s="3">
        <f>(-0.0011*E2-0.0295)*O18</f>
        <v>-158.69953867830432</v>
      </c>
      <c r="P17" s="3">
        <f>(-0.0011*F2-0.0295)*P18</f>
        <v>-164.3874599761368</v>
      </c>
      <c r="Q17" s="3">
        <f>(-0.0011*G2-0.0295)*Q18</f>
        <v>-170.09911276297032</v>
      </c>
    </row>
    <row r="18" spans="1:17" s="9" customFormat="1">
      <c r="A18" s="10" t="s">
        <v>19</v>
      </c>
      <c r="B18" s="23"/>
      <c r="C18" s="22">
        <v>4708.9560839999995</v>
      </c>
      <c r="D18" s="22">
        <v>4719.7431244550407</v>
      </c>
      <c r="E18" s="22">
        <v>4730.530164910082</v>
      </c>
      <c r="F18" s="22">
        <v>4741.3172053651233</v>
      </c>
      <c r="G18" s="22">
        <v>4752.1042458201655</v>
      </c>
      <c r="H18" s="22">
        <v>4762.8912862752077</v>
      </c>
      <c r="I18" s="22">
        <v>4773.678326730249</v>
      </c>
      <c r="J18" s="22">
        <v>4784.4653671852902</v>
      </c>
      <c r="K18" s="22">
        <v>4795.2524076403315</v>
      </c>
      <c r="L18" s="22">
        <v>4806.0394480953728</v>
      </c>
      <c r="M18" s="22">
        <v>4816.826488550415</v>
      </c>
      <c r="N18" s="22">
        <v>4827.6135290054572</v>
      </c>
      <c r="O18" s="22">
        <v>4838.4005694604984</v>
      </c>
      <c r="P18" s="22">
        <v>4849.1876099155397</v>
      </c>
      <c r="Q18" s="22">
        <v>4859.974650370581</v>
      </c>
    </row>
    <row r="19" spans="1:17">
      <c r="C19" s="20"/>
      <c r="D19" s="20"/>
      <c r="E19" s="20"/>
      <c r="F19" s="20"/>
      <c r="G19" s="20"/>
      <c r="H19" s="20"/>
      <c r="I19" s="20"/>
      <c r="J19" s="20"/>
      <c r="K19" s="20"/>
      <c r="L19" s="20"/>
      <c r="N19" s="20"/>
      <c r="O19" s="20"/>
      <c r="P19" s="20"/>
      <c r="Q19" s="20"/>
    </row>
    <row r="20" spans="1:17">
      <c r="C20" s="20"/>
      <c r="D20" s="20"/>
      <c r="E20" s="20"/>
      <c r="F20" s="20"/>
      <c r="G20" s="20"/>
      <c r="H20" s="20"/>
      <c r="I20" s="20"/>
      <c r="J20" s="20"/>
      <c r="K20" s="20"/>
      <c r="L20" s="20"/>
    </row>
  </sheetData>
  <mergeCells count="1">
    <mergeCell ref="A3:B3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Energex</vt:lpstr>
      <vt:lpstr>Ergon Energy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Pavetto</dc:creator>
  <cp:lastModifiedBy>Jonathan Pavetto</cp:lastModifiedBy>
  <dcterms:created xsi:type="dcterms:W3CDTF">2015-06-28T02:12:16Z</dcterms:created>
  <dcterms:modified xsi:type="dcterms:W3CDTF">2015-06-30T01:22:24Z</dcterms:modified>
</cp:coreProperties>
</file>