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yddata\group$\Regulatory\APT Assets\NT Gas and AGP\AGP AA revision 2021-2026\2. Proposal (final)\4. Reset RIN response\3. Attachments to Reset RIN response\"/>
    </mc:Choice>
  </mc:AlternateContent>
  <bookViews>
    <workbookView xWindow="0" yWindow="0" windowWidth="20490" windowHeight="70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3" i="1" l="1"/>
  <c r="Q132" i="1" s="1"/>
  <c r="P123" i="1"/>
  <c r="P132" i="1" s="1"/>
  <c r="O123" i="1"/>
  <c r="O132" i="1" s="1"/>
  <c r="N123" i="1"/>
  <c r="N132" i="1" s="1"/>
  <c r="M123" i="1"/>
  <c r="M132" i="1" s="1"/>
  <c r="L123" i="1"/>
  <c r="L132" i="1" s="1"/>
  <c r="Q119" i="1"/>
  <c r="P119" i="1"/>
  <c r="O119" i="1"/>
  <c r="N119" i="1"/>
  <c r="M119" i="1"/>
  <c r="L119" i="1"/>
  <c r="Q109" i="1"/>
  <c r="P109" i="1"/>
  <c r="O109" i="1"/>
  <c r="N109" i="1"/>
  <c r="M109" i="1"/>
  <c r="M108" i="1"/>
  <c r="M113" i="1" s="1"/>
  <c r="M114" i="1" s="1"/>
  <c r="Q99" i="1"/>
  <c r="P99" i="1"/>
  <c r="O99" i="1"/>
  <c r="N99" i="1"/>
  <c r="M99" i="1"/>
  <c r="Q98" i="1"/>
  <c r="P98" i="1"/>
  <c r="O98" i="1"/>
  <c r="N98" i="1"/>
  <c r="M98" i="1"/>
  <c r="Q97" i="1"/>
  <c r="P97" i="1"/>
  <c r="O97" i="1"/>
  <c r="N97" i="1"/>
  <c r="M97" i="1"/>
  <c r="Q94" i="1"/>
  <c r="P94" i="1"/>
  <c r="O94" i="1"/>
  <c r="N94" i="1"/>
  <c r="Q93" i="1"/>
  <c r="P93" i="1"/>
  <c r="O93" i="1"/>
  <c r="N93" i="1"/>
  <c r="Q92" i="1"/>
  <c r="Q108" i="1" s="1"/>
  <c r="Q113" i="1" s="1"/>
  <c r="P92" i="1"/>
  <c r="O92" i="1"/>
  <c r="N92" i="1"/>
  <c r="J47" i="1"/>
  <c r="J51" i="1" s="1"/>
  <c r="I47" i="1"/>
  <c r="I51" i="1" s="1"/>
  <c r="H47" i="1"/>
  <c r="H51" i="1" s="1"/>
  <c r="L25" i="1"/>
  <c r="L27" i="1" s="1"/>
  <c r="K25" i="1"/>
  <c r="K27" i="1" s="1"/>
  <c r="J25" i="1"/>
  <c r="J27" i="1" s="1"/>
  <c r="I25" i="1"/>
  <c r="I27" i="1" s="1"/>
  <c r="H25" i="1"/>
  <c r="H27" i="1" s="1"/>
  <c r="K13" i="1"/>
  <c r="L13" i="1" s="1"/>
  <c r="J11" i="1"/>
  <c r="I11" i="1"/>
  <c r="H11" i="1"/>
  <c r="N108" i="1" l="1"/>
  <c r="N113" i="1" s="1"/>
  <c r="N127" i="1"/>
  <c r="O108" i="1"/>
  <c r="O113" i="1" s="1"/>
  <c r="P108" i="1"/>
  <c r="P113" i="1" s="1"/>
  <c r="N114" i="1"/>
  <c r="O114" i="1" s="1"/>
  <c r="J34" i="1"/>
  <c r="K33" i="1"/>
  <c r="L32" i="1"/>
  <c r="H32" i="1"/>
  <c r="I30" i="1"/>
  <c r="L14" i="1"/>
  <c r="H14" i="1"/>
  <c r="H63" i="1" s="1"/>
  <c r="I34" i="1"/>
  <c r="J33" i="1"/>
  <c r="K32" i="1"/>
  <c r="L30" i="1"/>
  <c r="H30" i="1"/>
  <c r="K14" i="1"/>
  <c r="L33" i="1"/>
  <c r="L74" i="1" s="1"/>
  <c r="I32" i="1"/>
  <c r="I14" i="1"/>
  <c r="I63" i="1" s="1"/>
  <c r="I68" i="1"/>
  <c r="L34" i="1"/>
  <c r="L75" i="1" s="1"/>
  <c r="H34" i="1"/>
  <c r="I33" i="1"/>
  <c r="J32" i="1"/>
  <c r="J36" i="1" s="1"/>
  <c r="K30" i="1"/>
  <c r="J14" i="1"/>
  <c r="J63" i="1" s="1"/>
  <c r="L79" i="1" s="1"/>
  <c r="K34" i="1"/>
  <c r="H33" i="1"/>
  <c r="J30" i="1"/>
  <c r="O127" i="1"/>
  <c r="L127" i="1"/>
  <c r="P127" i="1"/>
  <c r="M127" i="1"/>
  <c r="Q127" i="1"/>
  <c r="P114" i="1" l="1"/>
  <c r="Q114" i="1" s="1"/>
  <c r="I36" i="1"/>
  <c r="I38" i="1" s="1"/>
  <c r="J38" i="1"/>
  <c r="J58" i="1"/>
  <c r="J59" i="1"/>
  <c r="J57" i="1"/>
  <c r="J61" i="1" s="1"/>
  <c r="J55" i="1"/>
  <c r="H55" i="1"/>
  <c r="H57" i="1"/>
  <c r="H58" i="1"/>
  <c r="H59" i="1"/>
  <c r="K36" i="1"/>
  <c r="K38" i="1" s="1"/>
  <c r="L69" i="1"/>
  <c r="L36" i="1"/>
  <c r="L38" i="1" s="1"/>
  <c r="L73" i="1"/>
  <c r="L77" i="1" s="1"/>
  <c r="I57" i="1"/>
  <c r="I58" i="1"/>
  <c r="I59" i="1"/>
  <c r="I55" i="1"/>
  <c r="H36" i="1"/>
  <c r="H38" i="1" s="1"/>
  <c r="I65" i="1" l="1"/>
  <c r="J65" i="1"/>
  <c r="I61" i="1"/>
  <c r="L71" i="1"/>
  <c r="L81" i="1" s="1"/>
  <c r="H61" i="1"/>
  <c r="H65" i="1" s="1"/>
  <c r="O117" i="1" l="1"/>
  <c r="O131" i="1" s="1"/>
  <c r="O134" i="1" s="1"/>
  <c r="O139" i="1" s="1"/>
  <c r="L117" i="1"/>
  <c r="L131" i="1" s="1"/>
  <c r="L134" i="1" s="1"/>
  <c r="L139" i="1" s="1"/>
  <c r="N117" i="1"/>
  <c r="N131" i="1" s="1"/>
  <c r="N134" i="1" s="1"/>
  <c r="N139" i="1" s="1"/>
  <c r="Q117" i="1"/>
  <c r="Q131" i="1" s="1"/>
  <c r="Q134" i="1" s="1"/>
  <c r="Q139" i="1" s="1"/>
  <c r="M117" i="1"/>
  <c r="M131" i="1" s="1"/>
  <c r="M134" i="1" s="1"/>
  <c r="M139" i="1" s="1"/>
  <c r="P117" i="1"/>
  <c r="P131" i="1" s="1"/>
  <c r="P134" i="1" s="1"/>
  <c r="P139" i="1" s="1"/>
</calcChain>
</file>

<file path=xl/sharedStrings.xml><?xml version="1.0" encoding="utf-8"?>
<sst xmlns="http://schemas.openxmlformats.org/spreadsheetml/2006/main" count="143" uniqueCount="75">
  <si>
    <t>Amadeus Gas Pipeline</t>
  </si>
  <si>
    <t>Access Arrangement revision proposal 2021-2026</t>
  </si>
  <si>
    <t>Operating expenditure forecast</t>
  </si>
  <si>
    <t>BASE YEAR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</si>
  <si>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</si>
  <si>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</si>
  <si>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</si>
  <si>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</si>
  <si>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</si>
  <si>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</si>
  <si>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</si>
  <si>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</si>
  <si>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</si>
  <si>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</si>
  <si>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</si>
  <si>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CPI, All Groups, Weighted Average Eight Capital Cities:  June quarter</t>
  </si>
  <si>
    <t>Increase in CPI</t>
  </si>
  <si>
    <t>Forecast increase in CPI</t>
  </si>
  <si>
    <t>CPI forecast</t>
  </si>
  <si>
    <t>Nominal to Jun-2021 prices adjustment</t>
  </si>
  <si>
    <t>OPEX allowance ($real, Jun-2016)</t>
  </si>
  <si>
    <t>$m</t>
  </si>
  <si>
    <t>(From AER Final Decision PTRM)</t>
  </si>
  <si>
    <t>Specific forecasts in allowance</t>
  </si>
  <si>
    <t>(From AER OPEX worksheet)</t>
  </si>
  <si>
    <t>Corporate costs</t>
  </si>
  <si>
    <t>In-line inspection costs</t>
  </si>
  <si>
    <t>Excavation costs</t>
  </si>
  <si>
    <t>OPEX allowance excluding specific forecasts ($ real, Jun-2016)</t>
  </si>
  <si>
    <t>Non-recurrent efficiency gains ($ real, Jun-2016)</t>
  </si>
  <si>
    <t>OPEX allowance ($real, Jun-2021)</t>
  </si>
  <si>
    <t>OPEX allowance excluding specific forecasts ($ real, Jun-2021)</t>
  </si>
  <si>
    <t>Specific forecasts ($ nominal)</t>
  </si>
  <si>
    <t>Specific forecasts ($ real, Jun-2021)</t>
  </si>
  <si>
    <t>Non-recurrent efficicency gains in base year ($ real, Jun-2021)</t>
  </si>
  <si>
    <t>Change in OPEX between base year and final year ($ real, Jun-2021)</t>
  </si>
  <si>
    <t>Estimated final year OPEX</t>
  </si>
  <si>
    <t>Estimated specific forecasts ($ real, Jun-2021)</t>
  </si>
  <si>
    <t>Adjusted final year OPEX ($ real, Jun-2021)</t>
  </si>
  <si>
    <t>Output-related and price-related changes in costs</t>
  </si>
  <si>
    <t>Output</t>
  </si>
  <si>
    <t>Pipeline capacity</t>
  </si>
  <si>
    <t>TJ/d</t>
  </si>
  <si>
    <t>Pipe length (includes Mereenie- Tyler's Pass, Tennant Creek lateral)</t>
  </si>
  <si>
    <t>km</t>
  </si>
  <si>
    <t>Number of delivery points</t>
  </si>
  <si>
    <t>Growth in output</t>
  </si>
  <si>
    <t>Pipe length</t>
  </si>
  <si>
    <t>Output weights</t>
  </si>
  <si>
    <t xml:space="preserve">Price change </t>
  </si>
  <si>
    <t>Wage-Price Index</t>
  </si>
  <si>
    <t>(from Deloitte June 2019)</t>
  </si>
  <si>
    <t>Price change weights</t>
  </si>
  <si>
    <t>Output change</t>
  </si>
  <si>
    <t>Price change</t>
  </si>
  <si>
    <t>Productivity change</t>
  </si>
  <si>
    <t>(From AER SA Power Networks Draft Decision 2020-25)</t>
  </si>
  <si>
    <t>Output, price rate of change</t>
  </si>
  <si>
    <t>Cumulative change factor</t>
  </si>
  <si>
    <t>Forecast OPEX excluding specific forecasts ($ real, Jun-2021)</t>
  </si>
  <si>
    <t>Step changes ($ real, Jun-2021)</t>
  </si>
  <si>
    <t>Audit and review</t>
  </si>
  <si>
    <t>PTRM input</t>
  </si>
  <si>
    <t>Controllable OPEX</t>
  </si>
  <si>
    <t>Debt raising costs ($ real, Jun-2021)</t>
  </si>
  <si>
    <t>(From PTRM)</t>
  </si>
  <si>
    <t>Forecast OPEX ($ real, Jun-2021)</t>
  </si>
  <si>
    <t>Lease payments ($ nominal)</t>
  </si>
  <si>
    <t>Lease payments ($ real, Jun-2021)</t>
  </si>
  <si>
    <t>Estimated lease payments ($ real, Jun-2021)</t>
  </si>
  <si>
    <t>Reported OPEX ($ nominal) (excludes debt raising costs)</t>
  </si>
  <si>
    <t>(excludes specific forecasts, lease payments and debt raising costs)</t>
  </si>
  <si>
    <t>OPEX ($ nominal)</t>
  </si>
  <si>
    <t>Reported OPEX ($ real, Jun-2021) (excludes debt raising costs)</t>
  </si>
  <si>
    <t>OPEX ($ real, Jun-2021)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</si>
</sst>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"/>
    <numFmt numFmtId="165" formatCode="0.0%"/>
    <numFmt numFmtId="166" formatCode="#,##0.0"/>
    <numFmt numFmtId="167" formatCode="#,##0.0000"/>
    <numFmt numFmtId="168" formatCode="#,##0.000"/>
    <numFmt numFmtId="169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3" fillId="0" borderId="0" xfId="2" applyFont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horizontal="center"/>
    </xf>
    <xf numFmtId="164" fontId="2" fillId="0" borderId="0" xfId="2" applyNumberFormat="1" applyFont="1"/>
    <xf numFmtId="10" fontId="2" fillId="0" borderId="0" xfId="2" applyNumberFormat="1" applyFont="1"/>
    <xf numFmtId="165" fontId="2" fillId="0" borderId="0" xfId="2" applyNumberFormat="1" applyFont="1" applyAlignment="1">
      <alignment horizontal="right"/>
    </xf>
    <xf numFmtId="165" fontId="2" fillId="0" borderId="0" xfId="2" applyNumberFormat="1" applyFont="1" applyAlignment="1">
      <alignment horizontal="center"/>
    </xf>
    <xf numFmtId="165" fontId="3" fillId="0" borderId="0" xfId="2" applyNumberFormat="1" applyFont="1" applyAlignment="1">
      <alignment horizontal="right"/>
    </xf>
    <xf numFmtId="0" fontId="2" fillId="0" borderId="0" xfId="2" applyFont="1" applyBorder="1" applyAlignment="1">
      <alignment horizontal="right"/>
    </xf>
    <xf numFmtId="0" fontId="3" fillId="0" borderId="1" xfId="2" applyFont="1" applyBorder="1" applyAlignment="1">
      <alignment vertical="top"/>
    </xf>
    <xf numFmtId="0" fontId="2" fillId="0" borderId="1" xfId="2" applyFont="1" applyBorder="1" applyAlignment="1">
      <alignment vertical="top"/>
    </xf>
    <xf numFmtId="165" fontId="2" fillId="0" borderId="1" xfId="2" applyNumberFormat="1" applyFont="1" applyBorder="1" applyAlignment="1">
      <alignment horizontal="right" vertical="top"/>
    </xf>
    <xf numFmtId="1" fontId="3" fillId="0" borderId="1" xfId="2" applyNumberFormat="1" applyFont="1" applyBorder="1" applyAlignment="1">
      <alignment horizontal="right" vertical="top"/>
    </xf>
    <xf numFmtId="0" fontId="3" fillId="0" borderId="1" xfId="2" applyFont="1" applyBorder="1" applyAlignment="1">
      <alignment horizontal="right" vertical="center"/>
    </xf>
    <xf numFmtId="4" fontId="2" fillId="0" borderId="0" xfId="2" applyNumberFormat="1" applyFont="1"/>
    <xf numFmtId="4" fontId="2" fillId="0" borderId="0" xfId="2" applyNumberFormat="1" applyFont="1" applyBorder="1"/>
    <xf numFmtId="0" fontId="3" fillId="0" borderId="0" xfId="0" applyFont="1"/>
    <xf numFmtId="166" fontId="4" fillId="0" borderId="0" xfId="0" applyNumberFormat="1" applyFont="1"/>
    <xf numFmtId="165" fontId="4" fillId="0" borderId="0" xfId="1" applyNumberFormat="1" applyFont="1"/>
    <xf numFmtId="10" fontId="4" fillId="0" borderId="0" xfId="0" applyNumberFormat="1" applyFont="1"/>
    <xf numFmtId="167" fontId="2" fillId="0" borderId="0" xfId="2" applyNumberFormat="1" applyFont="1"/>
    <xf numFmtId="0" fontId="2" fillId="0" borderId="1" xfId="2" applyFont="1" applyBorder="1"/>
    <xf numFmtId="165" fontId="2" fillId="0" borderId="1" xfId="2" applyNumberFormat="1" applyFont="1" applyBorder="1" applyAlignment="1">
      <alignment horizontal="right"/>
    </xf>
    <xf numFmtId="165" fontId="2" fillId="0" borderId="1" xfId="2" applyNumberFormat="1" applyFont="1" applyBorder="1" applyAlignment="1">
      <alignment horizontal="center"/>
    </xf>
    <xf numFmtId="4" fontId="2" fillId="0" borderId="1" xfId="2" applyNumberFormat="1" applyFont="1" applyBorder="1"/>
    <xf numFmtId="4" fontId="3" fillId="0" borderId="1" xfId="2" applyNumberFormat="1" applyFont="1" applyBorder="1"/>
    <xf numFmtId="4" fontId="3" fillId="0" borderId="0" xfId="2" applyNumberFormat="1" applyFont="1"/>
    <xf numFmtId="168" fontId="2" fillId="0" borderId="0" xfId="2" applyNumberFormat="1" applyFont="1"/>
    <xf numFmtId="168" fontId="3" fillId="0" borderId="0" xfId="2" applyNumberFormat="1" applyFont="1"/>
    <xf numFmtId="168" fontId="2" fillId="0" borderId="0" xfId="2" applyNumberFormat="1" applyFont="1" applyBorder="1"/>
    <xf numFmtId="0" fontId="4" fillId="0" borderId="0" xfId="2" applyFont="1" applyFill="1" applyBorder="1" applyAlignment="1">
      <alignment vertical="top"/>
    </xf>
    <xf numFmtId="168" fontId="2" fillId="0" borderId="1" xfId="2" applyNumberFormat="1" applyFont="1" applyBorder="1"/>
    <xf numFmtId="0" fontId="5" fillId="0" borderId="0" xfId="2" applyFont="1" applyFill="1" applyBorder="1" applyAlignment="1">
      <alignment vertical="top"/>
    </xf>
    <xf numFmtId="168" fontId="3" fillId="0" borderId="1" xfId="2" applyNumberFormat="1" applyFont="1" applyBorder="1"/>
    <xf numFmtId="0" fontId="3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165" fontId="2" fillId="0" borderId="0" xfId="2" applyNumberFormat="1" applyFont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68" fontId="5" fillId="0" borderId="0" xfId="0" applyNumberFormat="1" applyFont="1" applyAlignment="1">
      <alignment vertical="center"/>
    </xf>
    <xf numFmtId="168" fontId="2" fillId="0" borderId="0" xfId="2" applyNumberFormat="1" applyFont="1" applyAlignment="1">
      <alignment vertical="center"/>
    </xf>
    <xf numFmtId="168" fontId="2" fillId="0" borderId="0" xfId="2" applyNumberFormat="1" applyFont="1" applyBorder="1" applyAlignment="1">
      <alignment vertical="center"/>
    </xf>
    <xf numFmtId="0" fontId="5" fillId="2" borderId="0" xfId="2" applyFont="1" applyFill="1" applyBorder="1" applyAlignment="1">
      <alignment vertical="top"/>
    </xf>
    <xf numFmtId="168" fontId="4" fillId="0" borderId="0" xfId="0" applyNumberFormat="1" applyFont="1"/>
    <xf numFmtId="168" fontId="2" fillId="0" borderId="0" xfId="2" applyNumberFormat="1" applyFont="1" applyFill="1"/>
    <xf numFmtId="168" fontId="2" fillId="0" borderId="0" xfId="2" applyNumberFormat="1" applyFont="1" applyFill="1" applyBorder="1"/>
    <xf numFmtId="168" fontId="4" fillId="0" borderId="1" xfId="0" applyNumberFormat="1" applyFont="1" applyBorder="1" applyAlignment="1">
      <alignment vertical="center"/>
    </xf>
    <xf numFmtId="168" fontId="5" fillId="0" borderId="1" xfId="0" applyNumberFormat="1" applyFont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5" fontId="2" fillId="0" borderId="0" xfId="2" applyNumberFormat="1" applyFont="1" applyAlignment="1">
      <alignment horizontal="right" vertical="center"/>
    </xf>
    <xf numFmtId="168" fontId="2" fillId="0" borderId="2" xfId="2" applyNumberFormat="1" applyFont="1" applyBorder="1"/>
    <xf numFmtId="0" fontId="2" fillId="0" borderId="0" xfId="2" applyFont="1" applyBorder="1"/>
    <xf numFmtId="165" fontId="2" fillId="0" borderId="0" xfId="2" applyNumberFormat="1" applyFont="1" applyBorder="1" applyAlignment="1">
      <alignment horizontal="center"/>
    </xf>
    <xf numFmtId="168" fontId="3" fillId="0" borderId="0" xfId="2" applyNumberFormat="1" applyFont="1" applyBorder="1"/>
    <xf numFmtId="3" fontId="2" fillId="0" borderId="0" xfId="2" applyNumberFormat="1" applyFont="1" applyBorder="1"/>
    <xf numFmtId="0" fontId="3" fillId="0" borderId="0" xfId="2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8" fontId="4" fillId="0" borderId="0" xfId="0" applyNumberFormat="1" applyFont="1" applyBorder="1"/>
    <xf numFmtId="165" fontId="2" fillId="0" borderId="0" xfId="2" applyNumberFormat="1" applyFont="1" applyBorder="1" applyAlignment="1">
      <alignment horizontal="right"/>
    </xf>
    <xf numFmtId="0" fontId="5" fillId="0" borderId="0" xfId="0" applyFont="1" applyBorder="1"/>
    <xf numFmtId="0" fontId="4" fillId="0" borderId="0" xfId="0" applyFont="1" applyBorder="1" applyAlignment="1">
      <alignment horizontal="right"/>
    </xf>
    <xf numFmtId="168" fontId="4" fillId="0" borderId="0" xfId="1" applyNumberFormat="1" applyFont="1" applyBorder="1"/>
    <xf numFmtId="168" fontId="2" fillId="0" borderId="0" xfId="1" applyNumberFormat="1" applyFont="1" applyBorder="1"/>
    <xf numFmtId="166" fontId="4" fillId="0" borderId="0" xfId="1" applyNumberFormat="1" applyFont="1" applyBorder="1"/>
    <xf numFmtId="166" fontId="2" fillId="0" borderId="0" xfId="1" applyNumberFormat="1" applyFont="1" applyBorder="1"/>
    <xf numFmtId="3" fontId="4" fillId="0" borderId="0" xfId="1" applyNumberFormat="1" applyFont="1" applyBorder="1"/>
    <xf numFmtId="3" fontId="2" fillId="0" borderId="0" xfId="1" applyNumberFormat="1" applyFont="1" applyBorder="1"/>
    <xf numFmtId="3" fontId="2" fillId="0" borderId="0" xfId="2" applyNumberFormat="1" applyFont="1"/>
    <xf numFmtId="168" fontId="4" fillId="0" borderId="0" xfId="0" applyNumberFormat="1" applyFont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10" fontId="4" fillId="0" borderId="0" xfId="1" applyNumberFormat="1" applyFont="1" applyBorder="1" applyAlignment="1">
      <alignment horizontal="right"/>
    </xf>
    <xf numFmtId="169" fontId="4" fillId="0" borderId="0" xfId="1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68" fontId="4" fillId="0" borderId="1" xfId="0" applyNumberFormat="1" applyFont="1" applyBorder="1"/>
    <xf numFmtId="168" fontId="4" fillId="0" borderId="1" xfId="0" applyNumberFormat="1" applyFont="1" applyBorder="1" applyAlignment="1">
      <alignment horizontal="right"/>
    </xf>
    <xf numFmtId="168" fontId="3" fillId="0" borderId="0" xfId="2" applyNumberFormat="1" applyFont="1" applyFill="1"/>
    <xf numFmtId="0" fontId="4" fillId="0" borderId="0" xfId="0" quotePrefix="1" applyFont="1" applyBorder="1"/>
    <xf numFmtId="0" fontId="2" fillId="0" borderId="1" xfId="2" applyFont="1" applyBorder="1" applyAlignment="1">
      <alignment horizontal="right"/>
    </xf>
    <xf numFmtId="0" fontId="2" fillId="0" borderId="1" xfId="2" applyFont="1" applyBorder="1" applyAlignment="1">
      <alignment horizontal="center"/>
    </xf>
    <xf numFmtId="168" fontId="2" fillId="0" borderId="1" xfId="2" applyNumberFormat="1" applyFont="1" applyFill="1" applyBorder="1"/>
    <xf numFmtId="0" fontId="3" fillId="0" borderId="1" xfId="2" applyFont="1" applyBorder="1"/>
    <xf numFmtId="0" fontId="4" fillId="0" borderId="1" xfId="2" applyFont="1" applyFill="1" applyBorder="1" applyAlignment="1">
      <alignment vertical="top"/>
    </xf>
    <xf numFmtId="165" fontId="2" fillId="0" borderId="1" xfId="2" applyNumberFormat="1" applyFont="1" applyBorder="1" applyAlignment="1">
      <alignment horizontal="right" vertical="center"/>
    </xf>
  </cellXfs>
  <cellStyles count="3">
    <cellStyle name="Normal" xfId="0" builtinId="0"/>
    <cellStyle name="Normal 6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40"/>
  <sheetViews>
    <sheetView showGridLines="0" tabSelected="1" topLeftCell="A31" workbookViewId="0">
      <selection activeCell="G41" sqref="G41"/>
    </sheetView>
  </sheetViews>
  <sheetFormatPr defaultRowHeight="11.25" x14ac:dyDescent="0.2"/>
  <cols>
    <col min="1" max="3" width="2.7109375" style="1" customWidth="1"/>
    <col min="4" max="4" width="55.7109375" style="1" customWidth="1"/>
    <col min="5" max="6" width="6.7109375" style="1" customWidth="1"/>
    <col min="7" max="42" width="10.7109375" style="1" customWidth="1"/>
    <col min="43" max="16384" width="9.140625" style="1"/>
  </cols>
  <sheetData>
    <row r="2" spans="2:18" x14ac:dyDescent="0.2">
      <c r="B2" s="2" t="s">
        <v>0</v>
      </c>
      <c r="C2" s="3"/>
      <c r="D2" s="3"/>
      <c r="E2" s="3"/>
      <c r="F2" s="4"/>
      <c r="G2" s="5"/>
      <c r="H2" s="3"/>
      <c r="I2" s="3"/>
      <c r="J2" s="6"/>
      <c r="K2" s="3"/>
      <c r="L2" s="3"/>
      <c r="M2" s="3"/>
      <c r="N2" s="3"/>
      <c r="O2" s="3"/>
      <c r="P2" s="3"/>
      <c r="Q2" s="3"/>
      <c r="R2" s="3"/>
    </row>
    <row r="3" spans="2:18" x14ac:dyDescent="0.2">
      <c r="B3" s="2" t="s">
        <v>1</v>
      </c>
      <c r="C3" s="3"/>
      <c r="D3" s="3"/>
      <c r="E3" s="3"/>
      <c r="F3" s="4"/>
      <c r="G3" s="5"/>
      <c r="H3" s="3"/>
      <c r="I3" s="3"/>
      <c r="J3" s="7"/>
      <c r="K3" s="3"/>
      <c r="L3" s="3"/>
      <c r="M3" s="3"/>
      <c r="N3" s="3"/>
      <c r="O3" s="3"/>
      <c r="P3" s="3"/>
      <c r="Q3" s="3"/>
      <c r="R3" s="3"/>
    </row>
    <row r="4" spans="2:18" x14ac:dyDescent="0.2">
      <c r="B4" s="3"/>
      <c r="C4" s="3"/>
      <c r="D4" s="3"/>
      <c r="E4" s="3"/>
      <c r="F4" s="4"/>
      <c r="G4" s="5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x14ac:dyDescent="0.2">
      <c r="B5" s="2" t="s">
        <v>2</v>
      </c>
      <c r="C5" s="3"/>
      <c r="D5" s="3"/>
      <c r="E5" s="3"/>
      <c r="F5" s="4"/>
      <c r="G5" s="5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x14ac:dyDescent="0.2">
      <c r="B6" s="2"/>
      <c r="C6" s="3"/>
      <c r="D6" s="3"/>
      <c r="E6" s="3"/>
      <c r="F6" s="4"/>
      <c r="G6" s="5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x14ac:dyDescent="0.2">
      <c r="B7" s="2"/>
      <c r="C7" s="3"/>
      <c r="D7" s="3"/>
      <c r="E7" s="3"/>
      <c r="F7" s="8"/>
      <c r="G7" s="9"/>
      <c r="H7" s="8"/>
      <c r="I7" s="10" t="s">
        <v>3</v>
      </c>
      <c r="J7" s="8"/>
      <c r="K7" s="8"/>
      <c r="L7" s="8"/>
      <c r="M7" s="4"/>
      <c r="N7" s="4"/>
      <c r="O7" s="4"/>
      <c r="P7" s="11"/>
      <c r="Q7" s="3"/>
      <c r="R7" s="3"/>
    </row>
    <row r="8" spans="2:18" x14ac:dyDescent="0.2">
      <c r="B8" s="12"/>
      <c r="C8" s="13"/>
      <c r="D8" s="13"/>
      <c r="E8" s="13"/>
      <c r="F8" s="14"/>
      <c r="G8" s="15" t="s">
        <v>4</v>
      </c>
      <c r="H8" s="15" t="s">
        <v>5</v>
      </c>
      <c r="I8" s="15" t="s">
        <v>6</v>
      </c>
      <c r="J8" s="15" t="s">
        <v>7</v>
      </c>
      <c r="K8" s="15" t="s">
        <v>8</v>
      </c>
      <c r="L8" s="15" t="s">
        <v>9</v>
      </c>
      <c r="M8" s="15" t="s">
        <v>10</v>
      </c>
      <c r="N8" s="15" t="s">
        <v>11</v>
      </c>
      <c r="O8" s="15" t="s">
        <v>12</v>
      </c>
      <c r="P8" s="15" t="s">
        <v>13</v>
      </c>
      <c r="Q8" s="16" t="s">
        <v>14</v>
      </c>
      <c r="R8" s="3"/>
    </row>
    <row r="9" spans="2:18" x14ac:dyDescent="0.2">
      <c r="B9" s="3"/>
      <c r="C9" s="3"/>
      <c r="D9" s="3"/>
      <c r="E9" s="3"/>
      <c r="F9" s="8"/>
      <c r="G9" s="9"/>
      <c r="H9" s="17"/>
      <c r="I9" s="17"/>
      <c r="J9" s="17"/>
      <c r="K9" s="17"/>
      <c r="L9" s="17"/>
      <c r="M9" s="17"/>
      <c r="N9" s="17"/>
      <c r="O9" s="17"/>
      <c r="P9" s="18"/>
      <c r="Q9" s="17"/>
      <c r="R9" s="3"/>
    </row>
    <row r="10" spans="2:18" x14ac:dyDescent="0.2">
      <c r="B10" s="19" t="s">
        <v>15</v>
      </c>
      <c r="C10" s="3"/>
      <c r="D10" s="3"/>
      <c r="E10" s="3"/>
      <c r="F10" s="8"/>
      <c r="G10" s="20">
        <v>108.6</v>
      </c>
      <c r="H10" s="20">
        <v>110.7</v>
      </c>
      <c r="I10" s="20">
        <v>113</v>
      </c>
      <c r="J10" s="20">
        <v>114.8</v>
      </c>
      <c r="K10" s="17"/>
      <c r="L10" s="17"/>
      <c r="M10" s="17"/>
      <c r="N10" s="17"/>
      <c r="O10" s="17"/>
      <c r="P10" s="18"/>
      <c r="Q10" s="17"/>
      <c r="R10" s="3"/>
    </row>
    <row r="11" spans="2:18" x14ac:dyDescent="0.2">
      <c r="B11" s="19" t="s">
        <v>16</v>
      </c>
      <c r="C11" s="3"/>
      <c r="D11" s="3"/>
      <c r="E11" s="3"/>
      <c r="F11" s="8"/>
      <c r="G11" s="9"/>
      <c r="H11" s="21">
        <f>H10/G10-1</f>
        <v>1.9337016574585641E-2</v>
      </c>
      <c r="I11" s="21">
        <f>I10/H10-1</f>
        <v>2.0776874435411097E-2</v>
      </c>
      <c r="J11" s="21">
        <f>J10/I10-1</f>
        <v>1.5929203539823078E-2</v>
      </c>
      <c r="K11" s="17"/>
      <c r="L11" s="17"/>
      <c r="M11" s="17"/>
      <c r="N11" s="17"/>
      <c r="O11" s="17"/>
      <c r="P11" s="18"/>
      <c r="Q11" s="17"/>
      <c r="R11" s="3"/>
    </row>
    <row r="12" spans="2:18" x14ac:dyDescent="0.2">
      <c r="B12" s="19" t="s">
        <v>17</v>
      </c>
      <c r="C12" s="3"/>
      <c r="D12" s="3"/>
      <c r="E12" s="3"/>
      <c r="F12" s="8"/>
      <c r="G12" s="9"/>
      <c r="H12" s="17"/>
      <c r="I12" s="17"/>
      <c r="J12" s="17"/>
      <c r="K12" s="22">
        <v>-0.01</v>
      </c>
      <c r="L12" s="22">
        <v>2.75E-2</v>
      </c>
      <c r="M12" s="17"/>
      <c r="N12" s="17"/>
      <c r="O12" s="17"/>
      <c r="P12" s="18"/>
      <c r="Q12" s="17"/>
      <c r="R12" s="3"/>
    </row>
    <row r="13" spans="2:18" x14ac:dyDescent="0.2">
      <c r="B13" s="19" t="s">
        <v>18</v>
      </c>
      <c r="C13" s="3"/>
      <c r="D13" s="3"/>
      <c r="E13" s="3"/>
      <c r="F13" s="8"/>
      <c r="G13" s="9"/>
      <c r="H13" s="17"/>
      <c r="I13" s="17"/>
      <c r="J13" s="17"/>
      <c r="K13" s="20">
        <f>J10*(1+K12)</f>
        <v>113.652</v>
      </c>
      <c r="L13" s="20">
        <f>K13*(1+L12)</f>
        <v>116.77743000000001</v>
      </c>
      <c r="M13" s="17"/>
      <c r="N13" s="17"/>
      <c r="O13" s="17"/>
      <c r="P13" s="18"/>
      <c r="Q13" s="17"/>
      <c r="R13" s="3"/>
    </row>
    <row r="14" spans="2:18" x14ac:dyDescent="0.2">
      <c r="B14" s="19" t="s">
        <v>19</v>
      </c>
      <c r="C14" s="3"/>
      <c r="D14" s="3"/>
      <c r="E14" s="3"/>
      <c r="F14" s="8"/>
      <c r="G14" s="9"/>
      <c r="H14" s="23">
        <f>$L$13*(1+H11)^(0.5)/H10</f>
        <v>1.0650504743700184</v>
      </c>
      <c r="I14" s="23">
        <f>$L$13*(1+I11)^(0.5)/I10</f>
        <v>1.0441091003033558</v>
      </c>
      <c r="J14" s="23">
        <f>$L$13*(1+J11)^(0.5)/J10</f>
        <v>1.0252947826997931</v>
      </c>
      <c r="K14" s="23">
        <f>$L$13*(1+K12)^(0.5)/K13</f>
        <v>1.0223495916270522</v>
      </c>
      <c r="L14" s="23">
        <f>$L$13*(1+L12)^(0.5)/L13</f>
        <v>1.0136567466356647</v>
      </c>
      <c r="M14" s="17"/>
      <c r="N14" s="17"/>
      <c r="O14" s="17"/>
      <c r="P14" s="18"/>
      <c r="Q14" s="17"/>
      <c r="R14" s="3"/>
    </row>
    <row r="15" spans="2:18" x14ac:dyDescent="0.2">
      <c r="B15" s="24"/>
      <c r="C15" s="24"/>
      <c r="D15" s="24"/>
      <c r="E15" s="24"/>
      <c r="F15" s="25"/>
      <c r="G15" s="26"/>
      <c r="H15" s="27"/>
      <c r="I15" s="28"/>
      <c r="J15" s="27"/>
      <c r="K15" s="27"/>
      <c r="L15" s="27"/>
      <c r="M15" s="18"/>
      <c r="N15" s="18"/>
      <c r="O15" s="18"/>
      <c r="P15" s="18"/>
      <c r="Q15" s="18"/>
      <c r="R15" s="3"/>
    </row>
    <row r="16" spans="2:18" x14ac:dyDescent="0.2">
      <c r="B16" s="3"/>
      <c r="C16" s="3"/>
      <c r="D16" s="3"/>
      <c r="E16" s="3"/>
      <c r="F16" s="8"/>
      <c r="G16" s="9"/>
      <c r="H16" s="17"/>
      <c r="I16" s="29"/>
      <c r="J16" s="17"/>
      <c r="K16" s="17"/>
      <c r="L16" s="17"/>
      <c r="M16" s="18"/>
      <c r="N16" s="18"/>
      <c r="O16" s="18"/>
      <c r="P16" s="18"/>
      <c r="Q16" s="18"/>
      <c r="R16" s="3"/>
    </row>
    <row r="17" spans="2:18" x14ac:dyDescent="0.2">
      <c r="B17" s="2" t="s">
        <v>20</v>
      </c>
      <c r="C17" s="3"/>
      <c r="D17" s="3"/>
      <c r="E17" s="3"/>
      <c r="F17" s="8" t="s">
        <v>21</v>
      </c>
      <c r="G17" s="9"/>
      <c r="H17" s="30">
        <v>11.918211645045048</v>
      </c>
      <c r="I17" s="30">
        <v>12.89709695095998</v>
      </c>
      <c r="J17" s="30">
        <v>13.850940464447213</v>
      </c>
      <c r="K17" s="30">
        <v>11.800256110586101</v>
      </c>
      <c r="L17" s="30">
        <v>12.291118119872957</v>
      </c>
      <c r="M17" s="18"/>
      <c r="N17" s="18"/>
      <c r="O17" s="18"/>
      <c r="P17" s="18"/>
      <c r="Q17" s="18"/>
      <c r="R17" s="3"/>
    </row>
    <row r="18" spans="2:18" x14ac:dyDescent="0.2">
      <c r="B18" s="3" t="s">
        <v>22</v>
      </c>
      <c r="C18" s="3"/>
      <c r="D18" s="3"/>
      <c r="E18" s="3"/>
      <c r="F18" s="8"/>
      <c r="G18" s="9"/>
      <c r="H18" s="30"/>
      <c r="I18" s="31"/>
      <c r="J18" s="30"/>
      <c r="K18" s="30"/>
      <c r="L18" s="30"/>
      <c r="M18" s="32"/>
      <c r="N18" s="32"/>
      <c r="O18" s="32"/>
      <c r="P18" s="32"/>
      <c r="Q18" s="32"/>
      <c r="R18" s="3"/>
    </row>
    <row r="19" spans="2:18" x14ac:dyDescent="0.2">
      <c r="B19" s="2" t="s">
        <v>23</v>
      </c>
      <c r="C19" s="3"/>
      <c r="D19" s="3"/>
      <c r="E19" s="3"/>
      <c r="F19" s="8"/>
      <c r="G19" s="9"/>
      <c r="H19" s="3"/>
      <c r="I19" s="3"/>
      <c r="J19" s="3"/>
      <c r="K19" s="3"/>
      <c r="L19" s="3"/>
      <c r="M19" s="32"/>
      <c r="N19" s="32"/>
      <c r="O19" s="32"/>
      <c r="P19" s="32"/>
      <c r="Q19" s="32"/>
      <c r="R19" s="3"/>
    </row>
    <row r="20" spans="2:18" x14ac:dyDescent="0.2">
      <c r="B20" s="3" t="s">
        <v>24</v>
      </c>
      <c r="C20" s="3"/>
      <c r="D20" s="3"/>
      <c r="E20" s="3"/>
      <c r="F20" s="8"/>
      <c r="G20" s="9"/>
      <c r="H20" s="3"/>
      <c r="I20" s="3"/>
      <c r="J20" s="3"/>
      <c r="K20" s="3"/>
      <c r="L20" s="3"/>
      <c r="M20" s="32"/>
      <c r="N20" s="32"/>
      <c r="O20" s="32"/>
      <c r="P20" s="32"/>
      <c r="Q20" s="32"/>
      <c r="R20" s="3"/>
    </row>
    <row r="21" spans="2:18" x14ac:dyDescent="0.2">
      <c r="B21" s="3"/>
      <c r="C21" s="33" t="s">
        <v>25</v>
      </c>
      <c r="D21" s="3"/>
      <c r="E21" s="3"/>
      <c r="F21" s="8" t="s">
        <v>21</v>
      </c>
      <c r="G21" s="9"/>
      <c r="H21" s="30">
        <v>2.8082372102695099</v>
      </c>
      <c r="I21" s="30">
        <v>2.8253128933733098</v>
      </c>
      <c r="J21" s="30">
        <v>2.8444566314308002</v>
      </c>
      <c r="K21" s="30">
        <v>2.8618582893250499</v>
      </c>
      <c r="L21" s="30">
        <v>2.8794165621403498</v>
      </c>
      <c r="M21" s="32"/>
      <c r="N21" s="32"/>
      <c r="O21" s="32"/>
      <c r="P21" s="32"/>
      <c r="Q21" s="32"/>
      <c r="R21" s="3"/>
    </row>
    <row r="22" spans="2:18" x14ac:dyDescent="0.2">
      <c r="B22" s="3"/>
      <c r="C22" s="33" t="s">
        <v>26</v>
      </c>
      <c r="D22" s="3"/>
      <c r="E22" s="3"/>
      <c r="F22" s="8" t="s">
        <v>21</v>
      </c>
      <c r="G22" s="9"/>
      <c r="H22" s="30">
        <v>0.365619554244</v>
      </c>
      <c r="I22" s="30">
        <v>1.26521436134772</v>
      </c>
      <c r="J22" s="30">
        <v>2.1302859019257898</v>
      </c>
      <c r="K22" s="30">
        <v>0</v>
      </c>
      <c r="L22" s="30">
        <v>0.41054404728959198</v>
      </c>
      <c r="M22" s="32"/>
      <c r="N22" s="32"/>
      <c r="O22" s="32"/>
      <c r="P22" s="32"/>
      <c r="Q22" s="32"/>
      <c r="R22" s="3"/>
    </row>
    <row r="23" spans="2:18" x14ac:dyDescent="0.2">
      <c r="B23" s="3"/>
      <c r="C23" s="33" t="s">
        <v>27</v>
      </c>
      <c r="D23" s="3"/>
      <c r="E23" s="3"/>
      <c r="F23" s="8" t="s">
        <v>21</v>
      </c>
      <c r="G23" s="9"/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2"/>
      <c r="N23" s="32"/>
      <c r="O23" s="32"/>
      <c r="P23" s="32"/>
      <c r="Q23" s="32"/>
      <c r="R23" s="3"/>
    </row>
    <row r="24" spans="2:18" x14ac:dyDescent="0.2">
      <c r="B24" s="3"/>
      <c r="C24" s="3"/>
      <c r="D24" s="3"/>
      <c r="E24" s="3"/>
      <c r="F24" s="8"/>
      <c r="G24" s="9"/>
      <c r="H24" s="34"/>
      <c r="I24" s="34"/>
      <c r="J24" s="34"/>
      <c r="K24" s="34"/>
      <c r="L24" s="34"/>
      <c r="M24" s="32"/>
      <c r="N24" s="32"/>
      <c r="O24" s="32"/>
      <c r="P24" s="32"/>
      <c r="Q24" s="32"/>
      <c r="R24" s="3"/>
    </row>
    <row r="25" spans="2:18" x14ac:dyDescent="0.2">
      <c r="B25" s="3"/>
      <c r="C25" s="3"/>
      <c r="D25" s="3"/>
      <c r="E25" s="3"/>
      <c r="F25" s="8" t="s">
        <v>21</v>
      </c>
      <c r="G25" s="9"/>
      <c r="H25" s="30">
        <f>SUM(H21:H24)</f>
        <v>3.1738567645135101</v>
      </c>
      <c r="I25" s="30">
        <f t="shared" ref="I25:L25" si="0">SUM(I21:I24)</f>
        <v>4.0905272547210298</v>
      </c>
      <c r="J25" s="30">
        <f t="shared" si="0"/>
        <v>4.97474253335659</v>
      </c>
      <c r="K25" s="30">
        <f t="shared" si="0"/>
        <v>2.8618582893250499</v>
      </c>
      <c r="L25" s="30">
        <f t="shared" si="0"/>
        <v>3.2899606094299418</v>
      </c>
      <c r="M25" s="32"/>
      <c r="N25" s="32"/>
      <c r="O25" s="32"/>
      <c r="P25" s="32"/>
      <c r="Q25" s="32"/>
      <c r="R25" s="3"/>
    </row>
    <row r="26" spans="2:18" x14ac:dyDescent="0.2">
      <c r="B26" s="3"/>
      <c r="C26" s="3"/>
      <c r="D26" s="3"/>
      <c r="E26" s="3"/>
      <c r="F26" s="8"/>
      <c r="G26" s="9"/>
      <c r="H26" s="30"/>
      <c r="I26" s="31"/>
      <c r="J26" s="30"/>
      <c r="K26" s="30"/>
      <c r="L26" s="30"/>
      <c r="M26" s="32"/>
      <c r="N26" s="32"/>
      <c r="O26" s="32"/>
      <c r="P26" s="32"/>
      <c r="Q26" s="32"/>
      <c r="R26" s="3"/>
    </row>
    <row r="27" spans="2:18" x14ac:dyDescent="0.2">
      <c r="B27" s="35" t="s">
        <v>28</v>
      </c>
      <c r="C27" s="3"/>
      <c r="D27" s="3"/>
      <c r="E27" s="3"/>
      <c r="F27" s="8" t="s">
        <v>21</v>
      </c>
      <c r="G27" s="9"/>
      <c r="H27" s="30">
        <f>H17-H25</f>
        <v>8.7443548805315388</v>
      </c>
      <c r="I27" s="30">
        <f t="shared" ref="I27:L27" si="1">I17-I25</f>
        <v>8.8065696962389506</v>
      </c>
      <c r="J27" s="30">
        <f t="shared" si="1"/>
        <v>8.8761979310906227</v>
      </c>
      <c r="K27" s="30">
        <f t="shared" si="1"/>
        <v>8.9383978212610522</v>
      </c>
      <c r="L27" s="30">
        <f t="shared" si="1"/>
        <v>9.001157510443015</v>
      </c>
      <c r="M27" s="32"/>
      <c r="N27" s="32"/>
      <c r="O27" s="32"/>
      <c r="P27" s="32"/>
      <c r="Q27" s="32"/>
      <c r="R27" s="3"/>
    </row>
    <row r="28" spans="2:18" x14ac:dyDescent="0.2">
      <c r="B28" s="2" t="s">
        <v>29</v>
      </c>
      <c r="C28" s="3"/>
      <c r="D28" s="3"/>
      <c r="E28" s="3"/>
      <c r="F28" s="8" t="s">
        <v>21</v>
      </c>
      <c r="G28" s="9"/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2"/>
      <c r="N28" s="32"/>
      <c r="O28" s="32"/>
      <c r="P28" s="32"/>
      <c r="Q28" s="32"/>
      <c r="R28" s="3"/>
    </row>
    <row r="29" spans="2:18" x14ac:dyDescent="0.2">
      <c r="B29" s="2"/>
      <c r="C29" s="3"/>
      <c r="D29" s="3"/>
      <c r="E29" s="3"/>
      <c r="F29" s="8"/>
      <c r="G29" s="9"/>
      <c r="H29" s="30"/>
      <c r="I29" s="31"/>
      <c r="J29" s="30"/>
      <c r="K29" s="30"/>
      <c r="L29" s="30"/>
      <c r="M29" s="32"/>
      <c r="N29" s="32"/>
      <c r="O29" s="32"/>
      <c r="P29" s="32"/>
      <c r="Q29" s="32"/>
      <c r="R29" s="3"/>
    </row>
    <row r="30" spans="2:18" x14ac:dyDescent="0.2">
      <c r="B30" s="2" t="s">
        <v>30</v>
      </c>
      <c r="C30" s="3"/>
      <c r="D30" s="3"/>
      <c r="E30" s="3"/>
      <c r="F30" s="8" t="s">
        <v>21</v>
      </c>
      <c r="G30" s="9"/>
      <c r="H30" s="30">
        <f>H17*$L$13/$G$10</f>
        <v>12.815636520298648</v>
      </c>
      <c r="I30" s="30">
        <f t="shared" ref="I30:L30" si="2">I17*$L$13/$G$10</f>
        <v>13.868230537697448</v>
      </c>
      <c r="J30" s="30">
        <f t="shared" si="2"/>
        <v>14.893897150286852</v>
      </c>
      <c r="K30" s="30">
        <f t="shared" si="2"/>
        <v>12.68879909701695</v>
      </c>
      <c r="L30" s="30">
        <f t="shared" si="2"/>
        <v>13.216622337616906</v>
      </c>
      <c r="M30" s="32"/>
      <c r="N30" s="32"/>
      <c r="O30" s="32"/>
      <c r="P30" s="32"/>
      <c r="Q30" s="32"/>
      <c r="R30" s="3"/>
    </row>
    <row r="31" spans="2:18" x14ac:dyDescent="0.2">
      <c r="B31" s="2" t="s">
        <v>23</v>
      </c>
      <c r="C31" s="3"/>
      <c r="D31" s="3"/>
      <c r="E31" s="3"/>
      <c r="F31" s="8"/>
      <c r="G31" s="9"/>
      <c r="H31" s="3"/>
      <c r="I31" s="30"/>
      <c r="J31" s="30"/>
      <c r="K31" s="30"/>
      <c r="L31" s="30"/>
      <c r="M31" s="32"/>
      <c r="N31" s="32"/>
      <c r="O31" s="32"/>
      <c r="P31" s="32"/>
      <c r="Q31" s="32"/>
      <c r="R31" s="3"/>
    </row>
    <row r="32" spans="2:18" x14ac:dyDescent="0.2">
      <c r="B32" s="3"/>
      <c r="C32" s="33" t="s">
        <v>25</v>
      </c>
      <c r="D32" s="3"/>
      <c r="E32" s="3"/>
      <c r="F32" s="8" t="s">
        <v>21</v>
      </c>
      <c r="G32" s="9"/>
      <c r="H32" s="30">
        <f>H21*$L$13/$G$10</f>
        <v>3.0196935934221272</v>
      </c>
      <c r="I32" s="30">
        <f t="shared" ref="I32:L32" si="3">I21*$L$13/$G$10</f>
        <v>3.0380550518784459</v>
      </c>
      <c r="J32" s="30">
        <f t="shared" si="3"/>
        <v>3.058640286970038</v>
      </c>
      <c r="K32" s="30">
        <f t="shared" si="3"/>
        <v>3.0773522656682855</v>
      </c>
      <c r="L32" s="30">
        <f t="shared" si="3"/>
        <v>3.0962326521748191</v>
      </c>
      <c r="M32" s="32"/>
      <c r="N32" s="32"/>
      <c r="O32" s="32"/>
      <c r="P32" s="32"/>
      <c r="Q32" s="32"/>
      <c r="R32" s="3"/>
    </row>
    <row r="33" spans="2:18" x14ac:dyDescent="0.2">
      <c r="B33" s="3"/>
      <c r="C33" s="33" t="s">
        <v>26</v>
      </c>
      <c r="D33" s="3"/>
      <c r="E33" s="3"/>
      <c r="F33" s="8" t="s">
        <v>21</v>
      </c>
      <c r="G33" s="9"/>
      <c r="H33" s="30">
        <f t="shared" ref="H33:L34" si="4">H22*$L$13/$G$10</f>
        <v>0.39315020167918896</v>
      </c>
      <c r="I33" s="30">
        <f t="shared" si="4"/>
        <v>1.3604832552235553</v>
      </c>
      <c r="J33" s="30">
        <f t="shared" si="4"/>
        <v>2.2906934879569598</v>
      </c>
      <c r="K33" s="30">
        <f t="shared" si="4"/>
        <v>0</v>
      </c>
      <c r="L33" s="30">
        <f t="shared" si="4"/>
        <v>0.44145744700070921</v>
      </c>
      <c r="M33" s="32"/>
      <c r="N33" s="32"/>
      <c r="O33" s="32"/>
      <c r="P33" s="32"/>
      <c r="Q33" s="32"/>
      <c r="R33" s="3"/>
    </row>
    <row r="34" spans="2:18" x14ac:dyDescent="0.2">
      <c r="B34" s="3"/>
      <c r="C34" s="33" t="s">
        <v>27</v>
      </c>
      <c r="D34" s="3"/>
      <c r="E34" s="3"/>
      <c r="F34" s="8" t="s">
        <v>21</v>
      </c>
      <c r="G34" s="9"/>
      <c r="H34" s="30">
        <f t="shared" si="4"/>
        <v>0</v>
      </c>
      <c r="I34" s="30">
        <f t="shared" si="4"/>
        <v>0</v>
      </c>
      <c r="J34" s="30">
        <f t="shared" si="4"/>
        <v>0</v>
      </c>
      <c r="K34" s="30">
        <f t="shared" si="4"/>
        <v>0</v>
      </c>
      <c r="L34" s="30">
        <f t="shared" si="4"/>
        <v>0</v>
      </c>
      <c r="M34" s="32"/>
      <c r="N34" s="32"/>
      <c r="O34" s="32"/>
      <c r="P34" s="32"/>
      <c r="Q34" s="32"/>
      <c r="R34" s="3"/>
    </row>
    <row r="35" spans="2:18" x14ac:dyDescent="0.2">
      <c r="B35" s="3"/>
      <c r="C35" s="3"/>
      <c r="D35" s="3"/>
      <c r="E35" s="3"/>
      <c r="F35" s="8"/>
      <c r="G35" s="9"/>
      <c r="H35" s="34"/>
      <c r="I35" s="36"/>
      <c r="J35" s="34"/>
      <c r="K35" s="34"/>
      <c r="L35" s="34"/>
      <c r="M35" s="32"/>
      <c r="N35" s="32"/>
      <c r="O35" s="32"/>
      <c r="P35" s="32"/>
      <c r="Q35" s="32"/>
      <c r="R35" s="3"/>
    </row>
    <row r="36" spans="2:18" x14ac:dyDescent="0.2">
      <c r="B36" s="3"/>
      <c r="C36" s="3"/>
      <c r="D36" s="3"/>
      <c r="E36" s="3"/>
      <c r="F36" s="8" t="s">
        <v>21</v>
      </c>
      <c r="G36" s="9"/>
      <c r="H36" s="30">
        <f>SUM(H32:H35)</f>
        <v>3.412843795101316</v>
      </c>
      <c r="I36" s="30">
        <f t="shared" ref="I36:L36" si="5">SUM(I32:I35)</f>
        <v>4.398538307102001</v>
      </c>
      <c r="J36" s="30">
        <f t="shared" si="5"/>
        <v>5.3493337749269978</v>
      </c>
      <c r="K36" s="30">
        <f t="shared" si="5"/>
        <v>3.0773522656682855</v>
      </c>
      <c r="L36" s="30">
        <f t="shared" si="5"/>
        <v>3.5376900991755282</v>
      </c>
      <c r="M36" s="32"/>
      <c r="N36" s="32"/>
      <c r="O36" s="32"/>
      <c r="P36" s="32"/>
      <c r="Q36" s="32"/>
      <c r="R36" s="3"/>
    </row>
    <row r="37" spans="2:18" x14ac:dyDescent="0.2">
      <c r="B37" s="3"/>
      <c r="C37" s="3"/>
      <c r="D37" s="3"/>
      <c r="E37" s="3"/>
      <c r="F37" s="8"/>
      <c r="G37" s="9"/>
      <c r="H37" s="30"/>
      <c r="I37" s="31"/>
      <c r="J37" s="30"/>
      <c r="K37" s="30"/>
      <c r="L37" s="30"/>
      <c r="M37" s="32"/>
      <c r="N37" s="32"/>
      <c r="O37" s="32"/>
      <c r="P37" s="32"/>
      <c r="Q37" s="32"/>
      <c r="R37" s="3"/>
    </row>
    <row r="38" spans="2:18" x14ac:dyDescent="0.2">
      <c r="B38" s="35" t="s">
        <v>31</v>
      </c>
      <c r="C38" s="3"/>
      <c r="D38" s="3"/>
      <c r="E38" s="3"/>
      <c r="F38" s="8" t="s">
        <v>21</v>
      </c>
      <c r="G38" s="9"/>
      <c r="H38" s="30">
        <f>H30-H36</f>
        <v>9.4027927251973331</v>
      </c>
      <c r="I38" s="30">
        <f t="shared" ref="I38:L38" si="6">I30-I36</f>
        <v>9.469692230595447</v>
      </c>
      <c r="J38" s="30">
        <f t="shared" si="6"/>
        <v>9.5445633753598536</v>
      </c>
      <c r="K38" s="30">
        <f t="shared" si="6"/>
        <v>9.6114468313486654</v>
      </c>
      <c r="L38" s="30">
        <f t="shared" si="6"/>
        <v>9.6789322384413783</v>
      </c>
      <c r="M38" s="32"/>
      <c r="N38" s="32"/>
      <c r="O38" s="32"/>
      <c r="P38" s="32"/>
      <c r="Q38" s="32"/>
      <c r="R38" s="3"/>
    </row>
    <row r="39" spans="2:18" x14ac:dyDescent="0.2">
      <c r="B39" s="85"/>
      <c r="C39" s="24"/>
      <c r="D39" s="24"/>
      <c r="E39" s="24"/>
      <c r="F39" s="25"/>
      <c r="G39" s="26"/>
      <c r="H39" s="34"/>
      <c r="I39" s="36"/>
      <c r="J39" s="34"/>
      <c r="K39" s="34"/>
      <c r="L39" s="34"/>
      <c r="M39" s="32"/>
      <c r="N39" s="32"/>
      <c r="O39" s="32"/>
      <c r="P39" s="32"/>
      <c r="Q39" s="32"/>
      <c r="R39" s="3"/>
    </row>
    <row r="40" spans="2:18" x14ac:dyDescent="0.2">
      <c r="B40" s="2"/>
      <c r="C40" s="3"/>
      <c r="D40" s="3"/>
      <c r="E40" s="3"/>
      <c r="F40" s="8"/>
      <c r="G40" s="9"/>
      <c r="H40" s="30"/>
      <c r="I40" s="31"/>
      <c r="J40" s="30"/>
      <c r="K40" s="30"/>
      <c r="L40" s="30"/>
      <c r="M40" s="32"/>
      <c r="N40" s="32"/>
      <c r="O40" s="32"/>
      <c r="P40" s="32"/>
      <c r="Q40" s="32"/>
      <c r="R40" s="3"/>
    </row>
    <row r="41" spans="2:18" x14ac:dyDescent="0.2">
      <c r="B41" s="37" t="s">
        <v>70</v>
      </c>
      <c r="C41" s="38"/>
      <c r="D41" s="38"/>
      <c r="E41" s="38"/>
      <c r="F41" s="8" t="s">
        <v>21</v>
      </c>
      <c r="G41" s="39"/>
      <c r="H41" s="40">
        <v>12.157067757011101</v>
      </c>
      <c r="I41" s="41">
        <v>11.68209868145094</v>
      </c>
      <c r="J41" s="40">
        <v>11.982361402134057</v>
      </c>
      <c r="K41" s="42"/>
      <c r="L41" s="42"/>
      <c r="M41" s="43"/>
      <c r="N41" s="43"/>
      <c r="O41" s="43"/>
      <c r="P41" s="43"/>
      <c r="Q41" s="43"/>
      <c r="R41" s="38"/>
    </row>
    <row r="42" spans="2:18" x14ac:dyDescent="0.2">
      <c r="B42" s="44" t="s">
        <v>32</v>
      </c>
      <c r="C42" s="3"/>
      <c r="D42" s="3"/>
      <c r="E42" s="3"/>
      <c r="F42" s="8"/>
      <c r="G42" s="9"/>
      <c r="H42" s="45"/>
      <c r="I42" s="31"/>
      <c r="J42" s="30"/>
      <c r="K42" s="30"/>
      <c r="L42" s="30"/>
      <c r="M42" s="32"/>
      <c r="N42" s="32"/>
      <c r="O42" s="32"/>
      <c r="P42" s="32"/>
      <c r="Q42" s="32"/>
      <c r="R42" s="3"/>
    </row>
    <row r="43" spans="2:18" x14ac:dyDescent="0.2">
      <c r="B43" s="3"/>
      <c r="C43" s="33" t="s">
        <v>25</v>
      </c>
      <c r="D43" s="3"/>
      <c r="E43" s="3"/>
      <c r="F43" s="8" t="s">
        <v>21</v>
      </c>
      <c r="G43" s="9"/>
      <c r="H43" s="40">
        <v>1.3640228970110997</v>
      </c>
      <c r="I43" s="41">
        <v>1.3824563514509407</v>
      </c>
      <c r="J43" s="40">
        <v>1.6379352921340566</v>
      </c>
      <c r="K43" s="46"/>
      <c r="L43" s="46"/>
      <c r="M43" s="47"/>
      <c r="N43" s="32"/>
      <c r="O43" s="32"/>
      <c r="P43" s="32"/>
      <c r="Q43" s="32"/>
      <c r="R43" s="3"/>
    </row>
    <row r="44" spans="2:18" x14ac:dyDescent="0.2">
      <c r="B44" s="3"/>
      <c r="C44" s="33" t="s">
        <v>26</v>
      </c>
      <c r="D44" s="3"/>
      <c r="E44" s="3"/>
      <c r="F44" s="8" t="s">
        <v>21</v>
      </c>
      <c r="G44" s="9"/>
      <c r="H44" s="40">
        <v>5.0239999999999998E-3</v>
      </c>
      <c r="I44" s="41">
        <v>1.5332318899999997</v>
      </c>
      <c r="J44" s="40">
        <v>0.77071426999999992</v>
      </c>
      <c r="K44" s="46"/>
      <c r="L44" s="46"/>
      <c r="M44" s="32"/>
      <c r="N44" s="32"/>
      <c r="O44" s="32"/>
      <c r="P44" s="32"/>
      <c r="Q44" s="32"/>
      <c r="R44" s="3"/>
    </row>
    <row r="45" spans="2:18" x14ac:dyDescent="0.2">
      <c r="B45" s="3"/>
      <c r="C45" s="33" t="s">
        <v>27</v>
      </c>
      <c r="D45" s="3"/>
      <c r="E45" s="3"/>
      <c r="F45" s="8" t="s">
        <v>21</v>
      </c>
      <c r="G45" s="9"/>
      <c r="H45" s="40">
        <v>6.6686000000000002E-4</v>
      </c>
      <c r="I45" s="41">
        <v>6.4337439999999996E-2</v>
      </c>
      <c r="J45" s="40">
        <v>6.4563999999999995E-4</v>
      </c>
      <c r="K45" s="46"/>
      <c r="L45" s="46"/>
      <c r="M45" s="32"/>
      <c r="N45" s="32"/>
      <c r="O45" s="32"/>
      <c r="P45" s="32"/>
      <c r="Q45" s="32"/>
      <c r="R45" s="3"/>
    </row>
    <row r="46" spans="2:18" x14ac:dyDescent="0.2">
      <c r="B46" s="3"/>
      <c r="C46" s="33"/>
      <c r="D46" s="3"/>
      <c r="E46" s="3"/>
      <c r="F46" s="8"/>
      <c r="G46" s="9"/>
      <c r="H46" s="48"/>
      <c r="I46" s="49"/>
      <c r="J46" s="48"/>
      <c r="K46" s="48"/>
      <c r="L46" s="48"/>
      <c r="M46" s="50"/>
      <c r="N46" s="50"/>
      <c r="O46" s="50"/>
      <c r="P46" s="50"/>
      <c r="Q46" s="50"/>
      <c r="R46" s="3"/>
    </row>
    <row r="47" spans="2:18" x14ac:dyDescent="0.2">
      <c r="B47" s="33"/>
      <c r="C47" s="3"/>
      <c r="D47" s="3"/>
      <c r="E47" s="3"/>
      <c r="F47" s="8" t="s">
        <v>21</v>
      </c>
      <c r="G47" s="9"/>
      <c r="H47" s="40">
        <f>SUM(H43:H45)</f>
        <v>1.3697137570110995</v>
      </c>
      <c r="I47" s="41">
        <f t="shared" ref="I47:J47" si="7">SUM(I43:I45)</f>
        <v>2.9800256814509405</v>
      </c>
      <c r="J47" s="40">
        <f t="shared" si="7"/>
        <v>2.4092952021340568</v>
      </c>
      <c r="K47" s="46"/>
      <c r="L47" s="46"/>
      <c r="M47" s="32"/>
      <c r="N47" s="32"/>
      <c r="O47" s="32"/>
      <c r="P47" s="32"/>
      <c r="Q47" s="32"/>
      <c r="R47" s="3"/>
    </row>
    <row r="48" spans="2:18" x14ac:dyDescent="0.2">
      <c r="B48" s="33"/>
      <c r="C48" s="3"/>
      <c r="D48" s="3"/>
      <c r="E48" s="3"/>
      <c r="F48" s="8"/>
      <c r="G48" s="9"/>
      <c r="H48" s="40"/>
      <c r="I48" s="41"/>
      <c r="J48" s="40"/>
      <c r="K48" s="46"/>
      <c r="L48" s="46"/>
      <c r="M48" s="32"/>
      <c r="N48" s="32"/>
      <c r="O48" s="32"/>
      <c r="P48" s="32"/>
      <c r="Q48" s="32"/>
      <c r="R48" s="3"/>
    </row>
    <row r="49" spans="2:18" x14ac:dyDescent="0.2">
      <c r="B49" s="35" t="s">
        <v>67</v>
      </c>
      <c r="C49" s="3"/>
      <c r="D49" s="3"/>
      <c r="E49" s="3"/>
      <c r="F49" s="8" t="s">
        <v>21</v>
      </c>
      <c r="G49" s="9"/>
      <c r="H49" s="40">
        <v>0.40238204999999999</v>
      </c>
      <c r="I49" s="41">
        <v>0.41468822</v>
      </c>
      <c r="J49" s="40">
        <v>0.41968619000000001</v>
      </c>
      <c r="K49" s="46"/>
      <c r="L49" s="46"/>
      <c r="M49" s="32"/>
      <c r="N49" s="32"/>
      <c r="O49" s="32"/>
      <c r="P49" s="32"/>
      <c r="Q49" s="32"/>
      <c r="R49" s="3"/>
    </row>
    <row r="50" spans="2:18" x14ac:dyDescent="0.2">
      <c r="B50" s="33"/>
      <c r="C50" s="3"/>
      <c r="D50" s="3"/>
      <c r="E50" s="3"/>
      <c r="F50" s="8"/>
      <c r="G50" s="9"/>
      <c r="H50" s="48"/>
      <c r="I50" s="49"/>
      <c r="J50" s="48"/>
      <c r="K50" s="84"/>
      <c r="L50" s="84"/>
      <c r="M50" s="32"/>
      <c r="N50" s="32"/>
      <c r="O50" s="32"/>
      <c r="P50" s="32"/>
      <c r="Q50" s="32"/>
      <c r="R50" s="3"/>
    </row>
    <row r="51" spans="2:18" x14ac:dyDescent="0.2">
      <c r="B51" s="35" t="s">
        <v>72</v>
      </c>
      <c r="C51" s="3"/>
      <c r="D51" s="3"/>
      <c r="E51" s="3"/>
      <c r="F51" s="8" t="s">
        <v>21</v>
      </c>
      <c r="G51" s="9"/>
      <c r="H51" s="40">
        <f>H41-H47-H49</f>
        <v>10.384971950000001</v>
      </c>
      <c r="I51" s="41">
        <f t="shared" ref="I51:J51" si="8">I41-I47-I49</f>
        <v>8.2873847799999982</v>
      </c>
      <c r="J51" s="40">
        <f t="shared" si="8"/>
        <v>9.1533800099999993</v>
      </c>
      <c r="K51" s="46"/>
      <c r="L51" s="46"/>
      <c r="M51" s="32"/>
      <c r="N51" s="32"/>
      <c r="O51" s="32"/>
      <c r="P51" s="32"/>
      <c r="Q51" s="32"/>
      <c r="R51" s="3"/>
    </row>
    <row r="52" spans="2:18" x14ac:dyDescent="0.2">
      <c r="B52" s="35" t="s">
        <v>71</v>
      </c>
      <c r="C52" s="3"/>
      <c r="D52" s="3"/>
      <c r="E52" s="3"/>
      <c r="F52" s="8"/>
      <c r="G52" s="9"/>
      <c r="H52" s="40"/>
      <c r="I52" s="41"/>
      <c r="J52" s="40"/>
      <c r="K52" s="46"/>
      <c r="L52" s="46"/>
      <c r="M52" s="32"/>
      <c r="N52" s="32"/>
      <c r="O52" s="32"/>
      <c r="P52" s="32"/>
      <c r="Q52" s="32"/>
      <c r="R52" s="3"/>
    </row>
    <row r="53" spans="2:18" x14ac:dyDescent="0.2">
      <c r="B53" s="86"/>
      <c r="C53" s="24"/>
      <c r="D53" s="24"/>
      <c r="E53" s="24"/>
      <c r="F53" s="87"/>
      <c r="G53" s="26"/>
      <c r="H53" s="48"/>
      <c r="I53" s="49"/>
      <c r="J53" s="48"/>
      <c r="K53" s="84"/>
      <c r="L53" s="84"/>
      <c r="M53" s="32"/>
      <c r="N53" s="32"/>
      <c r="O53" s="32"/>
      <c r="P53" s="32"/>
      <c r="Q53" s="32"/>
      <c r="R53" s="3"/>
    </row>
    <row r="54" spans="2:18" x14ac:dyDescent="0.2">
      <c r="B54" s="33"/>
      <c r="C54" s="3"/>
      <c r="D54" s="3"/>
      <c r="E54" s="3"/>
      <c r="F54" s="51"/>
      <c r="G54" s="9"/>
      <c r="H54" s="40"/>
      <c r="I54" s="41"/>
      <c r="J54" s="40"/>
      <c r="K54" s="46"/>
      <c r="L54" s="46"/>
      <c r="M54" s="32"/>
      <c r="N54" s="32"/>
      <c r="O54" s="32"/>
      <c r="P54" s="32"/>
      <c r="Q54" s="32"/>
      <c r="R54" s="3"/>
    </row>
    <row r="55" spans="2:18" x14ac:dyDescent="0.2">
      <c r="B55" s="37" t="s">
        <v>73</v>
      </c>
      <c r="C55" s="38"/>
      <c r="D55" s="38"/>
      <c r="E55" s="38"/>
      <c r="F55" s="8" t="s">
        <v>21</v>
      </c>
      <c r="G55" s="39"/>
      <c r="H55" s="40">
        <f>H14*H41</f>
        <v>12.947890781553129</v>
      </c>
      <c r="I55" s="41">
        <f>I14*I41</f>
        <v>12.19738554394476</v>
      </c>
      <c r="J55" s="40">
        <f>J14*J41</f>
        <v>12.285452630031426</v>
      </c>
      <c r="K55" s="46"/>
      <c r="L55" s="46"/>
      <c r="M55" s="42"/>
      <c r="N55" s="42"/>
      <c r="O55" s="42"/>
      <c r="P55" s="42"/>
      <c r="Q55" s="42"/>
      <c r="R55" s="3"/>
    </row>
    <row r="56" spans="2:18" x14ac:dyDescent="0.2">
      <c r="B56" s="44" t="s">
        <v>33</v>
      </c>
      <c r="C56" s="3"/>
      <c r="D56" s="3"/>
      <c r="E56" s="3"/>
      <c r="F56" s="8"/>
      <c r="G56" s="9"/>
      <c r="H56" s="45"/>
      <c r="I56" s="31"/>
      <c r="J56" s="30"/>
      <c r="K56" s="46"/>
      <c r="L56" s="46"/>
      <c r="M56" s="30"/>
      <c r="N56" s="30"/>
      <c r="O56" s="30"/>
      <c r="P56" s="30"/>
      <c r="Q56" s="30"/>
      <c r="R56" s="3"/>
    </row>
    <row r="57" spans="2:18" x14ac:dyDescent="0.2">
      <c r="B57" s="3"/>
      <c r="C57" s="33" t="s">
        <v>25</v>
      </c>
      <c r="D57" s="3"/>
      <c r="E57" s="3"/>
      <c r="F57" s="8" t="s">
        <v>21</v>
      </c>
      <c r="G57" s="9"/>
      <c r="H57" s="40">
        <f>H$14*H43</f>
        <v>1.4527532335132385</v>
      </c>
      <c r="I57" s="41">
        <f t="shared" ref="I57:J57" si="9">I$14*I43</f>
        <v>1.4434352573221014</v>
      </c>
      <c r="J57" s="40">
        <f t="shared" si="9"/>
        <v>1.6793665094249097</v>
      </c>
      <c r="K57" s="46"/>
      <c r="L57" s="46"/>
      <c r="M57" s="30"/>
      <c r="N57" s="30"/>
      <c r="O57" s="30"/>
      <c r="P57" s="30"/>
      <c r="Q57" s="30"/>
      <c r="R57" s="3"/>
    </row>
    <row r="58" spans="2:18" x14ac:dyDescent="0.2">
      <c r="B58" s="3"/>
      <c r="C58" s="33" t="s">
        <v>26</v>
      </c>
      <c r="D58" s="3"/>
      <c r="E58" s="3"/>
      <c r="F58" s="8" t="s">
        <v>21</v>
      </c>
      <c r="G58" s="9"/>
      <c r="H58" s="40">
        <f>H$14*H44</f>
        <v>5.3508135832349727E-3</v>
      </c>
      <c r="I58" s="41">
        <f>I$14*I44</f>
        <v>1.6008613692243134</v>
      </c>
      <c r="J58" s="40">
        <f>J$14*J44</f>
        <v>0.79020931998327959</v>
      </c>
      <c r="K58" s="46"/>
      <c r="L58" s="46"/>
      <c r="M58" s="30"/>
      <c r="N58" s="30"/>
      <c r="O58" s="30"/>
      <c r="P58" s="30"/>
      <c r="Q58" s="30"/>
      <c r="R58" s="3"/>
    </row>
    <row r="59" spans="2:18" x14ac:dyDescent="0.2">
      <c r="B59" s="3"/>
      <c r="C59" s="33" t="s">
        <v>27</v>
      </c>
      <c r="D59" s="3"/>
      <c r="E59" s="3"/>
      <c r="F59" s="8" t="s">
        <v>21</v>
      </c>
      <c r="G59" s="9"/>
      <c r="H59" s="40">
        <f>H$14*H45</f>
        <v>7.1023955933839048E-4</v>
      </c>
      <c r="I59" s="41">
        <f>I$14*I45</f>
        <v>6.7175306594221135E-2</v>
      </c>
      <c r="J59" s="40">
        <f>J$14*J45</f>
        <v>6.6197132350229442E-4</v>
      </c>
      <c r="K59" s="46"/>
      <c r="L59" s="46"/>
      <c r="M59" s="30"/>
      <c r="N59" s="30"/>
      <c r="O59" s="30"/>
      <c r="P59" s="30"/>
      <c r="Q59" s="30"/>
      <c r="R59" s="3"/>
    </row>
    <row r="60" spans="2:18" x14ac:dyDescent="0.2">
      <c r="B60" s="3"/>
      <c r="C60" s="33"/>
      <c r="D60" s="3"/>
      <c r="E60" s="3"/>
      <c r="F60" s="8"/>
      <c r="G60" s="9"/>
      <c r="H60" s="48"/>
      <c r="I60" s="49"/>
      <c r="J60" s="48"/>
      <c r="K60" s="30"/>
      <c r="L60" s="30"/>
      <c r="M60" s="50"/>
      <c r="N60" s="50"/>
      <c r="O60" s="50"/>
      <c r="P60" s="50"/>
      <c r="Q60" s="50"/>
      <c r="R60" s="3"/>
    </row>
    <row r="61" spans="2:18" x14ac:dyDescent="0.2">
      <c r="B61" s="33"/>
      <c r="C61" s="3"/>
      <c r="D61" s="3"/>
      <c r="E61" s="3"/>
      <c r="F61" s="8" t="s">
        <v>21</v>
      </c>
      <c r="G61" s="9"/>
      <c r="H61" s="40">
        <f>SUM(H57:H59)</f>
        <v>1.4588142866558118</v>
      </c>
      <c r="I61" s="41">
        <f t="shared" ref="I61:J61" si="10">SUM(I57:I59)</f>
        <v>3.1114719331406362</v>
      </c>
      <c r="J61" s="40">
        <f t="shared" si="10"/>
        <v>2.4702378007316912</v>
      </c>
      <c r="K61" s="52"/>
      <c r="L61" s="52"/>
      <c r="M61" s="32"/>
      <c r="N61" s="32"/>
      <c r="O61" s="32"/>
      <c r="P61" s="32"/>
      <c r="Q61" s="32"/>
      <c r="R61" s="3"/>
    </row>
    <row r="62" spans="2:18" x14ac:dyDescent="0.2">
      <c r="B62" s="33"/>
      <c r="C62" s="3"/>
      <c r="D62" s="3"/>
      <c r="E62" s="3"/>
      <c r="F62" s="8"/>
      <c r="G62" s="9"/>
      <c r="H62" s="40"/>
      <c r="I62" s="41"/>
      <c r="J62" s="40"/>
      <c r="K62" s="32"/>
      <c r="L62" s="32"/>
      <c r="M62" s="32"/>
      <c r="N62" s="32"/>
      <c r="O62" s="32"/>
      <c r="P62" s="32"/>
      <c r="Q62" s="32"/>
      <c r="R62" s="3"/>
    </row>
    <row r="63" spans="2:18" x14ac:dyDescent="0.2">
      <c r="B63" s="35" t="s">
        <v>68</v>
      </c>
      <c r="C63" s="3"/>
      <c r="D63" s="3"/>
      <c r="E63" s="3"/>
      <c r="F63" s="8" t="s">
        <v>21</v>
      </c>
      <c r="G63" s="9"/>
      <c r="H63" s="40">
        <f>H14*H49</f>
        <v>0.42855719323048047</v>
      </c>
      <c r="I63" s="41">
        <f t="shared" ref="I63:J63" si="11">I14*I49</f>
        <v>0.4329797442906001</v>
      </c>
      <c r="J63" s="40">
        <f t="shared" si="11"/>
        <v>0.4303020609781541</v>
      </c>
      <c r="K63" s="32"/>
      <c r="L63" s="32"/>
      <c r="M63" s="32"/>
      <c r="N63" s="32"/>
      <c r="O63" s="32"/>
      <c r="P63" s="32"/>
      <c r="Q63" s="32"/>
      <c r="R63" s="3"/>
    </row>
    <row r="64" spans="2:18" x14ac:dyDescent="0.2">
      <c r="B64" s="33"/>
      <c r="C64" s="3"/>
      <c r="D64" s="3"/>
      <c r="E64" s="3"/>
      <c r="F64" s="8"/>
      <c r="G64" s="9"/>
      <c r="H64" s="48"/>
      <c r="I64" s="49"/>
      <c r="J64" s="48"/>
      <c r="K64" s="34"/>
      <c r="L64" s="34"/>
      <c r="M64" s="32"/>
      <c r="N64" s="32"/>
      <c r="O64" s="32"/>
      <c r="P64" s="32"/>
      <c r="Q64" s="32"/>
      <c r="R64" s="3"/>
    </row>
    <row r="65" spans="2:18" x14ac:dyDescent="0.2">
      <c r="B65" s="35" t="s">
        <v>74</v>
      </c>
      <c r="C65" s="53"/>
      <c r="D65" s="53"/>
      <c r="E65" s="53"/>
      <c r="F65" s="8" t="s">
        <v>21</v>
      </c>
      <c r="G65" s="54"/>
      <c r="H65" s="32">
        <f>H55-H61-H63</f>
        <v>11.060519301666837</v>
      </c>
      <c r="I65" s="55">
        <f t="shared" ref="I65:J65" si="12">I55-I61-I63</f>
        <v>8.6529338665135231</v>
      </c>
      <c r="J65" s="32">
        <f t="shared" si="12"/>
        <v>9.3849127683215805</v>
      </c>
      <c r="K65" s="32"/>
      <c r="L65" s="32"/>
      <c r="M65" s="32"/>
      <c r="N65" s="32"/>
      <c r="O65" s="32"/>
      <c r="P65" s="32"/>
      <c r="Q65" s="32"/>
      <c r="R65" s="3"/>
    </row>
    <row r="66" spans="2:18" x14ac:dyDescent="0.2">
      <c r="B66" s="35" t="s">
        <v>71</v>
      </c>
      <c r="C66" s="53"/>
      <c r="D66" s="53"/>
      <c r="E66" s="53"/>
      <c r="F66" s="8"/>
      <c r="G66" s="54"/>
      <c r="H66" s="32"/>
      <c r="I66" s="55"/>
      <c r="J66" s="32"/>
      <c r="K66" s="32"/>
      <c r="L66" s="32"/>
      <c r="M66" s="32"/>
      <c r="N66" s="32"/>
      <c r="O66" s="32"/>
      <c r="P66" s="32"/>
      <c r="Q66" s="32"/>
      <c r="R66" s="3"/>
    </row>
    <row r="67" spans="2:18" x14ac:dyDescent="0.2">
      <c r="B67" s="35"/>
      <c r="C67" s="53"/>
      <c r="D67" s="53"/>
      <c r="E67" s="53"/>
      <c r="F67" s="8"/>
      <c r="G67" s="54"/>
      <c r="H67" s="56"/>
      <c r="I67" s="56"/>
      <c r="J67" s="56"/>
      <c r="K67" s="32"/>
      <c r="L67" s="32"/>
      <c r="M67" s="32"/>
      <c r="N67" s="32"/>
      <c r="O67" s="32"/>
      <c r="P67" s="32"/>
      <c r="Q67" s="32"/>
      <c r="R67" s="3"/>
    </row>
    <row r="68" spans="2:18" x14ac:dyDescent="0.2">
      <c r="B68" s="35" t="s">
        <v>34</v>
      </c>
      <c r="C68" s="53"/>
      <c r="D68" s="53"/>
      <c r="E68" s="53"/>
      <c r="F68" s="8" t="s">
        <v>21</v>
      </c>
      <c r="G68" s="54"/>
      <c r="H68" s="32"/>
      <c r="I68" s="55">
        <f>I28*L13/G10</f>
        <v>0</v>
      </c>
      <c r="J68" s="32"/>
      <c r="K68" s="32"/>
      <c r="L68" s="32"/>
      <c r="M68" s="32"/>
      <c r="N68" s="32"/>
      <c r="O68" s="32"/>
      <c r="P68" s="32"/>
      <c r="Q68" s="32"/>
      <c r="R68" s="3"/>
    </row>
    <row r="69" spans="2:18" x14ac:dyDescent="0.2">
      <c r="B69" s="57" t="s">
        <v>35</v>
      </c>
      <c r="C69" s="33"/>
      <c r="D69" s="58"/>
      <c r="E69" s="58"/>
      <c r="F69" s="8" t="s">
        <v>21</v>
      </c>
      <c r="G69" s="59"/>
      <c r="H69" s="60"/>
      <c r="I69" s="32"/>
      <c r="J69" s="60"/>
      <c r="K69" s="32"/>
      <c r="L69" s="32">
        <f>L30-I30</f>
        <v>-0.65160820008054188</v>
      </c>
      <c r="M69" s="32"/>
      <c r="N69" s="32"/>
      <c r="O69" s="32"/>
      <c r="P69" s="32"/>
      <c r="Q69" s="32"/>
      <c r="R69" s="3"/>
    </row>
    <row r="70" spans="2:18" x14ac:dyDescent="0.2">
      <c r="B70" s="53"/>
      <c r="C70" s="33"/>
      <c r="D70" s="58"/>
      <c r="E70" s="58"/>
      <c r="F70" s="8"/>
      <c r="G70" s="59"/>
      <c r="H70" s="60"/>
      <c r="I70" s="32"/>
      <c r="J70" s="60"/>
      <c r="K70" s="60"/>
      <c r="L70" s="60"/>
      <c r="M70" s="60"/>
      <c r="N70" s="60"/>
      <c r="O70" s="60"/>
      <c r="P70" s="60"/>
      <c r="Q70" s="32"/>
      <c r="R70" s="3"/>
    </row>
    <row r="71" spans="2:18" x14ac:dyDescent="0.2">
      <c r="B71" s="57" t="s">
        <v>36</v>
      </c>
      <c r="C71" s="33"/>
      <c r="D71" s="58"/>
      <c r="E71" s="58"/>
      <c r="F71" s="8" t="s">
        <v>21</v>
      </c>
      <c r="G71" s="59"/>
      <c r="H71" s="60"/>
      <c r="I71" s="32"/>
      <c r="J71" s="60"/>
      <c r="K71" s="32"/>
      <c r="L71" s="32">
        <f>I55+I68+L69</f>
        <v>11.545777343864218</v>
      </c>
      <c r="M71" s="32"/>
      <c r="N71" s="32"/>
      <c r="O71" s="32"/>
      <c r="P71" s="32"/>
      <c r="Q71" s="32"/>
      <c r="R71" s="3"/>
    </row>
    <row r="72" spans="2:18" x14ac:dyDescent="0.2">
      <c r="B72" s="35" t="s">
        <v>37</v>
      </c>
      <c r="C72" s="53"/>
      <c r="D72" s="53"/>
      <c r="E72" s="53"/>
      <c r="F72" s="8"/>
      <c r="G72" s="54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"/>
    </row>
    <row r="73" spans="2:18" x14ac:dyDescent="0.2">
      <c r="B73" s="33"/>
      <c r="C73" s="33" t="s">
        <v>25</v>
      </c>
      <c r="D73" s="53"/>
      <c r="E73" s="53"/>
      <c r="F73" s="8" t="s">
        <v>21</v>
      </c>
      <c r="G73" s="54"/>
      <c r="H73" s="32"/>
      <c r="I73" s="32"/>
      <c r="J73" s="32"/>
      <c r="K73" s="32"/>
      <c r="L73" s="32">
        <f>L32</f>
        <v>3.0962326521748191</v>
      </c>
      <c r="M73" s="32"/>
      <c r="N73" s="32"/>
      <c r="O73" s="32"/>
      <c r="P73" s="32"/>
      <c r="Q73" s="32"/>
      <c r="R73" s="3"/>
    </row>
    <row r="74" spans="2:18" x14ac:dyDescent="0.2">
      <c r="B74" s="33"/>
      <c r="C74" s="33" t="s">
        <v>26</v>
      </c>
      <c r="D74" s="53"/>
      <c r="E74" s="53"/>
      <c r="F74" s="8" t="s">
        <v>21</v>
      </c>
      <c r="G74" s="54"/>
      <c r="H74" s="32"/>
      <c r="I74" s="32"/>
      <c r="J74" s="32"/>
      <c r="K74" s="32"/>
      <c r="L74" s="32">
        <f>L33</f>
        <v>0.44145744700070921</v>
      </c>
      <c r="M74" s="32"/>
      <c r="N74" s="32"/>
      <c r="O74" s="32"/>
      <c r="P74" s="32"/>
      <c r="Q74" s="32"/>
      <c r="R74" s="3"/>
    </row>
    <row r="75" spans="2:18" x14ac:dyDescent="0.2">
      <c r="B75" s="33"/>
      <c r="C75" s="33" t="s">
        <v>27</v>
      </c>
      <c r="D75" s="53"/>
      <c r="E75" s="53"/>
      <c r="F75" s="8" t="s">
        <v>21</v>
      </c>
      <c r="G75" s="54"/>
      <c r="H75" s="32"/>
      <c r="I75" s="32"/>
      <c r="J75" s="32"/>
      <c r="K75" s="32"/>
      <c r="L75" s="32">
        <f>L34</f>
        <v>0</v>
      </c>
      <c r="M75" s="32"/>
      <c r="N75" s="32"/>
      <c r="O75" s="32"/>
      <c r="P75" s="32"/>
      <c r="Q75" s="32"/>
      <c r="R75" s="3"/>
    </row>
    <row r="76" spans="2:18" x14ac:dyDescent="0.2">
      <c r="B76" s="33"/>
      <c r="C76" s="53"/>
      <c r="D76" s="53"/>
      <c r="E76" s="53"/>
      <c r="F76" s="8"/>
      <c r="G76" s="54"/>
      <c r="H76" s="34"/>
      <c r="I76" s="34"/>
      <c r="J76" s="34"/>
      <c r="K76" s="34"/>
      <c r="L76" s="34"/>
      <c r="M76" s="32"/>
      <c r="N76" s="32"/>
      <c r="O76" s="32"/>
      <c r="P76" s="32"/>
      <c r="Q76" s="32"/>
      <c r="R76" s="3"/>
    </row>
    <row r="77" spans="2:18" x14ac:dyDescent="0.2">
      <c r="B77" s="53"/>
      <c r="C77" s="53"/>
      <c r="D77" s="53"/>
      <c r="E77" s="53"/>
      <c r="F77" s="8" t="s">
        <v>21</v>
      </c>
      <c r="G77" s="54"/>
      <c r="H77" s="32"/>
      <c r="I77" s="32"/>
      <c r="J77" s="32"/>
      <c r="K77" s="32"/>
      <c r="L77" s="32">
        <f>SUM(L73:L76)</f>
        <v>3.5376900991755282</v>
      </c>
      <c r="M77" s="32"/>
      <c r="N77" s="32"/>
      <c r="O77" s="32"/>
      <c r="P77" s="32"/>
      <c r="Q77" s="32"/>
      <c r="R77" s="3"/>
    </row>
    <row r="78" spans="2:18" x14ac:dyDescent="0.2">
      <c r="B78" s="53"/>
      <c r="C78" s="53"/>
      <c r="D78" s="53"/>
      <c r="E78" s="53"/>
      <c r="F78" s="8"/>
      <c r="G78" s="54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"/>
    </row>
    <row r="79" spans="2:18" x14ac:dyDescent="0.2">
      <c r="B79" s="57" t="s">
        <v>69</v>
      </c>
      <c r="C79" s="53"/>
      <c r="D79" s="53"/>
      <c r="E79" s="53"/>
      <c r="F79" s="8" t="s">
        <v>21</v>
      </c>
      <c r="G79" s="54"/>
      <c r="H79" s="32"/>
      <c r="I79" s="32"/>
      <c r="J79" s="32"/>
      <c r="K79" s="32"/>
      <c r="L79" s="32">
        <f>J63</f>
        <v>0.4303020609781541</v>
      </c>
      <c r="M79" s="32"/>
      <c r="N79" s="32"/>
      <c r="O79" s="32"/>
      <c r="P79" s="32"/>
      <c r="Q79" s="32"/>
      <c r="R79" s="3"/>
    </row>
    <row r="80" spans="2:18" x14ac:dyDescent="0.2">
      <c r="B80" s="53"/>
      <c r="C80" s="53"/>
      <c r="D80" s="53"/>
      <c r="E80" s="53"/>
      <c r="F80" s="8"/>
      <c r="G80" s="54"/>
      <c r="H80" s="55"/>
      <c r="I80" s="55"/>
      <c r="J80" s="55"/>
      <c r="K80" s="32"/>
      <c r="L80" s="32"/>
      <c r="M80" s="32"/>
      <c r="N80" s="32"/>
      <c r="O80" s="32"/>
      <c r="P80" s="32"/>
      <c r="Q80" s="32"/>
      <c r="R80" s="3"/>
    </row>
    <row r="81" spans="2:18" x14ac:dyDescent="0.2">
      <c r="B81" s="57" t="s">
        <v>38</v>
      </c>
      <c r="C81" s="53"/>
      <c r="D81" s="53"/>
      <c r="E81" s="53"/>
      <c r="F81" s="8" t="s">
        <v>21</v>
      </c>
      <c r="G81" s="54"/>
      <c r="H81" s="55"/>
      <c r="I81" s="55"/>
      <c r="J81" s="55"/>
      <c r="K81" s="32"/>
      <c r="L81" s="32">
        <f>L71-L77-L79</f>
        <v>7.5777851837105361</v>
      </c>
      <c r="M81" s="32"/>
      <c r="N81" s="32"/>
      <c r="O81" s="32"/>
      <c r="P81" s="32"/>
      <c r="Q81" s="30"/>
      <c r="R81" s="3"/>
    </row>
    <row r="82" spans="2:18" x14ac:dyDescent="0.2">
      <c r="B82" s="24"/>
      <c r="C82" s="24"/>
      <c r="D82" s="24"/>
      <c r="E82" s="24"/>
      <c r="F82" s="25"/>
      <c r="G82" s="26"/>
      <c r="H82" s="36"/>
      <c r="I82" s="36"/>
      <c r="J82" s="36"/>
      <c r="K82" s="34"/>
      <c r="L82" s="34"/>
      <c r="M82" s="34"/>
      <c r="N82" s="34"/>
      <c r="O82" s="34"/>
      <c r="P82" s="34"/>
      <c r="Q82" s="34"/>
      <c r="R82" s="3"/>
    </row>
    <row r="83" spans="2:18" x14ac:dyDescent="0.2">
      <c r="B83" s="57"/>
      <c r="C83" s="53"/>
      <c r="D83" s="53"/>
      <c r="E83" s="53"/>
      <c r="F83" s="61"/>
      <c r="G83" s="54"/>
      <c r="H83" s="32"/>
      <c r="I83" s="32"/>
      <c r="J83" s="32"/>
      <c r="K83" s="32"/>
      <c r="L83" s="32"/>
      <c r="M83" s="32"/>
      <c r="N83" s="32"/>
      <c r="O83" s="32"/>
      <c r="P83" s="32"/>
      <c r="Q83" s="30"/>
      <c r="R83" s="3"/>
    </row>
    <row r="84" spans="2:18" x14ac:dyDescent="0.2">
      <c r="B84" s="62" t="s">
        <v>39</v>
      </c>
      <c r="C84" s="58"/>
      <c r="D84" s="58"/>
      <c r="E84" s="58"/>
      <c r="F84" s="63"/>
      <c r="G84" s="58"/>
      <c r="H84" s="60"/>
      <c r="I84" s="64"/>
      <c r="J84" s="64"/>
      <c r="K84" s="64"/>
      <c r="L84" s="64"/>
      <c r="M84" s="65"/>
      <c r="N84" s="32"/>
      <c r="O84" s="32"/>
      <c r="P84" s="32"/>
      <c r="Q84" s="30"/>
      <c r="R84" s="3"/>
    </row>
    <row r="85" spans="2:18" x14ac:dyDescent="0.2">
      <c r="B85" s="62"/>
      <c r="C85" s="58"/>
      <c r="D85" s="58"/>
      <c r="E85" s="58"/>
      <c r="F85" s="63"/>
      <c r="G85" s="58"/>
      <c r="H85" s="60"/>
      <c r="I85" s="64"/>
      <c r="J85" s="64"/>
      <c r="K85" s="64"/>
      <c r="L85" s="64"/>
      <c r="M85" s="65"/>
      <c r="N85" s="32"/>
      <c r="O85" s="32"/>
      <c r="P85" s="32"/>
      <c r="Q85" s="30"/>
      <c r="R85" s="3"/>
    </row>
    <row r="86" spans="2:18" x14ac:dyDescent="0.2">
      <c r="B86" s="62" t="s">
        <v>40</v>
      </c>
      <c r="C86" s="58"/>
      <c r="D86" s="58"/>
      <c r="E86" s="58"/>
      <c r="F86" s="63"/>
      <c r="G86" s="58"/>
      <c r="H86" s="60"/>
      <c r="I86" s="64"/>
      <c r="J86" s="64"/>
      <c r="K86" s="64"/>
      <c r="L86" s="64"/>
      <c r="M86" s="65"/>
      <c r="N86" s="32"/>
      <c r="O86" s="32"/>
      <c r="P86" s="32"/>
      <c r="Q86" s="30"/>
      <c r="R86" s="3"/>
    </row>
    <row r="87" spans="2:18" x14ac:dyDescent="0.2">
      <c r="B87" s="58" t="s">
        <v>41</v>
      </c>
      <c r="C87" s="58"/>
      <c r="D87" s="58"/>
      <c r="E87" s="58"/>
      <c r="F87" s="63" t="s">
        <v>42</v>
      </c>
      <c r="G87" s="58"/>
      <c r="H87" s="60"/>
      <c r="I87" s="64"/>
      <c r="J87" s="64"/>
      <c r="K87" s="64"/>
      <c r="L87" s="66">
        <v>165</v>
      </c>
      <c r="M87" s="67">
        <v>165</v>
      </c>
      <c r="N87" s="67">
        <v>165</v>
      </c>
      <c r="O87" s="67">
        <v>165</v>
      </c>
      <c r="P87" s="67">
        <v>165</v>
      </c>
      <c r="Q87" s="67">
        <v>165</v>
      </c>
      <c r="R87" s="3"/>
    </row>
    <row r="88" spans="2:18" x14ac:dyDescent="0.2">
      <c r="B88" s="58" t="s">
        <v>43</v>
      </c>
      <c r="C88" s="58"/>
      <c r="D88" s="58"/>
      <c r="E88" s="58"/>
      <c r="F88" s="63" t="s">
        <v>44</v>
      </c>
      <c r="G88" s="58"/>
      <c r="H88" s="60"/>
      <c r="I88" s="64"/>
      <c r="J88" s="64"/>
      <c r="K88" s="64"/>
      <c r="L88" s="66">
        <v>1649.8</v>
      </c>
      <c r="M88" s="66">
        <v>1649.8</v>
      </c>
      <c r="N88" s="66">
        <v>1649.8</v>
      </c>
      <c r="O88" s="66">
        <v>1649.8</v>
      </c>
      <c r="P88" s="66">
        <v>1649.8</v>
      </c>
      <c r="Q88" s="66">
        <v>1649.8</v>
      </c>
      <c r="R88" s="3"/>
    </row>
    <row r="89" spans="2:18" x14ac:dyDescent="0.2">
      <c r="B89" s="58" t="s">
        <v>45</v>
      </c>
      <c r="C89" s="58"/>
      <c r="D89" s="58"/>
      <c r="E89" s="58"/>
      <c r="F89" s="63"/>
      <c r="G89" s="58"/>
      <c r="H89" s="60"/>
      <c r="I89" s="64"/>
      <c r="J89" s="64"/>
      <c r="K89" s="64"/>
      <c r="L89" s="68">
        <v>12</v>
      </c>
      <c r="M89" s="69">
        <v>12</v>
      </c>
      <c r="N89" s="56">
        <v>12</v>
      </c>
      <c r="O89" s="56">
        <v>12</v>
      </c>
      <c r="P89" s="56">
        <v>12</v>
      </c>
      <c r="Q89" s="70">
        <v>12</v>
      </c>
      <c r="R89" s="3"/>
    </row>
    <row r="90" spans="2:18" x14ac:dyDescent="0.2">
      <c r="B90" s="58"/>
      <c r="C90" s="58"/>
      <c r="D90" s="58"/>
      <c r="E90" s="58"/>
      <c r="F90" s="63"/>
      <c r="G90" s="58"/>
      <c r="H90" s="60"/>
      <c r="I90" s="71"/>
      <c r="J90" s="71"/>
      <c r="K90" s="71"/>
      <c r="L90" s="71"/>
      <c r="M90" s="71"/>
      <c r="N90" s="32"/>
      <c r="O90" s="32"/>
      <c r="P90" s="32"/>
      <c r="Q90" s="30"/>
      <c r="R90" s="3"/>
    </row>
    <row r="91" spans="2:18" x14ac:dyDescent="0.2">
      <c r="B91" s="62" t="s">
        <v>46</v>
      </c>
      <c r="C91" s="58"/>
      <c r="D91" s="58"/>
      <c r="E91" s="58"/>
      <c r="F91" s="63"/>
      <c r="G91" s="58"/>
      <c r="H91" s="60"/>
      <c r="I91" s="71"/>
      <c r="J91" s="71"/>
      <c r="K91" s="71"/>
      <c r="L91" s="71"/>
      <c r="M91" s="71"/>
      <c r="N91" s="32"/>
      <c r="O91" s="32"/>
      <c r="P91" s="32"/>
      <c r="Q91" s="30"/>
      <c r="R91" s="3"/>
    </row>
    <row r="92" spans="2:18" x14ac:dyDescent="0.2">
      <c r="B92" s="58" t="s">
        <v>41</v>
      </c>
      <c r="C92" s="58"/>
      <c r="D92" s="58"/>
      <c r="E92" s="58"/>
      <c r="F92" s="63"/>
      <c r="G92" s="58"/>
      <c r="H92" s="60"/>
      <c r="I92" s="71"/>
      <c r="J92" s="71"/>
      <c r="K92" s="71"/>
      <c r="L92" s="71"/>
      <c r="M92" s="72">
        <v>0</v>
      </c>
      <c r="N92" s="72">
        <f t="shared" ref="N92:Q94" si="13">M87/N87-1</f>
        <v>0</v>
      </c>
      <c r="O92" s="72">
        <f t="shared" si="13"/>
        <v>0</v>
      </c>
      <c r="P92" s="72">
        <f t="shared" si="13"/>
        <v>0</v>
      </c>
      <c r="Q92" s="72">
        <f t="shared" si="13"/>
        <v>0</v>
      </c>
      <c r="R92" s="3"/>
    </row>
    <row r="93" spans="2:18" x14ac:dyDescent="0.2">
      <c r="B93" s="58" t="s">
        <v>47</v>
      </c>
      <c r="C93" s="58"/>
      <c r="D93" s="58"/>
      <c r="E93" s="58"/>
      <c r="F93" s="63"/>
      <c r="G93" s="58"/>
      <c r="H93" s="60"/>
      <c r="I93" s="71"/>
      <c r="J93" s="71"/>
      <c r="K93" s="71"/>
      <c r="L93" s="71"/>
      <c r="M93" s="72">
        <v>0</v>
      </c>
      <c r="N93" s="72">
        <f t="shared" si="13"/>
        <v>0</v>
      </c>
      <c r="O93" s="72">
        <f t="shared" si="13"/>
        <v>0</v>
      </c>
      <c r="P93" s="72">
        <f t="shared" si="13"/>
        <v>0</v>
      </c>
      <c r="Q93" s="72">
        <f t="shared" si="13"/>
        <v>0</v>
      </c>
      <c r="R93" s="3"/>
    </row>
    <row r="94" spans="2:18" x14ac:dyDescent="0.2">
      <c r="B94" s="58" t="s">
        <v>45</v>
      </c>
      <c r="C94" s="58"/>
      <c r="D94" s="58"/>
      <c r="E94" s="58"/>
      <c r="F94" s="63"/>
      <c r="G94" s="58"/>
      <c r="H94" s="60"/>
      <c r="I94" s="71"/>
      <c r="J94" s="71"/>
      <c r="K94" s="71"/>
      <c r="L94" s="71"/>
      <c r="M94" s="72">
        <v>0</v>
      </c>
      <c r="N94" s="72">
        <f t="shared" si="13"/>
        <v>0</v>
      </c>
      <c r="O94" s="72">
        <f t="shared" si="13"/>
        <v>0</v>
      </c>
      <c r="P94" s="72">
        <f t="shared" si="13"/>
        <v>0</v>
      </c>
      <c r="Q94" s="72">
        <f t="shared" si="13"/>
        <v>0</v>
      </c>
      <c r="R94" s="3"/>
    </row>
    <row r="95" spans="2:18" x14ac:dyDescent="0.2">
      <c r="B95" s="58"/>
      <c r="C95" s="58"/>
      <c r="D95" s="58"/>
      <c r="E95" s="58"/>
      <c r="F95" s="63"/>
      <c r="G95" s="58"/>
      <c r="H95" s="60"/>
      <c r="I95" s="71"/>
      <c r="J95" s="71"/>
      <c r="K95" s="71"/>
      <c r="L95" s="71"/>
      <c r="M95" s="72"/>
      <c r="N95" s="72"/>
      <c r="O95" s="72"/>
      <c r="P95" s="72"/>
      <c r="Q95" s="72"/>
      <c r="R95" s="3"/>
    </row>
    <row r="96" spans="2:18" x14ac:dyDescent="0.2">
      <c r="B96" s="62" t="s">
        <v>48</v>
      </c>
      <c r="C96" s="58"/>
      <c r="D96" s="58"/>
      <c r="E96" s="58"/>
      <c r="F96" s="63"/>
      <c r="G96" s="58"/>
      <c r="H96" s="60"/>
      <c r="I96" s="71"/>
      <c r="J96" s="71"/>
      <c r="K96" s="71"/>
      <c r="L96" s="71"/>
      <c r="M96" s="72"/>
      <c r="N96" s="72"/>
      <c r="O96" s="72"/>
      <c r="P96" s="72"/>
      <c r="Q96" s="72"/>
      <c r="R96" s="3"/>
    </row>
    <row r="97" spans="2:18" x14ac:dyDescent="0.2">
      <c r="B97" s="58" t="s">
        <v>41</v>
      </c>
      <c r="C97" s="58"/>
      <c r="D97" s="58"/>
      <c r="E97" s="58"/>
      <c r="F97" s="63"/>
      <c r="G97" s="58"/>
      <c r="H97" s="60"/>
      <c r="I97" s="71"/>
      <c r="J97" s="71"/>
      <c r="K97" s="71"/>
      <c r="L97" s="71"/>
      <c r="M97" s="72">
        <f>1/3</f>
        <v>0.33333333333333331</v>
      </c>
      <c r="N97" s="72">
        <f t="shared" ref="N97:Q97" si="14">1/3</f>
        <v>0.33333333333333331</v>
      </c>
      <c r="O97" s="72">
        <f t="shared" si="14"/>
        <v>0.33333333333333331</v>
      </c>
      <c r="P97" s="72">
        <f t="shared" si="14"/>
        <v>0.33333333333333331</v>
      </c>
      <c r="Q97" s="72">
        <f t="shared" si="14"/>
        <v>0.33333333333333331</v>
      </c>
      <c r="R97" s="3"/>
    </row>
    <row r="98" spans="2:18" x14ac:dyDescent="0.2">
      <c r="B98" s="58" t="s">
        <v>47</v>
      </c>
      <c r="C98" s="58"/>
      <c r="D98" s="58"/>
      <c r="E98" s="58"/>
      <c r="F98" s="63"/>
      <c r="G98" s="58"/>
      <c r="H98" s="60"/>
      <c r="I98" s="71"/>
      <c r="J98" s="71"/>
      <c r="K98" s="71"/>
      <c r="L98" s="71"/>
      <c r="M98" s="72">
        <f t="shared" ref="M98:Q99" si="15">1/3</f>
        <v>0.33333333333333331</v>
      </c>
      <c r="N98" s="72">
        <f t="shared" si="15"/>
        <v>0.33333333333333331</v>
      </c>
      <c r="O98" s="72">
        <f t="shared" si="15"/>
        <v>0.33333333333333331</v>
      </c>
      <c r="P98" s="72">
        <f t="shared" si="15"/>
        <v>0.33333333333333331</v>
      </c>
      <c r="Q98" s="72">
        <f t="shared" si="15"/>
        <v>0.33333333333333331</v>
      </c>
      <c r="R98" s="3"/>
    </row>
    <row r="99" spans="2:18" x14ac:dyDescent="0.2">
      <c r="B99" s="58" t="s">
        <v>45</v>
      </c>
      <c r="C99" s="58"/>
      <c r="D99" s="58"/>
      <c r="E99" s="58"/>
      <c r="F99" s="63"/>
      <c r="G99" s="58"/>
      <c r="H99" s="60"/>
      <c r="I99" s="71"/>
      <c r="J99" s="71"/>
      <c r="K99" s="71"/>
      <c r="L99" s="71"/>
      <c r="M99" s="72">
        <f t="shared" si="15"/>
        <v>0.33333333333333331</v>
      </c>
      <c r="N99" s="72">
        <f t="shared" si="15"/>
        <v>0.33333333333333331</v>
      </c>
      <c r="O99" s="72">
        <f t="shared" si="15"/>
        <v>0.33333333333333331</v>
      </c>
      <c r="P99" s="72">
        <f t="shared" si="15"/>
        <v>0.33333333333333331</v>
      </c>
      <c r="Q99" s="72">
        <f t="shared" si="15"/>
        <v>0.33333333333333331</v>
      </c>
      <c r="R99" s="3"/>
    </row>
    <row r="100" spans="2:18" x14ac:dyDescent="0.2">
      <c r="B100" s="58"/>
      <c r="C100" s="58"/>
      <c r="D100" s="58"/>
      <c r="E100" s="58"/>
      <c r="F100" s="63"/>
      <c r="G100" s="58"/>
      <c r="H100" s="60"/>
      <c r="I100" s="71"/>
      <c r="J100" s="71"/>
      <c r="K100" s="71"/>
      <c r="L100" s="71"/>
      <c r="M100" s="72"/>
      <c r="N100" s="72"/>
      <c r="O100" s="72"/>
      <c r="P100" s="72"/>
      <c r="Q100" s="72"/>
      <c r="R100" s="3"/>
    </row>
    <row r="101" spans="2:18" x14ac:dyDescent="0.2">
      <c r="B101" s="62" t="s">
        <v>49</v>
      </c>
      <c r="C101" s="58"/>
      <c r="D101" s="58"/>
      <c r="E101" s="58"/>
      <c r="F101" s="63"/>
      <c r="G101" s="58"/>
      <c r="H101" s="60"/>
      <c r="I101" s="71"/>
      <c r="J101" s="71"/>
      <c r="K101" s="71"/>
      <c r="L101" s="71"/>
      <c r="M101" s="72"/>
      <c r="N101" s="72"/>
      <c r="O101" s="72"/>
      <c r="P101" s="72"/>
      <c r="Q101" s="72"/>
      <c r="R101" s="3"/>
    </row>
    <row r="102" spans="2:18" x14ac:dyDescent="0.2">
      <c r="B102" s="58" t="s">
        <v>50</v>
      </c>
      <c r="C102" s="58"/>
      <c r="D102" s="58"/>
      <c r="E102" s="58"/>
      <c r="F102" s="63"/>
      <c r="G102" s="58"/>
      <c r="H102" s="60"/>
      <c r="I102" s="71"/>
      <c r="J102" s="71"/>
      <c r="K102" s="71"/>
      <c r="L102" s="71"/>
      <c r="M102" s="73">
        <v>5.0000000000000001E-3</v>
      </c>
      <c r="N102" s="73">
        <v>4.0000000000000001E-3</v>
      </c>
      <c r="O102" s="73">
        <v>5.0000000000000001E-3</v>
      </c>
      <c r="P102" s="73">
        <v>5.0000000000000001E-3</v>
      </c>
      <c r="Q102" s="73">
        <v>5.0000000000000001E-3</v>
      </c>
      <c r="R102" s="3"/>
    </row>
    <row r="103" spans="2:18" x14ac:dyDescent="0.2">
      <c r="B103" s="58" t="s">
        <v>51</v>
      </c>
      <c r="C103" s="58"/>
      <c r="D103" s="58"/>
      <c r="E103" s="58"/>
      <c r="F103" s="63"/>
      <c r="G103" s="58"/>
      <c r="H103" s="60"/>
      <c r="I103" s="71"/>
      <c r="J103" s="71"/>
      <c r="K103" s="71"/>
      <c r="L103" s="71"/>
      <c r="M103" s="72"/>
      <c r="N103" s="72"/>
      <c r="O103" s="72"/>
      <c r="P103" s="72"/>
      <c r="Q103" s="72"/>
      <c r="R103" s="3"/>
    </row>
    <row r="104" spans="2:18" x14ac:dyDescent="0.2">
      <c r="B104" s="58"/>
      <c r="C104" s="58"/>
      <c r="D104" s="58"/>
      <c r="E104" s="58"/>
      <c r="F104" s="63"/>
      <c r="G104" s="58"/>
      <c r="H104" s="60"/>
      <c r="I104" s="71"/>
      <c r="J104" s="71"/>
      <c r="K104" s="71"/>
      <c r="L104" s="71"/>
      <c r="M104" s="72"/>
      <c r="N104" s="72"/>
      <c r="O104" s="72"/>
      <c r="P104" s="72"/>
      <c r="Q104" s="72"/>
      <c r="R104" s="3"/>
    </row>
    <row r="105" spans="2:18" x14ac:dyDescent="0.2">
      <c r="B105" s="62" t="s">
        <v>52</v>
      </c>
      <c r="C105" s="58"/>
      <c r="D105" s="58"/>
      <c r="E105" s="58"/>
      <c r="F105" s="63"/>
      <c r="G105" s="58"/>
      <c r="H105" s="60"/>
      <c r="I105" s="71"/>
      <c r="J105" s="71"/>
      <c r="K105" s="71"/>
      <c r="L105" s="71"/>
      <c r="M105" s="72"/>
      <c r="N105" s="72"/>
      <c r="O105" s="72"/>
      <c r="P105" s="72"/>
      <c r="Q105" s="72"/>
      <c r="R105" s="3"/>
    </row>
    <row r="106" spans="2:18" x14ac:dyDescent="0.2">
      <c r="B106" s="58" t="s">
        <v>50</v>
      </c>
      <c r="C106" s="58"/>
      <c r="D106" s="58"/>
      <c r="E106" s="58"/>
      <c r="F106" s="63"/>
      <c r="G106" s="58"/>
      <c r="H106" s="60"/>
      <c r="I106" s="71"/>
      <c r="J106" s="71"/>
      <c r="K106" s="71"/>
      <c r="L106" s="71"/>
      <c r="M106" s="72">
        <v>0.66100000000000003</v>
      </c>
      <c r="N106" s="72">
        <v>0.66100000000000003</v>
      </c>
      <c r="O106" s="72">
        <v>0.66100000000000003</v>
      </c>
      <c r="P106" s="72">
        <v>0.66100000000000003</v>
      </c>
      <c r="Q106" s="72">
        <v>0.66100000000000003</v>
      </c>
      <c r="R106" s="3"/>
    </row>
    <row r="107" spans="2:18" x14ac:dyDescent="0.2">
      <c r="B107" s="58"/>
      <c r="C107" s="58"/>
      <c r="D107" s="58"/>
      <c r="E107" s="58"/>
      <c r="F107" s="63"/>
      <c r="G107" s="58"/>
      <c r="H107" s="60"/>
      <c r="I107" s="71"/>
      <c r="J107" s="71"/>
      <c r="K107" s="71"/>
      <c r="L107" s="71"/>
      <c r="M107" s="72"/>
      <c r="N107" s="72"/>
      <c r="O107" s="72"/>
      <c r="P107" s="72"/>
      <c r="Q107" s="72"/>
      <c r="R107" s="3"/>
    </row>
    <row r="108" spans="2:18" x14ac:dyDescent="0.2">
      <c r="B108" s="62" t="s">
        <v>53</v>
      </c>
      <c r="C108" s="58"/>
      <c r="D108" s="58"/>
      <c r="E108" s="58"/>
      <c r="F108" s="63"/>
      <c r="G108" s="58"/>
      <c r="H108" s="60"/>
      <c r="I108" s="71"/>
      <c r="J108" s="71"/>
      <c r="K108" s="71"/>
      <c r="L108" s="71"/>
      <c r="M108" s="73">
        <f>SUMPRODUCT(M92:M94,M97:M99)</f>
        <v>0</v>
      </c>
      <c r="N108" s="73">
        <f>SUMPRODUCT(N92:N94,N97:N99)</f>
        <v>0</v>
      </c>
      <c r="O108" s="73">
        <f>SUMPRODUCT(O92:O94,O97:O99)</f>
        <v>0</v>
      </c>
      <c r="P108" s="73">
        <f>SUMPRODUCT(P92:P94,P97:P99)</f>
        <v>0</v>
      </c>
      <c r="Q108" s="73">
        <f>SUMPRODUCT(Q92:Q94,Q97:Q99)</f>
        <v>0</v>
      </c>
      <c r="R108" s="3"/>
    </row>
    <row r="109" spans="2:18" x14ac:dyDescent="0.2">
      <c r="B109" s="62" t="s">
        <v>54</v>
      </c>
      <c r="C109" s="58"/>
      <c r="D109" s="58"/>
      <c r="E109" s="58"/>
      <c r="F109" s="63"/>
      <c r="G109" s="58"/>
      <c r="H109" s="60"/>
      <c r="I109" s="71"/>
      <c r="J109" s="71"/>
      <c r="K109" s="71"/>
      <c r="L109" s="71"/>
      <c r="M109" s="73">
        <f>M102*M106</f>
        <v>3.3050000000000002E-3</v>
      </c>
      <c r="N109" s="73">
        <f>N102*N106</f>
        <v>2.6440000000000001E-3</v>
      </c>
      <c r="O109" s="73">
        <f t="shared" ref="O109:Q109" si="16">O102*O106</f>
        <v>3.3050000000000002E-3</v>
      </c>
      <c r="P109" s="73">
        <f t="shared" si="16"/>
        <v>3.3050000000000002E-3</v>
      </c>
      <c r="Q109" s="73">
        <f t="shared" si="16"/>
        <v>3.3050000000000002E-3</v>
      </c>
      <c r="R109" s="3"/>
    </row>
    <row r="110" spans="2:18" x14ac:dyDescent="0.2">
      <c r="B110" s="62" t="s">
        <v>55</v>
      </c>
      <c r="C110" s="58"/>
      <c r="D110" s="58"/>
      <c r="E110" s="58"/>
      <c r="F110" s="63"/>
      <c r="G110" s="58"/>
      <c r="H110" s="60"/>
      <c r="I110" s="71"/>
      <c r="J110" s="71"/>
      <c r="K110" s="71"/>
      <c r="L110" s="71"/>
      <c r="M110" s="73">
        <v>5.0000000000000001E-3</v>
      </c>
      <c r="N110" s="73">
        <v>5.0000000000000001E-3</v>
      </c>
      <c r="O110" s="73">
        <v>5.0000000000000001E-3</v>
      </c>
      <c r="P110" s="73">
        <v>5.0000000000000001E-3</v>
      </c>
      <c r="Q110" s="73">
        <v>5.0000000000000001E-3</v>
      </c>
      <c r="R110" s="3"/>
    </row>
    <row r="111" spans="2:18" x14ac:dyDescent="0.2">
      <c r="B111" s="58" t="s">
        <v>56</v>
      </c>
      <c r="C111" s="58"/>
      <c r="D111" s="58"/>
      <c r="E111" s="58"/>
      <c r="F111" s="63"/>
      <c r="G111" s="58"/>
      <c r="H111" s="60"/>
      <c r="I111" s="71"/>
      <c r="J111" s="71"/>
      <c r="K111" s="71"/>
      <c r="L111" s="71"/>
      <c r="M111" s="73"/>
      <c r="N111" s="73"/>
      <c r="O111" s="73"/>
      <c r="P111" s="73"/>
      <c r="Q111" s="73"/>
      <c r="R111" s="3"/>
    </row>
    <row r="112" spans="2:18" x14ac:dyDescent="0.2">
      <c r="B112" s="62"/>
      <c r="C112" s="58"/>
      <c r="D112" s="58"/>
      <c r="E112" s="58"/>
      <c r="F112" s="63"/>
      <c r="G112" s="58"/>
      <c r="H112" s="60"/>
      <c r="I112" s="71"/>
      <c r="J112" s="71"/>
      <c r="K112" s="71"/>
      <c r="L112" s="71"/>
      <c r="M112" s="74"/>
      <c r="N112" s="72"/>
      <c r="O112" s="72"/>
      <c r="P112" s="72"/>
      <c r="Q112" s="72"/>
      <c r="R112" s="3"/>
    </row>
    <row r="113" spans="2:18" x14ac:dyDescent="0.2">
      <c r="B113" s="62" t="s">
        <v>57</v>
      </c>
      <c r="C113" s="58"/>
      <c r="D113" s="58"/>
      <c r="E113" s="58"/>
      <c r="F113" s="63"/>
      <c r="G113" s="58"/>
      <c r="H113" s="60"/>
      <c r="I113" s="71"/>
      <c r="J113" s="71"/>
      <c r="K113" s="71"/>
      <c r="L113" s="71"/>
      <c r="M113" s="73">
        <f>(1+M108)*(1+M109)*(1-M110)-1</f>
        <v>-1.7115250000001581E-3</v>
      </c>
      <c r="N113" s="73">
        <f t="shared" ref="N113:Q113" si="17">(1+N108)*(1+N109)*(1-N110)-1</f>
        <v>-2.3692199999999497E-3</v>
      </c>
      <c r="O113" s="73">
        <f t="shared" si="17"/>
        <v>-1.7115250000001581E-3</v>
      </c>
      <c r="P113" s="73">
        <f t="shared" si="17"/>
        <v>-1.7115250000001581E-3</v>
      </c>
      <c r="Q113" s="73">
        <f t="shared" si="17"/>
        <v>-1.7115250000001581E-3</v>
      </c>
      <c r="R113" s="3"/>
    </row>
    <row r="114" spans="2:18" x14ac:dyDescent="0.2">
      <c r="B114" s="58" t="s">
        <v>58</v>
      </c>
      <c r="C114" s="58"/>
      <c r="D114" s="58"/>
      <c r="E114" s="58"/>
      <c r="F114" s="63"/>
      <c r="G114" s="58"/>
      <c r="H114" s="60"/>
      <c r="I114" s="71"/>
      <c r="J114" s="71"/>
      <c r="K114" s="71"/>
      <c r="L114" s="71"/>
      <c r="M114" s="75">
        <f>1+M113</f>
        <v>0.99828847499999984</v>
      </c>
      <c r="N114" s="75">
        <f>M114*(1+N113)</f>
        <v>0.99592330997926037</v>
      </c>
      <c r="O114" s="75">
        <f t="shared" ref="O114:Q114" si="18">N114*(1+O113)</f>
        <v>0.99421876233614792</v>
      </c>
      <c r="P114" s="75">
        <f t="shared" si="18"/>
        <v>0.99251713206894043</v>
      </c>
      <c r="Q114" s="75">
        <f t="shared" si="18"/>
        <v>0.99081841418447603</v>
      </c>
      <c r="R114" s="3"/>
    </row>
    <row r="115" spans="2:18" x14ac:dyDescent="0.2">
      <c r="B115" s="76"/>
      <c r="C115" s="76"/>
      <c r="D115" s="76"/>
      <c r="E115" s="76"/>
      <c r="F115" s="77"/>
      <c r="G115" s="76"/>
      <c r="H115" s="78"/>
      <c r="I115" s="79"/>
      <c r="J115" s="79"/>
      <c r="K115" s="79"/>
      <c r="L115" s="79"/>
      <c r="M115" s="79"/>
      <c r="N115" s="79"/>
      <c r="O115" s="79"/>
      <c r="P115" s="34"/>
      <c r="Q115" s="34"/>
      <c r="R115" s="3"/>
    </row>
    <row r="116" spans="2:18" x14ac:dyDescent="0.2">
      <c r="B116" s="58"/>
      <c r="C116" s="58"/>
      <c r="D116" s="58"/>
      <c r="E116" s="58"/>
      <c r="F116" s="63"/>
      <c r="G116" s="58"/>
      <c r="H116" s="60"/>
      <c r="I116" s="71"/>
      <c r="J116" s="60"/>
      <c r="K116" s="60"/>
      <c r="L116" s="60"/>
      <c r="M116" s="60"/>
      <c r="N116" s="32"/>
      <c r="O116" s="32"/>
      <c r="P116" s="32"/>
      <c r="Q116" s="30"/>
      <c r="R116" s="3"/>
    </row>
    <row r="117" spans="2:18" x14ac:dyDescent="0.2">
      <c r="B117" s="2" t="s">
        <v>59</v>
      </c>
      <c r="C117" s="3"/>
      <c r="D117" s="3"/>
      <c r="E117" s="3"/>
      <c r="F117" s="4" t="s">
        <v>21</v>
      </c>
      <c r="G117" s="5"/>
      <c r="H117" s="30"/>
      <c r="I117" s="30"/>
      <c r="J117" s="30"/>
      <c r="K117" s="30"/>
      <c r="L117" s="31">
        <f>L81</f>
        <v>7.5777851837105361</v>
      </c>
      <c r="M117" s="80">
        <f>$L$81*M114</f>
        <v>7.5648156149239849</v>
      </c>
      <c r="N117" s="80">
        <f t="shared" ref="N117:Q117" si="19">$L$81*N114</f>
        <v>7.5468929024727949</v>
      </c>
      <c r="O117" s="80">
        <f t="shared" si="19"/>
        <v>7.5339762065978881</v>
      </c>
      <c r="P117" s="80">
        <f t="shared" si="19"/>
        <v>7.5210816179708901</v>
      </c>
      <c r="Q117" s="80">
        <f t="shared" si="19"/>
        <v>7.5082090987546914</v>
      </c>
      <c r="R117" s="3"/>
    </row>
    <row r="118" spans="2:18" x14ac:dyDescent="0.2">
      <c r="B118" s="2"/>
      <c r="C118" s="3"/>
      <c r="D118" s="3"/>
      <c r="E118" s="3"/>
      <c r="F118" s="4"/>
      <c r="G118" s="5"/>
      <c r="H118" s="30"/>
      <c r="I118" s="30"/>
      <c r="J118" s="30"/>
      <c r="K118" s="30"/>
      <c r="L118" s="30"/>
      <c r="M118" s="80"/>
      <c r="N118" s="80"/>
      <c r="O118" s="80"/>
      <c r="P118" s="80"/>
      <c r="Q118" s="80"/>
      <c r="R118" s="3"/>
    </row>
    <row r="119" spans="2:18" x14ac:dyDescent="0.2">
      <c r="B119" s="62" t="s">
        <v>60</v>
      </c>
      <c r="C119" s="58"/>
      <c r="D119" s="58"/>
      <c r="E119" s="58"/>
      <c r="F119" s="63" t="s">
        <v>21</v>
      </c>
      <c r="G119" s="58"/>
      <c r="H119" s="60"/>
      <c r="I119" s="71"/>
      <c r="J119" s="64"/>
      <c r="K119" s="64"/>
      <c r="L119" s="64">
        <f>120000/1000000</f>
        <v>0.12</v>
      </c>
      <c r="M119" s="64">
        <f>120000/1000000</f>
        <v>0.12</v>
      </c>
      <c r="N119" s="64">
        <f t="shared" ref="N119:Q119" si="20">120000/1000000</f>
        <v>0.12</v>
      </c>
      <c r="O119" s="64">
        <f t="shared" si="20"/>
        <v>0.12</v>
      </c>
      <c r="P119" s="64">
        <f t="shared" si="20"/>
        <v>0.12</v>
      </c>
      <c r="Q119" s="64">
        <f t="shared" si="20"/>
        <v>0.12</v>
      </c>
      <c r="R119" s="3"/>
    </row>
    <row r="120" spans="2:18" x14ac:dyDescent="0.2">
      <c r="B120" s="62"/>
      <c r="C120" s="81" t="s">
        <v>61</v>
      </c>
      <c r="D120" s="58"/>
      <c r="E120" s="58"/>
      <c r="F120" s="63"/>
      <c r="G120" s="58"/>
      <c r="H120" s="60"/>
      <c r="I120" s="71"/>
      <c r="J120" s="64"/>
      <c r="K120" s="64"/>
      <c r="L120" s="64"/>
      <c r="M120" s="64"/>
      <c r="N120" s="64"/>
      <c r="O120" s="64"/>
      <c r="P120" s="32"/>
      <c r="Q120" s="30"/>
      <c r="R120" s="3"/>
    </row>
    <row r="121" spans="2:18" x14ac:dyDescent="0.2">
      <c r="B121" s="62"/>
      <c r="C121" s="58"/>
      <c r="D121" s="58"/>
      <c r="E121" s="58"/>
      <c r="F121" s="63"/>
      <c r="G121" s="58"/>
      <c r="H121" s="60"/>
      <c r="I121" s="71"/>
      <c r="J121" s="64"/>
      <c r="K121" s="64"/>
      <c r="L121" s="64"/>
      <c r="M121" s="64"/>
      <c r="N121" s="64"/>
      <c r="O121" s="64"/>
      <c r="P121" s="32"/>
      <c r="Q121" s="30"/>
      <c r="R121" s="3"/>
    </row>
    <row r="122" spans="2:18" x14ac:dyDescent="0.2">
      <c r="B122" s="44" t="s">
        <v>33</v>
      </c>
      <c r="C122" s="3"/>
      <c r="D122" s="3"/>
      <c r="E122" s="3"/>
      <c r="F122" s="4"/>
      <c r="G122" s="5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"/>
    </row>
    <row r="123" spans="2:18" x14ac:dyDescent="0.2">
      <c r="B123" s="3"/>
      <c r="C123" s="33" t="s">
        <v>25</v>
      </c>
      <c r="D123" s="3"/>
      <c r="E123" s="3"/>
      <c r="F123" s="11" t="s">
        <v>21</v>
      </c>
      <c r="G123" s="5"/>
      <c r="H123" s="30"/>
      <c r="I123" s="30"/>
      <c r="J123" s="30"/>
      <c r="K123" s="30"/>
      <c r="L123" s="46">
        <f>$J$43</f>
        <v>1.6379352921340566</v>
      </c>
      <c r="M123" s="46">
        <f>$J$43</f>
        <v>1.6379352921340566</v>
      </c>
      <c r="N123" s="46">
        <f t="shared" ref="N123:Q123" si="21">$J$43</f>
        <v>1.6379352921340566</v>
      </c>
      <c r="O123" s="46">
        <f t="shared" si="21"/>
        <v>1.6379352921340566</v>
      </c>
      <c r="P123" s="46">
        <f t="shared" si="21"/>
        <v>1.6379352921340566</v>
      </c>
      <c r="Q123" s="46">
        <f t="shared" si="21"/>
        <v>1.6379352921340566</v>
      </c>
      <c r="R123" s="3"/>
    </row>
    <row r="124" spans="2:18" x14ac:dyDescent="0.2">
      <c r="B124" s="3"/>
      <c r="C124" s="33" t="s">
        <v>26</v>
      </c>
      <c r="D124" s="3"/>
      <c r="E124" s="3"/>
      <c r="F124" s="11" t="s">
        <v>21</v>
      </c>
      <c r="G124" s="5"/>
      <c r="H124" s="30"/>
      <c r="I124" s="30"/>
      <c r="J124" s="30"/>
      <c r="K124" s="30"/>
      <c r="L124" s="30">
        <v>0.34264894804216872</v>
      </c>
      <c r="M124" s="30">
        <v>0.20456653614457837</v>
      </c>
      <c r="N124" s="30">
        <v>0.35799143825301216</v>
      </c>
      <c r="O124" s="30">
        <v>0.35799143825301216</v>
      </c>
      <c r="P124" s="30">
        <v>0.10228326807228919</v>
      </c>
      <c r="Q124" s="30">
        <v>0.1125115948795181</v>
      </c>
      <c r="R124" s="3"/>
    </row>
    <row r="125" spans="2:18" x14ac:dyDescent="0.2">
      <c r="B125" s="3"/>
      <c r="C125" s="33" t="s">
        <v>27</v>
      </c>
      <c r="D125" s="3"/>
      <c r="E125" s="3"/>
      <c r="F125" s="11" t="s">
        <v>21</v>
      </c>
      <c r="G125" s="5"/>
      <c r="H125" s="30"/>
      <c r="I125" s="30"/>
      <c r="J125" s="30"/>
      <c r="K125" s="30"/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3"/>
    </row>
    <row r="126" spans="2:18" x14ac:dyDescent="0.2">
      <c r="B126" s="3"/>
      <c r="C126" s="3"/>
      <c r="D126" s="3"/>
      <c r="E126" s="3"/>
      <c r="F126" s="4"/>
      <c r="G126" s="5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"/>
    </row>
    <row r="127" spans="2:18" x14ac:dyDescent="0.2">
      <c r="B127" s="3"/>
      <c r="C127" s="3"/>
      <c r="D127" s="3"/>
      <c r="E127" s="3"/>
      <c r="F127" s="4" t="s">
        <v>21</v>
      </c>
      <c r="G127" s="5"/>
      <c r="H127" s="30"/>
      <c r="I127" s="30"/>
      <c r="J127" s="30"/>
      <c r="K127" s="30"/>
      <c r="L127" s="30">
        <f>SUM(L123:L126)</f>
        <v>1.9805842401762255</v>
      </c>
      <c r="M127" s="30">
        <f t="shared" ref="M127:Q127" si="22">SUM(M123:M126)</f>
        <v>1.842501828278635</v>
      </c>
      <c r="N127" s="30">
        <f t="shared" si="22"/>
        <v>1.9959267303870689</v>
      </c>
      <c r="O127" s="30">
        <f t="shared" si="22"/>
        <v>1.9959267303870689</v>
      </c>
      <c r="P127" s="30">
        <f t="shared" si="22"/>
        <v>1.7402185602063458</v>
      </c>
      <c r="Q127" s="30">
        <f t="shared" si="22"/>
        <v>1.7504468870135748</v>
      </c>
      <c r="R127" s="3"/>
    </row>
    <row r="128" spans="2:18" x14ac:dyDescent="0.2">
      <c r="B128" s="3"/>
      <c r="C128" s="3"/>
      <c r="D128" s="3"/>
      <c r="E128" s="3"/>
      <c r="F128" s="4"/>
      <c r="G128" s="5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</row>
    <row r="129" spans="2:18" x14ac:dyDescent="0.2">
      <c r="B129" s="2" t="s">
        <v>62</v>
      </c>
      <c r="C129" s="3"/>
      <c r="D129" s="3"/>
      <c r="E129" s="3"/>
      <c r="F129" s="4"/>
      <c r="G129" s="5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</row>
    <row r="130" spans="2:18" x14ac:dyDescent="0.2">
      <c r="B130" s="3"/>
      <c r="C130" s="3"/>
      <c r="D130" s="3"/>
      <c r="E130" s="3"/>
      <c r="F130" s="4"/>
      <c r="G130" s="5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</row>
    <row r="131" spans="2:18" x14ac:dyDescent="0.2">
      <c r="B131" s="3"/>
      <c r="C131" s="33" t="s">
        <v>63</v>
      </c>
      <c r="D131" s="3"/>
      <c r="E131" s="3"/>
      <c r="F131" s="4"/>
      <c r="G131" s="5"/>
      <c r="H131" s="3"/>
      <c r="I131" s="3"/>
      <c r="J131" s="3"/>
      <c r="K131" s="3"/>
      <c r="L131" s="30">
        <f>L117+L119+L124+L125</f>
        <v>8.0404341317527042</v>
      </c>
      <c r="M131" s="30">
        <f>M117+M119+M124+M125</f>
        <v>7.8893821510685633</v>
      </c>
      <c r="N131" s="30">
        <f t="shared" ref="N131:Q131" si="23">N117+N119+N124+N125</f>
        <v>8.0248843407258068</v>
      </c>
      <c r="O131" s="30">
        <f t="shared" si="23"/>
        <v>8.0119676448509001</v>
      </c>
      <c r="P131" s="30">
        <f t="shared" si="23"/>
        <v>7.7433648860431799</v>
      </c>
      <c r="Q131" s="30">
        <f t="shared" si="23"/>
        <v>7.7407206936342092</v>
      </c>
      <c r="R131" s="3"/>
    </row>
    <row r="132" spans="2:18" x14ac:dyDescent="0.2">
      <c r="B132" s="3"/>
      <c r="C132" s="33" t="s">
        <v>25</v>
      </c>
      <c r="D132" s="3"/>
      <c r="E132" s="3"/>
      <c r="F132" s="4"/>
      <c r="G132" s="5"/>
      <c r="H132" s="3"/>
      <c r="I132" s="3"/>
      <c r="J132" s="3"/>
      <c r="K132" s="3"/>
      <c r="L132" s="30">
        <f>L123</f>
        <v>1.6379352921340566</v>
      </c>
      <c r="M132" s="30">
        <f>M123</f>
        <v>1.6379352921340566</v>
      </c>
      <c r="N132" s="30">
        <f t="shared" ref="N132:Q132" si="24">N123</f>
        <v>1.6379352921340566</v>
      </c>
      <c r="O132" s="30">
        <f t="shared" si="24"/>
        <v>1.6379352921340566</v>
      </c>
      <c r="P132" s="30">
        <f t="shared" si="24"/>
        <v>1.6379352921340566</v>
      </c>
      <c r="Q132" s="30">
        <f t="shared" si="24"/>
        <v>1.6379352921340566</v>
      </c>
      <c r="R132" s="3"/>
    </row>
    <row r="133" spans="2:18" x14ac:dyDescent="0.2">
      <c r="B133" s="3"/>
      <c r="C133" s="3"/>
      <c r="D133" s="3"/>
      <c r="E133" s="3"/>
      <c r="F133" s="4"/>
      <c r="G133" s="5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3"/>
    </row>
    <row r="134" spans="2:18" x14ac:dyDescent="0.2">
      <c r="B134" s="3"/>
      <c r="C134" s="3"/>
      <c r="D134" s="3"/>
      <c r="E134" s="3"/>
      <c r="F134" s="4"/>
      <c r="G134" s="5"/>
      <c r="H134" s="3"/>
      <c r="I134" s="3"/>
      <c r="J134" s="3"/>
      <c r="K134" s="3"/>
      <c r="L134" s="31">
        <f>SUM(L131:L133)</f>
        <v>9.6783694238867604</v>
      </c>
      <c r="M134" s="31">
        <f>SUM(M131:M133)</f>
        <v>9.5273174432026195</v>
      </c>
      <c r="N134" s="31">
        <f t="shared" ref="N134:Q134" si="25">SUM(N131:N133)</f>
        <v>9.662819632859863</v>
      </c>
      <c r="O134" s="31">
        <f t="shared" si="25"/>
        <v>9.6499029369849563</v>
      </c>
      <c r="P134" s="31">
        <f t="shared" si="25"/>
        <v>9.381300178177236</v>
      </c>
      <c r="Q134" s="31">
        <f t="shared" si="25"/>
        <v>9.3786559857682654</v>
      </c>
      <c r="R134" s="3"/>
    </row>
    <row r="135" spans="2:18" x14ac:dyDescent="0.2">
      <c r="B135" s="3"/>
      <c r="C135" s="3"/>
      <c r="D135" s="3"/>
      <c r="E135" s="3"/>
      <c r="F135" s="4"/>
      <c r="G135" s="5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"/>
    </row>
    <row r="136" spans="2:18" x14ac:dyDescent="0.2">
      <c r="B136" s="2" t="s">
        <v>64</v>
      </c>
      <c r="C136" s="3"/>
      <c r="D136" s="3"/>
      <c r="E136" s="3"/>
      <c r="F136" s="4" t="s">
        <v>21</v>
      </c>
      <c r="G136" s="5"/>
      <c r="H136" s="30"/>
      <c r="I136" s="30"/>
      <c r="J136" s="30"/>
      <c r="K136" s="30"/>
      <c r="L136" s="46"/>
      <c r="M136" s="30"/>
      <c r="N136" s="30"/>
      <c r="O136" s="30"/>
      <c r="P136" s="30"/>
      <c r="Q136" s="30"/>
      <c r="R136" s="3"/>
    </row>
    <row r="137" spans="2:18" x14ac:dyDescent="0.2">
      <c r="B137" s="3" t="s">
        <v>65</v>
      </c>
      <c r="C137" s="3"/>
      <c r="D137" s="3"/>
      <c r="E137" s="3"/>
      <c r="F137" s="4"/>
      <c r="G137" s="5"/>
      <c r="H137" s="30"/>
      <c r="I137" s="30"/>
      <c r="J137" s="30"/>
      <c r="K137" s="30"/>
      <c r="L137" s="30">
        <v>6.9263841025042183E-2</v>
      </c>
      <c r="M137" s="30">
        <v>6.0904122299079377E-2</v>
      </c>
      <c r="N137" s="30">
        <v>5.9939413968629292E-2</v>
      </c>
      <c r="O137" s="30">
        <v>5.8735718822766271E-2</v>
      </c>
      <c r="P137" s="30">
        <v>5.7681516891646988E-2</v>
      </c>
      <c r="Q137" s="30">
        <v>5.6614512427901269E-2</v>
      </c>
      <c r="R137" s="3"/>
    </row>
    <row r="138" spans="2:18" x14ac:dyDescent="0.2">
      <c r="B138" s="3"/>
      <c r="C138" s="3"/>
      <c r="D138" s="3"/>
      <c r="E138" s="3"/>
      <c r="F138" s="4"/>
      <c r="G138" s="5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"/>
    </row>
    <row r="139" spans="2:18" x14ac:dyDescent="0.2">
      <c r="B139" s="2" t="s">
        <v>66</v>
      </c>
      <c r="C139" s="3"/>
      <c r="D139" s="3"/>
      <c r="E139" s="3"/>
      <c r="F139" s="4" t="s">
        <v>21</v>
      </c>
      <c r="G139" s="5"/>
      <c r="H139" s="30"/>
      <c r="I139" s="30"/>
      <c r="J139" s="30"/>
      <c r="K139" s="30"/>
      <c r="L139" s="31">
        <f>L134+L137</f>
        <v>9.7476332649118032</v>
      </c>
      <c r="M139" s="31">
        <f t="shared" ref="M139:Q139" si="26">M134+M137</f>
        <v>9.5882215655016996</v>
      </c>
      <c r="N139" s="31">
        <f t="shared" si="26"/>
        <v>9.722759046828493</v>
      </c>
      <c r="O139" s="31">
        <f t="shared" si="26"/>
        <v>9.7086386558077233</v>
      </c>
      <c r="P139" s="31">
        <f t="shared" si="26"/>
        <v>9.4389816950688825</v>
      </c>
      <c r="Q139" s="31">
        <f t="shared" si="26"/>
        <v>9.4352704981961661</v>
      </c>
      <c r="R139" s="3"/>
    </row>
    <row r="140" spans="2:18" x14ac:dyDescent="0.2">
      <c r="B140" s="24"/>
      <c r="C140" s="24"/>
      <c r="D140" s="24"/>
      <c r="E140" s="24"/>
      <c r="F140" s="82"/>
      <c r="G140" s="83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A8BA0E302B3D479D80EFAD23C41BF5" ma:contentTypeVersion="4" ma:contentTypeDescription="Create a new document." ma:contentTypeScope="" ma:versionID="b96f3ccff6924c6d1720960ef4a8a944">
  <xsd:schema xmlns:xsd="http://www.w3.org/2001/XMLSchema" xmlns:xs="http://www.w3.org/2001/XMLSchema" xmlns:p="http://schemas.microsoft.com/office/2006/metadata/properties" xmlns:ns3="76b55805-ba65-43fc-975c-9523410ee8e0" targetNamespace="http://schemas.microsoft.com/office/2006/metadata/properties" ma:root="true" ma:fieldsID="2042be583187f10a79f2c9ea78e65f60" ns3:_="">
    <xsd:import namespace="76b55805-ba65-43fc-975c-9523410ee8e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5805-ba65-43fc-975c-9523410ee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9572BF-9AAC-4F2B-A167-60F4BF01CEF7}">
  <ds:schemaRefs>
    <ds:schemaRef ds:uri="http://schemas.microsoft.com/office/infopath/2007/PartnerControls"/>
    <ds:schemaRef ds:uri="76b55805-ba65-43fc-975c-9523410ee8e0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AB9A827-C239-4C7B-8B8A-22A52E2D1C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307E8-61F0-4E47-B878-2B22407A5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b55805-ba65-43fc-975c-9523410ee8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Williams, John</dc:creator>
  <cp:lastModifiedBy>Williams, John</cp:lastModifiedBy>
  <dcterms:created xsi:type="dcterms:W3CDTF">2020-07-01T05:35:03Z</dcterms:created>
  <dcterms:modified xsi:type="dcterms:W3CDTF">2020-07-13T01:00:15Z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0x010100D8A8BA0E302B3D479D80EFAD23C41BF5</vt:lpwstr>
  </property>
</Properties>
</file>