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2" windowWidth="22980" windowHeight="9468" tabRatio="838" firstSheet="7" activeTab="13"/>
  </bookViews>
  <sheets>
    <sheet name="CPI" sheetId="12" r:id="rId1"/>
    <sheet name="ANS charges ---&gt;" sheetId="5" r:id="rId2"/>
    <sheet name="Report Price list - ANS" sheetId="14" r:id="rId3"/>
    <sheet name="Calcs Price list - ANS" sheetId="8" r:id="rId4"/>
    <sheet name="Control Mechanism" sheetId="13" r:id="rId5"/>
    <sheet name="AER Table 16.22" sheetId="1" r:id="rId6"/>
    <sheet name="AER Table 16.23" sheetId="2" r:id="rId7"/>
    <sheet name="AER Table 16.24" sheetId="3" r:id="rId8"/>
    <sheet name="Meter 5-6 charges ---&gt;" sheetId="6" r:id="rId9"/>
    <sheet name="Price list - Metering" sheetId="9" r:id="rId10"/>
    <sheet name="AER Table 16.25" sheetId="4" r:id="rId11"/>
    <sheet name="AER Table 16.26" sheetId="15" r:id="rId12"/>
    <sheet name="Public Lighting charges---&gt;" sheetId="7" r:id="rId13"/>
    <sheet name="Price list - Public lighting" sheetId="19" r:id="rId14"/>
    <sheet name="Opex prices" sheetId="20" r:id="rId15"/>
    <sheet name="Post 2009 Capital" sheetId="21" r:id="rId16"/>
  </sheets>
  <externalReferences>
    <externalReference r:id="rId17"/>
    <externalReference r:id="rId18"/>
    <externalReference r:id="rId19"/>
  </externalReferences>
  <definedNames>
    <definedName name="_xlnm._FilterDatabase" localSheetId="3" hidden="1">'Calcs Price list - ANS'!$A$2:$AD$153</definedName>
    <definedName name="_xlnm._FilterDatabase" localSheetId="14" hidden="1">'Opex prices'!$A$10:$L$165</definedName>
    <definedName name="_xlnm._FilterDatabase" localSheetId="15" hidden="1">'Post 2009 Capital'!$A$12:$I$257</definedName>
    <definedName name="_xlnm._FilterDatabase" localSheetId="2" hidden="1">'Report Price list - ANS'!$A$2:$I$171</definedName>
    <definedName name="_ftn1" localSheetId="13">'Price list - Public lighting'!#REF!</definedName>
    <definedName name="_ftnref1" localSheetId="13">'Price list - Public lighting'!$A$1</definedName>
    <definedName name="ApprovedLabourRates">'AER Table 16.22'!$C$3:$C$7</definedName>
    <definedName name="FY15_CPI_Actual">CPI!$D$13</definedName>
    <definedName name="FY15_CPI_Forecast">CPI!$F$13</definedName>
    <definedName name="FY16_CPI_Actual">CPI!$D$14</definedName>
    <definedName name="FY16_X_ANS">'AER Table 16.23'!$B$4</definedName>
    <definedName name="FY17_CPI_Actual">CPI!$D$15</definedName>
    <definedName name="FY17_X_ANS">'AER Table 16.23'!$C$4</definedName>
    <definedName name="FY18_CPI_Actual">CPI!$D$16</definedName>
    <definedName name="FY18_X_ANS">'AER Table 16.23'!$D$4</definedName>
    <definedName name="FY19_CPI_Actual">CPI!$D$17</definedName>
    <definedName name="FY19_X_ANS">'AER Table 16.23'!$E$4</definedName>
    <definedName name="LabourIndex">'AER Table 16.22'!$A$3:$A$7</definedName>
    <definedName name="_xlnm.Print_Area" localSheetId="4">'Control Mechanism'!$B$2:$K$30</definedName>
    <definedName name="_xlnm.Print_Area" localSheetId="9">'Price list - Metering'!$A$1:$C$25</definedName>
    <definedName name="_xlnm.Print_Area" localSheetId="2">'Report Price list - ANS'!$A$1:$I$190</definedName>
    <definedName name="_xlnm.Print_Titles" localSheetId="2">'Report Price list - ANS'!$1:$2</definedName>
  </definedNames>
  <calcPr calcId="145621" calcMode="manual"/>
</workbook>
</file>

<file path=xl/calcChain.xml><?xml version="1.0" encoding="utf-8"?>
<calcChain xmlns="http://schemas.openxmlformats.org/spreadsheetml/2006/main">
  <c r="B2" i="21" l="1"/>
  <c r="C2" i="21"/>
  <c r="D2" i="21" s="1"/>
  <c r="E2" i="21"/>
  <c r="F2" i="21" s="1"/>
  <c r="B3" i="21"/>
  <c r="C3" i="21"/>
  <c r="D3" i="21"/>
  <c r="E3" i="21"/>
  <c r="F3" i="21"/>
  <c r="F4" i="21" s="1"/>
  <c r="F5" i="21" s="1"/>
  <c r="F6" i="21" s="1"/>
  <c r="F7" i="21" s="1"/>
  <c r="B4" i="21"/>
  <c r="C4" i="21"/>
  <c r="E4" i="21"/>
  <c r="B5" i="21"/>
  <c r="C5" i="21"/>
  <c r="E5" i="21" s="1"/>
  <c r="B6" i="21"/>
  <c r="C6" i="21"/>
  <c r="E6" i="21"/>
  <c r="B7" i="21"/>
  <c r="C7" i="21"/>
  <c r="E7" i="21"/>
  <c r="B12" i="21"/>
  <c r="C12" i="21"/>
  <c r="D12" i="21"/>
  <c r="B13" i="21"/>
  <c r="C13" i="21"/>
  <c r="D13" i="21"/>
  <c r="E13" i="21"/>
  <c r="B14" i="21"/>
  <c r="C14" i="21"/>
  <c r="D14" i="21"/>
  <c r="E14" i="21"/>
  <c r="B15" i="21"/>
  <c r="C15" i="21"/>
  <c r="D15" i="21"/>
  <c r="E15" i="21"/>
  <c r="B16" i="21"/>
  <c r="C16" i="21"/>
  <c r="D16" i="21"/>
  <c r="E16" i="21"/>
  <c r="B17" i="21"/>
  <c r="C17" i="21"/>
  <c r="D17" i="21"/>
  <c r="E17" i="21"/>
  <c r="B18" i="21"/>
  <c r="C18" i="21"/>
  <c r="D18" i="21"/>
  <c r="E18" i="21"/>
  <c r="B19" i="21"/>
  <c r="C19" i="21"/>
  <c r="D19" i="21"/>
  <c r="E19" i="21"/>
  <c r="B20" i="21"/>
  <c r="C20" i="21"/>
  <c r="D20" i="21"/>
  <c r="E20" i="21"/>
  <c r="B21" i="21"/>
  <c r="C21" i="21"/>
  <c r="D21" i="21"/>
  <c r="E21" i="21"/>
  <c r="B22" i="21"/>
  <c r="C22" i="21"/>
  <c r="D22" i="21"/>
  <c r="E22" i="21"/>
  <c r="B23" i="21"/>
  <c r="C23" i="21"/>
  <c r="D23" i="21"/>
  <c r="E23" i="21"/>
  <c r="B24" i="21"/>
  <c r="C24" i="21"/>
  <c r="D24" i="21"/>
  <c r="E24" i="21"/>
  <c r="B25" i="21"/>
  <c r="C25" i="21"/>
  <c r="D25" i="21"/>
  <c r="E25" i="21"/>
  <c r="B26" i="21"/>
  <c r="C26" i="21"/>
  <c r="D26" i="21"/>
  <c r="E26" i="21"/>
  <c r="B27" i="21"/>
  <c r="C27" i="21"/>
  <c r="D27" i="21"/>
  <c r="E27" i="21"/>
  <c r="B28" i="21"/>
  <c r="C28" i="21"/>
  <c r="D28" i="21"/>
  <c r="E28" i="21"/>
  <c r="B29" i="21"/>
  <c r="C29" i="21"/>
  <c r="D29" i="21"/>
  <c r="E29" i="21"/>
  <c r="B30" i="21"/>
  <c r="C30" i="21"/>
  <c r="D30" i="21"/>
  <c r="E30" i="21"/>
  <c r="B31" i="21"/>
  <c r="C31" i="21"/>
  <c r="D31" i="21"/>
  <c r="E31" i="21"/>
  <c r="B32" i="21"/>
  <c r="C32" i="21"/>
  <c r="D32" i="21"/>
  <c r="E32" i="21"/>
  <c r="B33" i="21"/>
  <c r="C33" i="21"/>
  <c r="D33" i="21"/>
  <c r="E33" i="21"/>
  <c r="B34" i="21"/>
  <c r="C34" i="21"/>
  <c r="D34" i="21"/>
  <c r="E34" i="21"/>
  <c r="B35" i="21"/>
  <c r="C35" i="21"/>
  <c r="D35" i="21"/>
  <c r="E35" i="21"/>
  <c r="B36" i="21"/>
  <c r="C36" i="21"/>
  <c r="D36" i="21"/>
  <c r="E36" i="21"/>
  <c r="B37" i="21"/>
  <c r="C37" i="21"/>
  <c r="D37" i="21"/>
  <c r="E37" i="21"/>
  <c r="B38" i="21"/>
  <c r="C38" i="21"/>
  <c r="D38" i="21"/>
  <c r="E38" i="21"/>
  <c r="B39" i="21"/>
  <c r="C39" i="21"/>
  <c r="D39" i="21"/>
  <c r="E39" i="21"/>
  <c r="B40" i="21"/>
  <c r="C40" i="21"/>
  <c r="D40" i="21"/>
  <c r="E40" i="21"/>
  <c r="B41" i="21"/>
  <c r="C41" i="21"/>
  <c r="D41" i="21"/>
  <c r="E41" i="21"/>
  <c r="B42" i="21"/>
  <c r="C42" i="21"/>
  <c r="D42" i="21"/>
  <c r="E42" i="21"/>
  <c r="B43" i="21"/>
  <c r="C43" i="21"/>
  <c r="D43" i="21"/>
  <c r="E43" i="21"/>
  <c r="B44" i="21"/>
  <c r="C44" i="21"/>
  <c r="D44" i="21"/>
  <c r="E44" i="21"/>
  <c r="B45" i="21"/>
  <c r="C45" i="21"/>
  <c r="D45" i="21"/>
  <c r="E45" i="21"/>
  <c r="B46" i="21"/>
  <c r="C46" i="21"/>
  <c r="D46" i="21"/>
  <c r="E46" i="21"/>
  <c r="B47" i="21"/>
  <c r="C47" i="21"/>
  <c r="D47" i="21"/>
  <c r="E47" i="21"/>
  <c r="B48" i="21"/>
  <c r="C48" i="21"/>
  <c r="D48" i="21"/>
  <c r="E48" i="21"/>
  <c r="B49" i="21"/>
  <c r="C49" i="21"/>
  <c r="D49" i="21"/>
  <c r="E49" i="21"/>
  <c r="B50" i="21"/>
  <c r="C50" i="21"/>
  <c r="D50" i="21"/>
  <c r="E50" i="21"/>
  <c r="B51" i="21"/>
  <c r="C51" i="21"/>
  <c r="D51" i="21"/>
  <c r="E51" i="21"/>
  <c r="B52" i="21"/>
  <c r="C52" i="21"/>
  <c r="D52" i="21"/>
  <c r="E52" i="21"/>
  <c r="B53" i="21"/>
  <c r="C53" i="21"/>
  <c r="D53" i="21"/>
  <c r="E53" i="21"/>
  <c r="B54" i="21"/>
  <c r="C54" i="21"/>
  <c r="D54" i="21"/>
  <c r="E54" i="21"/>
  <c r="B55" i="21"/>
  <c r="C55" i="21"/>
  <c r="D55" i="21"/>
  <c r="E55" i="21"/>
  <c r="B56" i="21"/>
  <c r="C56" i="21"/>
  <c r="D56" i="21"/>
  <c r="E56" i="21"/>
  <c r="B57" i="21"/>
  <c r="C57" i="21"/>
  <c r="D57" i="21"/>
  <c r="E57" i="21"/>
  <c r="B58" i="21"/>
  <c r="C58" i="21"/>
  <c r="D58" i="21"/>
  <c r="E58" i="21"/>
  <c r="B59" i="21"/>
  <c r="C59" i="21"/>
  <c r="D59" i="21"/>
  <c r="E59" i="21"/>
  <c r="B60" i="21"/>
  <c r="C60" i="21"/>
  <c r="D60" i="21"/>
  <c r="E60" i="21"/>
  <c r="B61" i="21"/>
  <c r="C61" i="21"/>
  <c r="D61" i="21"/>
  <c r="E61" i="21"/>
  <c r="B62" i="21"/>
  <c r="C62" i="21"/>
  <c r="D62" i="21"/>
  <c r="E62" i="21"/>
  <c r="B63" i="21"/>
  <c r="C63" i="21"/>
  <c r="D63" i="21"/>
  <c r="E63" i="21"/>
  <c r="B64" i="21"/>
  <c r="C64" i="21"/>
  <c r="D64" i="21"/>
  <c r="E64" i="21"/>
  <c r="B65" i="21"/>
  <c r="C65" i="21"/>
  <c r="D65" i="21"/>
  <c r="E65" i="21"/>
  <c r="B66" i="21"/>
  <c r="C66" i="21"/>
  <c r="D66" i="21"/>
  <c r="E66" i="21"/>
  <c r="B67" i="21"/>
  <c r="C67" i="21"/>
  <c r="D67" i="21"/>
  <c r="E67" i="21"/>
  <c r="B68" i="21"/>
  <c r="C68" i="21"/>
  <c r="D68" i="21"/>
  <c r="E68" i="21"/>
  <c r="B69" i="21"/>
  <c r="C69" i="21"/>
  <c r="D69" i="21"/>
  <c r="E69" i="21"/>
  <c r="B70" i="21"/>
  <c r="C70" i="21"/>
  <c r="D70" i="21"/>
  <c r="E70" i="21"/>
  <c r="B71" i="21"/>
  <c r="C71" i="21"/>
  <c r="D71" i="21"/>
  <c r="E71" i="21"/>
  <c r="B72" i="21"/>
  <c r="C72" i="21"/>
  <c r="D72" i="21"/>
  <c r="E72" i="21"/>
  <c r="B73" i="21"/>
  <c r="C73" i="21"/>
  <c r="D73" i="21"/>
  <c r="E73" i="21"/>
  <c r="B74" i="21"/>
  <c r="C74" i="21"/>
  <c r="D74" i="21"/>
  <c r="E74" i="21"/>
  <c r="B75" i="21"/>
  <c r="C75" i="21"/>
  <c r="D75" i="21"/>
  <c r="E75" i="21"/>
  <c r="B76" i="21"/>
  <c r="C76" i="21"/>
  <c r="D76" i="21"/>
  <c r="E76" i="21"/>
  <c r="B77" i="21"/>
  <c r="C77" i="21"/>
  <c r="D77" i="21"/>
  <c r="E77" i="21"/>
  <c r="B78" i="21"/>
  <c r="C78" i="21"/>
  <c r="D78" i="21"/>
  <c r="E78" i="21"/>
  <c r="B79" i="21"/>
  <c r="C79" i="21"/>
  <c r="D79" i="21"/>
  <c r="E79" i="21"/>
  <c r="B80" i="21"/>
  <c r="C80" i="21"/>
  <c r="D80" i="21"/>
  <c r="E80" i="21"/>
  <c r="B81" i="21"/>
  <c r="C81" i="21"/>
  <c r="D81" i="21"/>
  <c r="E81" i="21"/>
  <c r="B82" i="21"/>
  <c r="C82" i="21"/>
  <c r="D82" i="21"/>
  <c r="E82" i="21"/>
  <c r="B83" i="21"/>
  <c r="C83" i="21"/>
  <c r="D83" i="21"/>
  <c r="E83" i="21"/>
  <c r="B84" i="21"/>
  <c r="C84" i="21"/>
  <c r="D84" i="21"/>
  <c r="E84" i="21"/>
  <c r="B85" i="21"/>
  <c r="C85" i="21"/>
  <c r="D85" i="21"/>
  <c r="E85" i="21"/>
  <c r="B86" i="21"/>
  <c r="C86" i="21"/>
  <c r="D86" i="21"/>
  <c r="E86" i="21"/>
  <c r="B87" i="21"/>
  <c r="C87" i="21"/>
  <c r="D87" i="21"/>
  <c r="E87" i="21"/>
  <c r="B88" i="21"/>
  <c r="C88" i="21"/>
  <c r="D88" i="21"/>
  <c r="E88" i="21"/>
  <c r="B89" i="21"/>
  <c r="C89" i="21"/>
  <c r="D89" i="21"/>
  <c r="E89" i="21"/>
  <c r="B90" i="21"/>
  <c r="C90" i="21"/>
  <c r="D90" i="21"/>
  <c r="E90" i="21"/>
  <c r="B91" i="21"/>
  <c r="C91" i="21"/>
  <c r="D91" i="21"/>
  <c r="E91" i="21"/>
  <c r="B92" i="21"/>
  <c r="C92" i="21"/>
  <c r="D92" i="21"/>
  <c r="E92" i="21"/>
  <c r="B93" i="21"/>
  <c r="C93" i="21"/>
  <c r="D93" i="21"/>
  <c r="E93" i="21"/>
  <c r="B94" i="21"/>
  <c r="C94" i="21"/>
  <c r="D94" i="21"/>
  <c r="E94" i="21"/>
  <c r="B95" i="21"/>
  <c r="C95" i="21"/>
  <c r="D95" i="21"/>
  <c r="E95" i="21"/>
  <c r="B96" i="21"/>
  <c r="C96" i="21"/>
  <c r="D96" i="21"/>
  <c r="E96" i="21"/>
  <c r="B97" i="21"/>
  <c r="C97" i="21"/>
  <c r="D97" i="21"/>
  <c r="E97" i="21"/>
  <c r="B98" i="21"/>
  <c r="C98" i="21"/>
  <c r="D98" i="21"/>
  <c r="E98" i="21"/>
  <c r="B99" i="21"/>
  <c r="C99" i="21"/>
  <c r="D99" i="21"/>
  <c r="E99" i="21"/>
  <c r="B100" i="21"/>
  <c r="C100" i="21"/>
  <c r="D100" i="21"/>
  <c r="E100" i="21"/>
  <c r="B101" i="21"/>
  <c r="C101" i="21"/>
  <c r="D101" i="21"/>
  <c r="E101" i="21"/>
  <c r="B102" i="21"/>
  <c r="C102" i="21"/>
  <c r="D102" i="21"/>
  <c r="E102" i="21"/>
  <c r="B103" i="21"/>
  <c r="C103" i="21"/>
  <c r="D103" i="21"/>
  <c r="E103" i="21"/>
  <c r="B104" i="21"/>
  <c r="C104" i="21"/>
  <c r="D104" i="21"/>
  <c r="E104" i="21"/>
  <c r="B105" i="21"/>
  <c r="C105" i="21"/>
  <c r="D105" i="21"/>
  <c r="E105" i="21"/>
  <c r="B106" i="21"/>
  <c r="C106" i="21"/>
  <c r="D106" i="21"/>
  <c r="E106" i="21"/>
  <c r="B107" i="21"/>
  <c r="C107" i="21"/>
  <c r="D107" i="21"/>
  <c r="E107" i="21"/>
  <c r="B108" i="21"/>
  <c r="C108" i="21"/>
  <c r="D108" i="21"/>
  <c r="E108" i="21"/>
  <c r="B109" i="21"/>
  <c r="C109" i="21"/>
  <c r="D109" i="21"/>
  <c r="E109" i="21"/>
  <c r="B110" i="21"/>
  <c r="C110" i="21"/>
  <c r="D110" i="21"/>
  <c r="E110" i="21"/>
  <c r="B111" i="21"/>
  <c r="C111" i="21"/>
  <c r="D111" i="21"/>
  <c r="E111" i="21"/>
  <c r="B112" i="21"/>
  <c r="C112" i="21"/>
  <c r="D112" i="21"/>
  <c r="E112" i="21"/>
  <c r="B113" i="21"/>
  <c r="C113" i="21"/>
  <c r="D113" i="21"/>
  <c r="E113" i="21"/>
  <c r="B114" i="21"/>
  <c r="C114" i="21"/>
  <c r="D114" i="21"/>
  <c r="E114" i="21"/>
  <c r="B115" i="21"/>
  <c r="C115" i="21"/>
  <c r="D115" i="21"/>
  <c r="E115" i="21"/>
  <c r="B116" i="21"/>
  <c r="C116" i="21"/>
  <c r="D116" i="21"/>
  <c r="E116" i="21"/>
  <c r="B117" i="21"/>
  <c r="C117" i="21"/>
  <c r="D117" i="21"/>
  <c r="E117" i="21"/>
  <c r="B118" i="21"/>
  <c r="C118" i="21"/>
  <c r="D118" i="21"/>
  <c r="E118" i="21"/>
  <c r="B119" i="21"/>
  <c r="C119" i="21"/>
  <c r="D119" i="21"/>
  <c r="E119" i="21"/>
  <c r="B120" i="21"/>
  <c r="C120" i="21"/>
  <c r="D120" i="21"/>
  <c r="E120" i="21"/>
  <c r="B121" i="21"/>
  <c r="C121" i="21"/>
  <c r="D121" i="21"/>
  <c r="E121" i="21"/>
  <c r="B122" i="21"/>
  <c r="C122" i="21"/>
  <c r="D122" i="21"/>
  <c r="E122" i="21"/>
  <c r="B123" i="21"/>
  <c r="C123" i="21"/>
  <c r="D123" i="21"/>
  <c r="E123" i="21"/>
  <c r="B124" i="21"/>
  <c r="C124" i="21"/>
  <c r="D124" i="21"/>
  <c r="E124" i="21"/>
  <c r="B125" i="21"/>
  <c r="C125" i="21"/>
  <c r="D125" i="21"/>
  <c r="E125" i="21"/>
  <c r="B126" i="21"/>
  <c r="C126" i="21"/>
  <c r="D126" i="21"/>
  <c r="E126" i="21"/>
  <c r="B127" i="21"/>
  <c r="C127" i="21"/>
  <c r="D127" i="21"/>
  <c r="E127" i="21"/>
  <c r="B128" i="21"/>
  <c r="C128" i="21"/>
  <c r="D128" i="21"/>
  <c r="E128" i="21"/>
  <c r="B129" i="21"/>
  <c r="C129" i="21"/>
  <c r="D129" i="21"/>
  <c r="E129" i="21"/>
  <c r="B130" i="21"/>
  <c r="C130" i="21"/>
  <c r="D130" i="21"/>
  <c r="E130" i="21"/>
  <c r="B131" i="21"/>
  <c r="C131" i="21"/>
  <c r="D131" i="21"/>
  <c r="E131" i="21"/>
  <c r="B132" i="21"/>
  <c r="C132" i="21"/>
  <c r="D132" i="21"/>
  <c r="E132" i="21"/>
  <c r="B133" i="21"/>
  <c r="C133" i="21"/>
  <c r="D133" i="21"/>
  <c r="E133" i="21"/>
  <c r="B134" i="21"/>
  <c r="C134" i="21"/>
  <c r="D134" i="21"/>
  <c r="E134" i="21"/>
  <c r="B135" i="21"/>
  <c r="C135" i="21"/>
  <c r="D135" i="21"/>
  <c r="E135" i="21"/>
  <c r="B136" i="21"/>
  <c r="C136" i="21"/>
  <c r="D136" i="21"/>
  <c r="E136" i="21"/>
  <c r="B137" i="21"/>
  <c r="C137" i="21"/>
  <c r="D137" i="21"/>
  <c r="E137" i="21"/>
  <c r="B138" i="21"/>
  <c r="C138" i="21"/>
  <c r="D138" i="21"/>
  <c r="E138" i="21"/>
  <c r="B139" i="21"/>
  <c r="C139" i="21"/>
  <c r="D139" i="21"/>
  <c r="E139" i="21"/>
  <c r="B140" i="21"/>
  <c r="C140" i="21"/>
  <c r="D140" i="21"/>
  <c r="E140" i="21"/>
  <c r="B141" i="21"/>
  <c r="C141" i="21"/>
  <c r="D141" i="21"/>
  <c r="E141" i="21"/>
  <c r="B142" i="21"/>
  <c r="C142" i="21"/>
  <c r="D142" i="21"/>
  <c r="E142" i="21"/>
  <c r="B143" i="21"/>
  <c r="C143" i="21"/>
  <c r="D143" i="21"/>
  <c r="E143" i="21"/>
  <c r="B144" i="21"/>
  <c r="C144" i="21"/>
  <c r="D144" i="21"/>
  <c r="E144" i="21"/>
  <c r="B145" i="21"/>
  <c r="C145" i="21"/>
  <c r="D145" i="21"/>
  <c r="E145" i="21"/>
  <c r="B146" i="21"/>
  <c r="C146" i="21"/>
  <c r="D146" i="21"/>
  <c r="E146" i="21"/>
  <c r="B147" i="21"/>
  <c r="C147" i="21"/>
  <c r="D147" i="21"/>
  <c r="E147" i="21"/>
  <c r="B148" i="21"/>
  <c r="C148" i="21"/>
  <c r="D148" i="21"/>
  <c r="E148" i="21"/>
  <c r="B149" i="21"/>
  <c r="C149" i="21"/>
  <c r="D149" i="21"/>
  <c r="E149" i="21"/>
  <c r="B150" i="21"/>
  <c r="C150" i="21"/>
  <c r="D150" i="21"/>
  <c r="E150" i="21"/>
  <c r="B151" i="21"/>
  <c r="C151" i="21"/>
  <c r="D151" i="21"/>
  <c r="E151" i="21"/>
  <c r="B152" i="21"/>
  <c r="C152" i="21"/>
  <c r="D152" i="21"/>
  <c r="E152" i="21"/>
  <c r="B153" i="21"/>
  <c r="C153" i="21"/>
  <c r="D153" i="21"/>
  <c r="E153" i="21"/>
  <c r="B154" i="21"/>
  <c r="C154" i="21"/>
  <c r="D154" i="21"/>
  <c r="E154" i="21"/>
  <c r="B155" i="21"/>
  <c r="C155" i="21"/>
  <c r="D155" i="21"/>
  <c r="E155" i="21"/>
  <c r="B156" i="21"/>
  <c r="C156" i="21"/>
  <c r="D156" i="21"/>
  <c r="E156" i="21"/>
  <c r="B157" i="21"/>
  <c r="C157" i="21"/>
  <c r="D157" i="21"/>
  <c r="E157" i="21"/>
  <c r="B158" i="21"/>
  <c r="C158" i="21"/>
  <c r="D158" i="21"/>
  <c r="E158" i="21"/>
  <c r="B159" i="21"/>
  <c r="C159" i="21"/>
  <c r="D159" i="21"/>
  <c r="E159" i="21"/>
  <c r="B160" i="21"/>
  <c r="C160" i="21"/>
  <c r="D160" i="21"/>
  <c r="E160" i="21"/>
  <c r="B161" i="21"/>
  <c r="C161" i="21"/>
  <c r="D161" i="21"/>
  <c r="E161" i="21"/>
  <c r="B162" i="21"/>
  <c r="C162" i="21"/>
  <c r="D162" i="21"/>
  <c r="E162" i="21"/>
  <c r="B163" i="21"/>
  <c r="C163" i="21"/>
  <c r="D163" i="21"/>
  <c r="E163" i="21"/>
  <c r="B164" i="21"/>
  <c r="C164" i="21"/>
  <c r="D164" i="21"/>
  <c r="E164" i="21"/>
  <c r="B165" i="21"/>
  <c r="C165" i="21"/>
  <c r="D165" i="21"/>
  <c r="E165" i="21"/>
  <c r="B166" i="21"/>
  <c r="C166" i="21"/>
  <c r="D166" i="21"/>
  <c r="E166" i="21"/>
  <c r="B167" i="21"/>
  <c r="C167" i="21"/>
  <c r="D167" i="21"/>
  <c r="E167" i="21"/>
  <c r="B168" i="21"/>
  <c r="C168" i="21"/>
  <c r="D168" i="21"/>
  <c r="E168" i="21"/>
  <c r="B169" i="21"/>
  <c r="C169" i="21"/>
  <c r="D169" i="21"/>
  <c r="E169" i="21"/>
  <c r="B170" i="21"/>
  <c r="C170" i="21"/>
  <c r="D170" i="21"/>
  <c r="E170" i="21"/>
  <c r="B171" i="21"/>
  <c r="C171" i="21"/>
  <c r="D171" i="21"/>
  <c r="E171" i="21"/>
  <c r="B172" i="21"/>
  <c r="C172" i="21"/>
  <c r="D172" i="21"/>
  <c r="E172" i="21"/>
  <c r="B173" i="21"/>
  <c r="C173" i="21"/>
  <c r="D173" i="21"/>
  <c r="E173" i="21"/>
  <c r="B174" i="21"/>
  <c r="C174" i="21"/>
  <c r="D174" i="21"/>
  <c r="E174" i="21"/>
  <c r="B175" i="21"/>
  <c r="C175" i="21"/>
  <c r="D175" i="21"/>
  <c r="E175" i="21"/>
  <c r="B176" i="21"/>
  <c r="C176" i="21"/>
  <c r="D176" i="21"/>
  <c r="E176" i="21"/>
  <c r="B177" i="21"/>
  <c r="C177" i="21"/>
  <c r="D177" i="21"/>
  <c r="E177" i="21"/>
  <c r="B178" i="21"/>
  <c r="C178" i="21"/>
  <c r="D178" i="21"/>
  <c r="E178" i="21"/>
  <c r="B179" i="21"/>
  <c r="C179" i="21"/>
  <c r="D179" i="21"/>
  <c r="E179" i="21"/>
  <c r="B180" i="21"/>
  <c r="C180" i="21"/>
  <c r="D180" i="21"/>
  <c r="E180" i="21"/>
  <c r="B181" i="21"/>
  <c r="C181" i="21"/>
  <c r="D181" i="21"/>
  <c r="E181" i="21"/>
  <c r="B182" i="21"/>
  <c r="C182" i="21"/>
  <c r="D182" i="21"/>
  <c r="E182" i="21"/>
  <c r="B183" i="21"/>
  <c r="C183" i="21"/>
  <c r="D183" i="21"/>
  <c r="E183" i="21"/>
  <c r="B184" i="21"/>
  <c r="C184" i="21"/>
  <c r="D184" i="21"/>
  <c r="E184" i="21"/>
  <c r="B185" i="21"/>
  <c r="C185" i="21"/>
  <c r="D185" i="21"/>
  <c r="E185" i="21"/>
  <c r="B186" i="21"/>
  <c r="C186" i="21"/>
  <c r="D186" i="21"/>
  <c r="E186" i="21"/>
  <c r="B187" i="21"/>
  <c r="C187" i="21"/>
  <c r="D187" i="21"/>
  <c r="E187" i="21"/>
  <c r="B188" i="21"/>
  <c r="C188" i="21"/>
  <c r="D188" i="21"/>
  <c r="E188" i="21"/>
  <c r="B189" i="21"/>
  <c r="C189" i="21"/>
  <c r="D189" i="21"/>
  <c r="E189" i="21"/>
  <c r="B190" i="21"/>
  <c r="C190" i="21"/>
  <c r="D190" i="21"/>
  <c r="E190" i="21"/>
  <c r="B191" i="21"/>
  <c r="C191" i="21"/>
  <c r="D191" i="21"/>
  <c r="E191" i="21"/>
  <c r="B192" i="21"/>
  <c r="C192" i="21"/>
  <c r="D192" i="21"/>
  <c r="E192" i="21"/>
  <c r="B193" i="21"/>
  <c r="C193" i="21"/>
  <c r="D193" i="21"/>
  <c r="E193" i="21"/>
  <c r="B194" i="21"/>
  <c r="C194" i="21"/>
  <c r="D194" i="21"/>
  <c r="E194" i="21"/>
  <c r="B195" i="21"/>
  <c r="C195" i="21"/>
  <c r="D195" i="21"/>
  <c r="E195" i="21"/>
  <c r="B196" i="21"/>
  <c r="C196" i="21"/>
  <c r="D196" i="21"/>
  <c r="E196" i="21"/>
  <c r="B197" i="21"/>
  <c r="C197" i="21"/>
  <c r="D197" i="21"/>
  <c r="E197" i="21"/>
  <c r="B198" i="21"/>
  <c r="C198" i="21"/>
  <c r="D198" i="21"/>
  <c r="E198" i="21"/>
  <c r="B199" i="21"/>
  <c r="C199" i="21"/>
  <c r="D199" i="21"/>
  <c r="E199" i="21"/>
  <c r="B200" i="21"/>
  <c r="C200" i="21"/>
  <c r="D200" i="21"/>
  <c r="E200" i="21"/>
  <c r="B201" i="21"/>
  <c r="C201" i="21"/>
  <c r="D201" i="21"/>
  <c r="E201" i="21"/>
  <c r="B202" i="21"/>
  <c r="C202" i="21"/>
  <c r="D202" i="21"/>
  <c r="E202" i="21"/>
  <c r="B203" i="21"/>
  <c r="C203" i="21"/>
  <c r="D203" i="21"/>
  <c r="E203" i="21"/>
  <c r="B204" i="21"/>
  <c r="C204" i="21"/>
  <c r="D204" i="21"/>
  <c r="E204" i="21"/>
  <c r="B205" i="21"/>
  <c r="C205" i="21"/>
  <c r="D205" i="21"/>
  <c r="E205" i="21"/>
  <c r="B206" i="21"/>
  <c r="C206" i="21"/>
  <c r="D206" i="21"/>
  <c r="E206" i="21"/>
  <c r="B207" i="21"/>
  <c r="C207" i="21"/>
  <c r="D207" i="21"/>
  <c r="E207" i="21"/>
  <c r="B208" i="21"/>
  <c r="C208" i="21"/>
  <c r="D208" i="21"/>
  <c r="E208" i="21"/>
  <c r="B209" i="21"/>
  <c r="C209" i="21"/>
  <c r="D209" i="21"/>
  <c r="E209" i="21"/>
  <c r="B210" i="21"/>
  <c r="C210" i="21"/>
  <c r="D210" i="21"/>
  <c r="E210" i="21"/>
  <c r="B211" i="21"/>
  <c r="C211" i="21"/>
  <c r="D211" i="21"/>
  <c r="E211" i="21"/>
  <c r="B212" i="21"/>
  <c r="C212" i="21"/>
  <c r="D212" i="21"/>
  <c r="E212" i="21"/>
  <c r="B213" i="21"/>
  <c r="C213" i="21"/>
  <c r="D213" i="21"/>
  <c r="E213" i="21"/>
  <c r="B214" i="21"/>
  <c r="C214" i="21"/>
  <c r="D214" i="21"/>
  <c r="E214" i="21"/>
  <c r="B215" i="21"/>
  <c r="C215" i="21"/>
  <c r="D215" i="21"/>
  <c r="E215" i="21"/>
  <c r="B216" i="21"/>
  <c r="C216" i="21"/>
  <c r="D216" i="21"/>
  <c r="E216" i="21"/>
  <c r="B217" i="21"/>
  <c r="C217" i="21"/>
  <c r="D217" i="21"/>
  <c r="E217" i="21"/>
  <c r="B218" i="21"/>
  <c r="C218" i="21"/>
  <c r="D218" i="21"/>
  <c r="E218" i="21"/>
  <c r="B219" i="21"/>
  <c r="C219" i="21"/>
  <c r="D219" i="21"/>
  <c r="E219" i="21"/>
  <c r="B220" i="21"/>
  <c r="C220" i="21"/>
  <c r="D220" i="21"/>
  <c r="E220" i="21"/>
  <c r="B221" i="21"/>
  <c r="C221" i="21"/>
  <c r="D221" i="21"/>
  <c r="E221" i="21"/>
  <c r="B222" i="21"/>
  <c r="C222" i="21"/>
  <c r="D222" i="21"/>
  <c r="E222" i="21"/>
  <c r="B223" i="21"/>
  <c r="C223" i="21"/>
  <c r="D223" i="21"/>
  <c r="E223" i="21"/>
  <c r="B224" i="21"/>
  <c r="C224" i="21"/>
  <c r="D224" i="21"/>
  <c r="E224" i="21"/>
  <c r="B225" i="21"/>
  <c r="C225" i="21"/>
  <c r="D225" i="21"/>
  <c r="E225" i="21"/>
  <c r="B226" i="21"/>
  <c r="C226" i="21"/>
  <c r="D226" i="21"/>
  <c r="E226" i="21"/>
  <c r="B227" i="21"/>
  <c r="C227" i="21"/>
  <c r="D227" i="21"/>
  <c r="E227" i="21"/>
  <c r="B228" i="21"/>
  <c r="C228" i="21"/>
  <c r="D228" i="21"/>
  <c r="E228" i="21"/>
  <c r="B229" i="21"/>
  <c r="C229" i="21"/>
  <c r="D229" i="21"/>
  <c r="E229" i="21"/>
  <c r="B230" i="21"/>
  <c r="C230" i="21"/>
  <c r="D230" i="21"/>
  <c r="E230" i="21"/>
  <c r="B231" i="21"/>
  <c r="C231" i="21"/>
  <c r="D231" i="21"/>
  <c r="E231" i="21"/>
  <c r="B232" i="21"/>
  <c r="C232" i="21"/>
  <c r="D232" i="21"/>
  <c r="E232" i="21"/>
  <c r="B233" i="21"/>
  <c r="C233" i="21"/>
  <c r="D233" i="21"/>
  <c r="E233" i="21"/>
  <c r="B234" i="21"/>
  <c r="C234" i="21"/>
  <c r="D234" i="21"/>
  <c r="E234" i="21"/>
  <c r="B235" i="21"/>
  <c r="C235" i="21"/>
  <c r="D235" i="21"/>
  <c r="E235" i="21"/>
  <c r="B236" i="21"/>
  <c r="C236" i="21"/>
  <c r="D236" i="21"/>
  <c r="E236" i="21"/>
  <c r="B237" i="21"/>
  <c r="C237" i="21"/>
  <c r="D237" i="21"/>
  <c r="E237" i="21"/>
  <c r="B238" i="21"/>
  <c r="C238" i="21"/>
  <c r="D238" i="21"/>
  <c r="E238" i="21"/>
  <c r="B239" i="21"/>
  <c r="C239" i="21"/>
  <c r="D239" i="21"/>
  <c r="E239" i="21"/>
  <c r="B240" i="21"/>
  <c r="C240" i="21"/>
  <c r="D240" i="21"/>
  <c r="E240" i="21"/>
  <c r="B241" i="21"/>
  <c r="C241" i="21"/>
  <c r="D241" i="21"/>
  <c r="E241" i="21"/>
  <c r="B242" i="21"/>
  <c r="C242" i="21"/>
  <c r="D242" i="21"/>
  <c r="E242" i="21"/>
  <c r="B243" i="21"/>
  <c r="C243" i="21"/>
  <c r="D243" i="21"/>
  <c r="E243" i="21"/>
  <c r="B244" i="21"/>
  <c r="C244" i="21"/>
  <c r="D244" i="21"/>
  <c r="E244" i="21"/>
  <c r="B245" i="21"/>
  <c r="C245" i="21"/>
  <c r="D245" i="21"/>
  <c r="E245" i="21"/>
  <c r="B246" i="21"/>
  <c r="C246" i="21"/>
  <c r="D246" i="21"/>
  <c r="E246" i="21"/>
  <c r="B247" i="21"/>
  <c r="C247" i="21"/>
  <c r="D247" i="21"/>
  <c r="E247" i="21"/>
  <c r="B248" i="21"/>
  <c r="C248" i="21"/>
  <c r="D248" i="21"/>
  <c r="E248" i="21"/>
  <c r="B249" i="21"/>
  <c r="C249" i="21"/>
  <c r="D249" i="21"/>
  <c r="E249" i="21"/>
  <c r="B250" i="21"/>
  <c r="C250" i="21"/>
  <c r="D250" i="21"/>
  <c r="E250" i="21"/>
  <c r="B251" i="21"/>
  <c r="C251" i="21"/>
  <c r="D251" i="21"/>
  <c r="E251" i="21"/>
  <c r="B252" i="21"/>
  <c r="C252" i="21"/>
  <c r="D252" i="21"/>
  <c r="E252" i="21"/>
  <c r="B253" i="21"/>
  <c r="C253" i="21"/>
  <c r="D253" i="21"/>
  <c r="E253" i="21"/>
  <c r="B254" i="21"/>
  <c r="C254" i="21"/>
  <c r="D254" i="21"/>
  <c r="E254" i="21"/>
  <c r="B255" i="21"/>
  <c r="C255" i="21"/>
  <c r="D255" i="21"/>
  <c r="E255" i="21"/>
  <c r="B256" i="21"/>
  <c r="C256" i="21"/>
  <c r="D256" i="21"/>
  <c r="E256" i="21"/>
  <c r="B257" i="21"/>
  <c r="C257" i="21"/>
  <c r="D257" i="21"/>
  <c r="E257" i="21"/>
  <c r="C2" i="20"/>
  <c r="D2" i="20"/>
  <c r="E2" i="20"/>
  <c r="F2" i="20"/>
  <c r="G2" i="20"/>
  <c r="C3" i="20"/>
  <c r="D3" i="20"/>
  <c r="E3" i="20"/>
  <c r="F3" i="20"/>
  <c r="G3" i="20"/>
  <c r="C4" i="20"/>
  <c r="D4" i="20"/>
  <c r="H11" i="20" s="1"/>
  <c r="E4" i="20"/>
  <c r="F4" i="20"/>
  <c r="G4" i="20"/>
  <c r="C5" i="20"/>
  <c r="D5" i="20"/>
  <c r="B11" i="20"/>
  <c r="C11" i="20"/>
  <c r="D11" i="20"/>
  <c r="E11" i="20"/>
  <c r="B12" i="20"/>
  <c r="C12" i="20"/>
  <c r="D12" i="20"/>
  <c r="E12" i="20"/>
  <c r="B13" i="20"/>
  <c r="C13" i="20"/>
  <c r="D13" i="20"/>
  <c r="E13" i="20"/>
  <c r="H13" i="20"/>
  <c r="AO13" i="19" s="1"/>
  <c r="B14" i="20"/>
  <c r="C14" i="20"/>
  <c r="D14" i="20"/>
  <c r="E14" i="20"/>
  <c r="H14" i="20" s="1"/>
  <c r="B15" i="20"/>
  <c r="C15" i="20"/>
  <c r="D15" i="20"/>
  <c r="E15" i="20"/>
  <c r="H15" i="20"/>
  <c r="B16" i="20"/>
  <c r="C16" i="20"/>
  <c r="D16" i="20"/>
  <c r="E16" i="20"/>
  <c r="H16" i="20" s="1"/>
  <c r="B17" i="20"/>
  <c r="C17" i="20"/>
  <c r="D17" i="20"/>
  <c r="E17" i="20"/>
  <c r="H17" i="20"/>
  <c r="B18" i="20"/>
  <c r="C18" i="20"/>
  <c r="D18" i="20"/>
  <c r="E18" i="20"/>
  <c r="H18" i="20" s="1"/>
  <c r="AO12" i="19" s="1"/>
  <c r="B19" i="20"/>
  <c r="C19" i="20"/>
  <c r="D19" i="20"/>
  <c r="E19" i="20"/>
  <c r="B20" i="20"/>
  <c r="C20" i="20"/>
  <c r="D20" i="20"/>
  <c r="E20" i="20"/>
  <c r="B21" i="20"/>
  <c r="C21" i="20"/>
  <c r="D21" i="20"/>
  <c r="E21" i="20"/>
  <c r="H21" i="20"/>
  <c r="B22" i="20"/>
  <c r="C22" i="20"/>
  <c r="D22" i="20"/>
  <c r="E22" i="20"/>
  <c r="H22" i="20" s="1"/>
  <c r="B23" i="20"/>
  <c r="C23" i="20"/>
  <c r="D23" i="20"/>
  <c r="E23" i="20"/>
  <c r="H23" i="20"/>
  <c r="B24" i="20"/>
  <c r="C24" i="20"/>
  <c r="D24" i="20"/>
  <c r="E24" i="20"/>
  <c r="H24" i="20" s="1"/>
  <c r="B25" i="20"/>
  <c r="C25" i="20"/>
  <c r="D25" i="20"/>
  <c r="E25" i="20"/>
  <c r="H25" i="20"/>
  <c r="B26" i="20"/>
  <c r="C26" i="20"/>
  <c r="D26" i="20"/>
  <c r="E26" i="20"/>
  <c r="H26" i="20" s="1"/>
  <c r="B27" i="20"/>
  <c r="C27" i="20"/>
  <c r="D27" i="20"/>
  <c r="E27" i="20"/>
  <c r="B28" i="20"/>
  <c r="C28" i="20"/>
  <c r="D28" i="20"/>
  <c r="E28" i="20"/>
  <c r="B29" i="20"/>
  <c r="C29" i="20"/>
  <c r="D29" i="20"/>
  <c r="E29" i="20"/>
  <c r="H29" i="20"/>
  <c r="B30" i="20"/>
  <c r="C30" i="20"/>
  <c r="D30" i="20"/>
  <c r="E30" i="20"/>
  <c r="H30" i="20" s="1"/>
  <c r="AK12" i="19" s="1"/>
  <c r="AL12" i="19" s="1"/>
  <c r="B31" i="20"/>
  <c r="C31" i="20"/>
  <c r="D31" i="20"/>
  <c r="E31" i="20"/>
  <c r="H31" i="20"/>
  <c r="B32" i="20"/>
  <c r="C32" i="20"/>
  <c r="D32" i="20"/>
  <c r="E32" i="20"/>
  <c r="H32" i="20" s="1"/>
  <c r="B33" i="20"/>
  <c r="C33" i="20"/>
  <c r="D33" i="20"/>
  <c r="E33" i="20"/>
  <c r="H33" i="20"/>
  <c r="AK15" i="19" s="1"/>
  <c r="AL15" i="19" s="1"/>
  <c r="B34" i="20"/>
  <c r="C34" i="20"/>
  <c r="D34" i="20"/>
  <c r="E34" i="20"/>
  <c r="H34" i="20" s="1"/>
  <c r="B35" i="20"/>
  <c r="C35" i="20"/>
  <c r="D35" i="20"/>
  <c r="E35" i="20"/>
  <c r="B36" i="20"/>
  <c r="C36" i="20"/>
  <c r="D36" i="20"/>
  <c r="E36" i="20"/>
  <c r="B37" i="20"/>
  <c r="C37" i="20"/>
  <c r="D37" i="20"/>
  <c r="E37" i="20"/>
  <c r="H37" i="20"/>
  <c r="AK18" i="19" s="1"/>
  <c r="B38" i="20"/>
  <c r="C38" i="20"/>
  <c r="D38" i="20"/>
  <c r="E38" i="20"/>
  <c r="H38" i="20" s="1"/>
  <c r="B39" i="20"/>
  <c r="C39" i="20"/>
  <c r="D39" i="20"/>
  <c r="E39" i="20"/>
  <c r="H39" i="20"/>
  <c r="B40" i="20"/>
  <c r="C40" i="20"/>
  <c r="D40" i="20"/>
  <c r="E40" i="20"/>
  <c r="H40" i="20" s="1"/>
  <c r="B41" i="20"/>
  <c r="C41" i="20"/>
  <c r="D41" i="20"/>
  <c r="E41" i="20"/>
  <c r="H41" i="20"/>
  <c r="AK22" i="19" s="1"/>
  <c r="B42" i="20"/>
  <c r="C42" i="20"/>
  <c r="D42" i="20"/>
  <c r="E42" i="20"/>
  <c r="H42" i="20" s="1"/>
  <c r="B43" i="20"/>
  <c r="C43" i="20"/>
  <c r="D43" i="20"/>
  <c r="E43" i="20"/>
  <c r="B44" i="20"/>
  <c r="C44" i="20"/>
  <c r="D44" i="20"/>
  <c r="E44" i="20"/>
  <c r="B45" i="20"/>
  <c r="C45" i="20"/>
  <c r="D45" i="20"/>
  <c r="E45" i="20"/>
  <c r="H45" i="20"/>
  <c r="B46" i="20"/>
  <c r="C46" i="20"/>
  <c r="D46" i="20"/>
  <c r="E46" i="20"/>
  <c r="H46" i="20" s="1"/>
  <c r="B47" i="20"/>
  <c r="C47" i="20"/>
  <c r="D47" i="20"/>
  <c r="E47" i="20"/>
  <c r="H47" i="20"/>
  <c r="B48" i="20"/>
  <c r="C48" i="20"/>
  <c r="D48" i="20"/>
  <c r="E48" i="20"/>
  <c r="H48" i="20" s="1"/>
  <c r="B49" i="20"/>
  <c r="C49" i="20"/>
  <c r="D49" i="20"/>
  <c r="E49" i="20"/>
  <c r="H49" i="20"/>
  <c r="B50" i="20"/>
  <c r="C50" i="20"/>
  <c r="D50" i="20"/>
  <c r="E50" i="20"/>
  <c r="H50" i="20" s="1"/>
  <c r="B51" i="20"/>
  <c r="C51" i="20"/>
  <c r="D51" i="20"/>
  <c r="E51" i="20"/>
  <c r="B52" i="20"/>
  <c r="C52" i="20"/>
  <c r="D52" i="20"/>
  <c r="E52" i="20"/>
  <c r="B53" i="20"/>
  <c r="C53" i="20"/>
  <c r="D53" i="20"/>
  <c r="E53" i="20"/>
  <c r="H53" i="20"/>
  <c r="B54" i="20"/>
  <c r="C54" i="20"/>
  <c r="D54" i="20"/>
  <c r="E54" i="20"/>
  <c r="H54" i="20" s="1"/>
  <c r="B55" i="20"/>
  <c r="C55" i="20"/>
  <c r="D55" i="20"/>
  <c r="E55" i="20"/>
  <c r="H55" i="20"/>
  <c r="B56" i="20"/>
  <c r="C56" i="20"/>
  <c r="D56" i="20"/>
  <c r="E56" i="20"/>
  <c r="H56" i="20" s="1"/>
  <c r="B57" i="20"/>
  <c r="C57" i="20"/>
  <c r="D57" i="20"/>
  <c r="E57" i="20"/>
  <c r="H57" i="20"/>
  <c r="B58" i="20"/>
  <c r="C58" i="20"/>
  <c r="D58" i="20"/>
  <c r="E58" i="20"/>
  <c r="H58" i="20" s="1"/>
  <c r="B59" i="20"/>
  <c r="C59" i="20"/>
  <c r="D59" i="20"/>
  <c r="E59" i="20"/>
  <c r="B60" i="20"/>
  <c r="C60" i="20"/>
  <c r="D60" i="20"/>
  <c r="E60" i="20"/>
  <c r="B61" i="20"/>
  <c r="C61" i="20"/>
  <c r="D61" i="20"/>
  <c r="E61" i="20"/>
  <c r="H61" i="20"/>
  <c r="B62" i="20"/>
  <c r="C62" i="20"/>
  <c r="D62" i="20"/>
  <c r="E62" i="20"/>
  <c r="H62" i="20" s="1"/>
  <c r="AK36" i="19" s="1"/>
  <c r="B63" i="20"/>
  <c r="C63" i="20"/>
  <c r="D63" i="20"/>
  <c r="E63" i="20"/>
  <c r="H63" i="20"/>
  <c r="B64" i="20"/>
  <c r="C64" i="20"/>
  <c r="D64" i="20"/>
  <c r="E64" i="20"/>
  <c r="H64" i="20" s="1"/>
  <c r="B65" i="20"/>
  <c r="C65" i="20"/>
  <c r="D65" i="20"/>
  <c r="E65" i="20"/>
  <c r="H65" i="20"/>
  <c r="AK38" i="19" s="1"/>
  <c r="AL38" i="19" s="1"/>
  <c r="B66" i="20"/>
  <c r="C66" i="20"/>
  <c r="D66" i="20"/>
  <c r="E66" i="20"/>
  <c r="H66" i="20" s="1"/>
  <c r="AK39" i="19" s="1"/>
  <c r="AL39" i="19" s="1"/>
  <c r="B67" i="20"/>
  <c r="C67" i="20"/>
  <c r="D67" i="20"/>
  <c r="E67" i="20"/>
  <c r="B68" i="20"/>
  <c r="C68" i="20"/>
  <c r="D68" i="20"/>
  <c r="E68" i="20"/>
  <c r="B69" i="20"/>
  <c r="C69" i="20"/>
  <c r="D69" i="20"/>
  <c r="E69" i="20"/>
  <c r="H69" i="20"/>
  <c r="AK42" i="19" s="1"/>
  <c r="B70" i="20"/>
  <c r="C70" i="20"/>
  <c r="D70" i="20"/>
  <c r="E70" i="20"/>
  <c r="H70" i="20" s="1"/>
  <c r="B71" i="20"/>
  <c r="C71" i="20"/>
  <c r="D71" i="20"/>
  <c r="E71" i="20"/>
  <c r="H71" i="20"/>
  <c r="B72" i="20"/>
  <c r="C72" i="20"/>
  <c r="D72" i="20"/>
  <c r="E72" i="20"/>
  <c r="H72" i="20" s="1"/>
  <c r="B73" i="20"/>
  <c r="C73" i="20"/>
  <c r="D73" i="20"/>
  <c r="E73" i="20"/>
  <c r="H73" i="20"/>
  <c r="AK46" i="19" s="1"/>
  <c r="B74" i="20"/>
  <c r="C74" i="20"/>
  <c r="D74" i="20"/>
  <c r="E74" i="20"/>
  <c r="H74" i="20" s="1"/>
  <c r="AK47" i="19" s="1"/>
  <c r="B75" i="20"/>
  <c r="C75" i="20"/>
  <c r="D75" i="20"/>
  <c r="E75" i="20"/>
  <c r="H75" i="20"/>
  <c r="B76" i="20"/>
  <c r="C76" i="20"/>
  <c r="D76" i="20"/>
  <c r="E76" i="20"/>
  <c r="H76" i="20" s="1"/>
  <c r="B77" i="20"/>
  <c r="C77" i="20"/>
  <c r="D77" i="20"/>
  <c r="E77" i="20"/>
  <c r="H77" i="20"/>
  <c r="B78" i="20"/>
  <c r="C78" i="20"/>
  <c r="D78" i="20"/>
  <c r="E78" i="20"/>
  <c r="H78" i="20" s="1"/>
  <c r="AD12" i="19" s="1"/>
  <c r="B79" i="20"/>
  <c r="C79" i="20"/>
  <c r="D79" i="20"/>
  <c r="E79" i="20"/>
  <c r="H79" i="20"/>
  <c r="B80" i="20"/>
  <c r="C80" i="20"/>
  <c r="D80" i="20"/>
  <c r="E80" i="20"/>
  <c r="H80" i="20" s="1"/>
  <c r="B81" i="20"/>
  <c r="C81" i="20"/>
  <c r="D81" i="20"/>
  <c r="E81" i="20"/>
  <c r="H81" i="20"/>
  <c r="B82" i="20"/>
  <c r="C82" i="20"/>
  <c r="D82" i="20"/>
  <c r="E82" i="20"/>
  <c r="H82" i="20" s="1"/>
  <c r="B83" i="20"/>
  <c r="C83" i="20"/>
  <c r="D83" i="20"/>
  <c r="E83" i="20"/>
  <c r="H83" i="20"/>
  <c r="B84" i="20"/>
  <c r="C84" i="20"/>
  <c r="D84" i="20"/>
  <c r="E84" i="20"/>
  <c r="H84" i="20" s="1"/>
  <c r="B85" i="20"/>
  <c r="C85" i="20"/>
  <c r="D85" i="20"/>
  <c r="E85" i="20"/>
  <c r="H85" i="20"/>
  <c r="B86" i="20"/>
  <c r="C86" i="20"/>
  <c r="D86" i="20"/>
  <c r="E86" i="20"/>
  <c r="H86" i="20" s="1"/>
  <c r="B87" i="20"/>
  <c r="C87" i="20"/>
  <c r="D87" i="20"/>
  <c r="E87" i="20"/>
  <c r="H87" i="20"/>
  <c r="B88" i="20"/>
  <c r="C88" i="20"/>
  <c r="D88" i="20"/>
  <c r="E88" i="20"/>
  <c r="H88" i="20" s="1"/>
  <c r="B89" i="20"/>
  <c r="C89" i="20"/>
  <c r="D89" i="20"/>
  <c r="E89" i="20"/>
  <c r="H89" i="20"/>
  <c r="B90" i="20"/>
  <c r="C90" i="20"/>
  <c r="D90" i="20"/>
  <c r="E90" i="20"/>
  <c r="H90" i="20" s="1"/>
  <c r="AD20" i="19" s="1"/>
  <c r="B91" i="20"/>
  <c r="C91" i="20"/>
  <c r="D91" i="20"/>
  <c r="E91" i="20"/>
  <c r="H91" i="20" s="1"/>
  <c r="B92" i="20"/>
  <c r="C92" i="20"/>
  <c r="D92" i="20"/>
  <c r="E92" i="20"/>
  <c r="H92" i="20"/>
  <c r="AD21" i="19" s="1"/>
  <c r="AE21" i="19" s="1"/>
  <c r="B93" i="20"/>
  <c r="C93" i="20"/>
  <c r="D93" i="20"/>
  <c r="E93" i="20"/>
  <c r="H93" i="20" s="1"/>
  <c r="AD22" i="19" s="1"/>
  <c r="AE22" i="19" s="1"/>
  <c r="B94" i="20"/>
  <c r="C94" i="20"/>
  <c r="D94" i="20"/>
  <c r="E94" i="20"/>
  <c r="H94" i="20"/>
  <c r="B95" i="20"/>
  <c r="C95" i="20"/>
  <c r="D95" i="20"/>
  <c r="E95" i="20"/>
  <c r="H95" i="20" s="1"/>
  <c r="B96" i="20"/>
  <c r="C96" i="20"/>
  <c r="D96" i="20"/>
  <c r="E96" i="20"/>
  <c r="H96" i="20"/>
  <c r="B97" i="20"/>
  <c r="C97" i="20"/>
  <c r="D97" i="20"/>
  <c r="E97" i="20"/>
  <c r="H97" i="20" s="1"/>
  <c r="AD25" i="19" s="1"/>
  <c r="AE25" i="19" s="1"/>
  <c r="B98" i="20"/>
  <c r="C98" i="20"/>
  <c r="D98" i="20"/>
  <c r="E98" i="20"/>
  <c r="H98" i="20"/>
  <c r="B99" i="20"/>
  <c r="C99" i="20"/>
  <c r="D99" i="20"/>
  <c r="E99" i="20"/>
  <c r="H99" i="20" s="1"/>
  <c r="B100" i="20"/>
  <c r="C100" i="20"/>
  <c r="D100" i="20"/>
  <c r="E100" i="20"/>
  <c r="H100" i="20"/>
  <c r="AD27" i="19" s="1"/>
  <c r="AE27" i="19" s="1"/>
  <c r="B101" i="20"/>
  <c r="C101" i="20"/>
  <c r="D101" i="20"/>
  <c r="E101" i="20"/>
  <c r="H101" i="20" s="1"/>
  <c r="B102" i="20"/>
  <c r="C102" i="20"/>
  <c r="D102" i="20"/>
  <c r="E102" i="20"/>
  <c r="H102" i="20"/>
  <c r="B103" i="20"/>
  <c r="C103" i="20"/>
  <c r="D103" i="20"/>
  <c r="E103" i="20"/>
  <c r="H103" i="20" s="1"/>
  <c r="B104" i="20"/>
  <c r="C104" i="20"/>
  <c r="D104" i="20"/>
  <c r="E104" i="20"/>
  <c r="H104" i="20"/>
  <c r="AD30" i="19" s="1"/>
  <c r="AE30" i="19" s="1"/>
  <c r="B105" i="20"/>
  <c r="C105" i="20"/>
  <c r="D105" i="20"/>
  <c r="E105" i="20"/>
  <c r="H105" i="20" s="1"/>
  <c r="B106" i="20"/>
  <c r="C106" i="20"/>
  <c r="D106" i="20"/>
  <c r="E106" i="20"/>
  <c r="H106" i="20"/>
  <c r="B107" i="20"/>
  <c r="C107" i="20"/>
  <c r="D107" i="20"/>
  <c r="E107" i="20"/>
  <c r="H107" i="20" s="1"/>
  <c r="B108" i="20"/>
  <c r="C108" i="20"/>
  <c r="D108" i="20"/>
  <c r="E108" i="20"/>
  <c r="H108" i="20"/>
  <c r="AD33" i="19" s="1"/>
  <c r="AE33" i="19" s="1"/>
  <c r="B109" i="20"/>
  <c r="C109" i="20"/>
  <c r="D109" i="20"/>
  <c r="E109" i="20"/>
  <c r="H109" i="20" s="1"/>
  <c r="AD34" i="19" s="1"/>
  <c r="AE34" i="19" s="1"/>
  <c r="B110" i="20"/>
  <c r="C110" i="20"/>
  <c r="D110" i="20"/>
  <c r="E110" i="20"/>
  <c r="H110" i="20"/>
  <c r="B111" i="20"/>
  <c r="C111" i="20"/>
  <c r="D111" i="20"/>
  <c r="E111" i="20"/>
  <c r="H111" i="20" s="1"/>
  <c r="B112" i="20"/>
  <c r="C112" i="20"/>
  <c r="D112" i="20"/>
  <c r="E112" i="20"/>
  <c r="H112" i="20"/>
  <c r="AD36" i="19" s="1"/>
  <c r="AE36" i="19" s="1"/>
  <c r="B113" i="20"/>
  <c r="C113" i="20"/>
  <c r="D113" i="20"/>
  <c r="E113" i="20"/>
  <c r="H113" i="20" s="1"/>
  <c r="B114" i="20"/>
  <c r="C114" i="20"/>
  <c r="D114" i="20"/>
  <c r="E114" i="20"/>
  <c r="H114" i="20"/>
  <c r="B115" i="20"/>
  <c r="C115" i="20"/>
  <c r="D115" i="20"/>
  <c r="E115" i="20"/>
  <c r="H115" i="20" s="1"/>
  <c r="B116" i="20"/>
  <c r="C116" i="20"/>
  <c r="D116" i="20"/>
  <c r="E116" i="20"/>
  <c r="H116" i="20"/>
  <c r="AD38" i="19" s="1"/>
  <c r="B117" i="20"/>
  <c r="C117" i="20"/>
  <c r="D117" i="20"/>
  <c r="E117" i="20"/>
  <c r="H117" i="20" s="1"/>
  <c r="B118" i="20"/>
  <c r="C118" i="20"/>
  <c r="D118" i="20"/>
  <c r="E118" i="20"/>
  <c r="H118" i="20"/>
  <c r="B119" i="20"/>
  <c r="C119" i="20"/>
  <c r="D119" i="20"/>
  <c r="E119" i="20"/>
  <c r="H119" i="20" s="1"/>
  <c r="AD40" i="19" s="1"/>
  <c r="B120" i="20"/>
  <c r="C120" i="20"/>
  <c r="D120" i="20"/>
  <c r="E120" i="20"/>
  <c r="H120" i="20"/>
  <c r="AD41" i="19" s="1"/>
  <c r="AE41" i="19" s="1"/>
  <c r="B121" i="20"/>
  <c r="C121" i="20"/>
  <c r="D121" i="20"/>
  <c r="E121" i="20"/>
  <c r="H121" i="20" s="1"/>
  <c r="AD42" i="19" s="1"/>
  <c r="B122" i="20"/>
  <c r="C122" i="20"/>
  <c r="D122" i="20"/>
  <c r="E122" i="20"/>
  <c r="H122" i="20"/>
  <c r="B123" i="20"/>
  <c r="C123" i="20"/>
  <c r="D123" i="20"/>
  <c r="E123" i="20"/>
  <c r="H123" i="20" s="1"/>
  <c r="AD44" i="19" s="1"/>
  <c r="B124" i="20"/>
  <c r="C124" i="20"/>
  <c r="D124" i="20"/>
  <c r="E124" i="20"/>
  <c r="H124" i="20"/>
  <c r="B125" i="20"/>
  <c r="C125" i="20"/>
  <c r="D125" i="20"/>
  <c r="E125" i="20"/>
  <c r="H125" i="20" s="1"/>
  <c r="B126" i="20"/>
  <c r="C126" i="20"/>
  <c r="D126" i="20"/>
  <c r="E126" i="20"/>
  <c r="H126" i="20"/>
  <c r="B127" i="20"/>
  <c r="C127" i="20"/>
  <c r="D127" i="20"/>
  <c r="E127" i="20"/>
  <c r="H127" i="20" s="1"/>
  <c r="AH12" i="19" s="1"/>
  <c r="B128" i="20"/>
  <c r="C128" i="20"/>
  <c r="D128" i="20"/>
  <c r="E128" i="20"/>
  <c r="H128" i="20"/>
  <c r="AH13" i="19" s="1"/>
  <c r="AI13" i="19" s="1"/>
  <c r="B129" i="20"/>
  <c r="C129" i="20"/>
  <c r="D129" i="20"/>
  <c r="E129" i="20"/>
  <c r="H129" i="20" s="1"/>
  <c r="AH14" i="19" s="1"/>
  <c r="AI14" i="19" s="1"/>
  <c r="B130" i="20"/>
  <c r="C130" i="20"/>
  <c r="D130" i="20"/>
  <c r="E130" i="20"/>
  <c r="H130" i="20"/>
  <c r="B131" i="20"/>
  <c r="C131" i="20"/>
  <c r="D131" i="20"/>
  <c r="E131" i="20"/>
  <c r="H131" i="20" s="1"/>
  <c r="B132" i="20"/>
  <c r="C132" i="20"/>
  <c r="D132" i="20"/>
  <c r="E132" i="20"/>
  <c r="H132" i="20"/>
  <c r="AH17" i="19" s="1"/>
  <c r="AI17" i="19" s="1"/>
  <c r="B133" i="20"/>
  <c r="C133" i="20"/>
  <c r="D133" i="20"/>
  <c r="E133" i="20"/>
  <c r="H133" i="20" s="1"/>
  <c r="AH18" i="19" s="1"/>
  <c r="AI18" i="19" s="1"/>
  <c r="B134" i="20"/>
  <c r="C134" i="20"/>
  <c r="D134" i="20"/>
  <c r="E134" i="20"/>
  <c r="H134" i="20"/>
  <c r="AH19" i="19" s="1"/>
  <c r="B135" i="20"/>
  <c r="C135" i="20"/>
  <c r="D135" i="20"/>
  <c r="E135" i="20"/>
  <c r="H135" i="20" s="1"/>
  <c r="B136" i="20"/>
  <c r="C136" i="20"/>
  <c r="D136" i="20"/>
  <c r="E136" i="20"/>
  <c r="H136" i="20"/>
  <c r="B137" i="20"/>
  <c r="C137" i="20"/>
  <c r="D137" i="20"/>
  <c r="E137" i="20"/>
  <c r="H137" i="20" s="1"/>
  <c r="AH21" i="19" s="1"/>
  <c r="AI21" i="19" s="1"/>
  <c r="B138" i="20"/>
  <c r="C138" i="20"/>
  <c r="D138" i="20"/>
  <c r="E138" i="20"/>
  <c r="H138" i="20"/>
  <c r="B139" i="20"/>
  <c r="C139" i="20"/>
  <c r="D139" i="20"/>
  <c r="E139" i="20"/>
  <c r="H139" i="20" s="1"/>
  <c r="B140" i="20"/>
  <c r="C140" i="20"/>
  <c r="D140" i="20"/>
  <c r="E140" i="20"/>
  <c r="H140" i="20"/>
  <c r="AH23" i="19" s="1"/>
  <c r="B141" i="20"/>
  <c r="C141" i="20"/>
  <c r="D141" i="20"/>
  <c r="E141" i="20"/>
  <c r="H141" i="20" s="1"/>
  <c r="B142" i="20"/>
  <c r="C142" i="20"/>
  <c r="D142" i="20"/>
  <c r="E142" i="20"/>
  <c r="H142" i="20"/>
  <c r="B143" i="20"/>
  <c r="C143" i="20"/>
  <c r="D143" i="20"/>
  <c r="E143" i="20"/>
  <c r="H143" i="20" s="1"/>
  <c r="B144" i="20"/>
  <c r="C144" i="20"/>
  <c r="D144" i="20"/>
  <c r="E144" i="20"/>
  <c r="H144" i="20"/>
  <c r="AH25" i="19" s="1"/>
  <c r="AI25" i="19" s="1"/>
  <c r="B145" i="20"/>
  <c r="C145" i="20"/>
  <c r="D145" i="20"/>
  <c r="E145" i="20"/>
  <c r="H145" i="20" s="1"/>
  <c r="AH26" i="19" s="1"/>
  <c r="AI26" i="19" s="1"/>
  <c r="B146" i="20"/>
  <c r="C146" i="20"/>
  <c r="D146" i="20"/>
  <c r="E146" i="20"/>
  <c r="H146" i="20"/>
  <c r="B147" i="20"/>
  <c r="C147" i="20"/>
  <c r="D147" i="20"/>
  <c r="E147" i="20"/>
  <c r="H147" i="20" s="1"/>
  <c r="B148" i="20"/>
  <c r="C148" i="20"/>
  <c r="D148" i="20"/>
  <c r="E148" i="20"/>
  <c r="H148" i="20"/>
  <c r="AH29" i="19" s="1"/>
  <c r="AI29" i="19" s="1"/>
  <c r="B149" i="20"/>
  <c r="C149" i="20"/>
  <c r="D149" i="20"/>
  <c r="E149" i="20"/>
  <c r="H149" i="20" s="1"/>
  <c r="AH30" i="19" s="1"/>
  <c r="AI30" i="19" s="1"/>
  <c r="B150" i="20"/>
  <c r="C150" i="20"/>
  <c r="D150" i="20"/>
  <c r="E150" i="20"/>
  <c r="H150" i="20"/>
  <c r="AH31" i="19" s="1"/>
  <c r="AI31" i="19" s="1"/>
  <c r="B151" i="20"/>
  <c r="C151" i="20"/>
  <c r="D151" i="20"/>
  <c r="E151" i="20"/>
  <c r="H151" i="20" s="1"/>
  <c r="B152" i="20"/>
  <c r="C152" i="20"/>
  <c r="D152" i="20"/>
  <c r="E152" i="20"/>
  <c r="H152" i="20"/>
  <c r="B153" i="20"/>
  <c r="C153" i="20"/>
  <c r="D153" i="20"/>
  <c r="E153" i="20"/>
  <c r="H153" i="20" s="1"/>
  <c r="AH33" i="19" s="1"/>
  <c r="AI33" i="19" s="1"/>
  <c r="B154" i="20"/>
  <c r="C154" i="20"/>
  <c r="D154" i="20"/>
  <c r="E154" i="20"/>
  <c r="H154" i="20"/>
  <c r="B155" i="20"/>
  <c r="C155" i="20"/>
  <c r="D155" i="20"/>
  <c r="E155" i="20"/>
  <c r="H155" i="20" s="1"/>
  <c r="B156" i="20"/>
  <c r="C156" i="20"/>
  <c r="D156" i="20"/>
  <c r="E156" i="20"/>
  <c r="H156" i="20"/>
  <c r="B157" i="20"/>
  <c r="C157" i="20"/>
  <c r="D157" i="20"/>
  <c r="E157" i="20"/>
  <c r="H157" i="20" s="1"/>
  <c r="AH37" i="19" s="1"/>
  <c r="AI37" i="19" s="1"/>
  <c r="B158" i="20"/>
  <c r="C158" i="20"/>
  <c r="D158" i="20"/>
  <c r="E158" i="20"/>
  <c r="H158" i="20"/>
  <c r="B159" i="20"/>
  <c r="C159" i="20"/>
  <c r="D159" i="20"/>
  <c r="E159" i="20"/>
  <c r="H159" i="20" s="1"/>
  <c r="AH39" i="19" s="1"/>
  <c r="B160" i="20"/>
  <c r="C160" i="20"/>
  <c r="D160" i="20"/>
  <c r="E160" i="20"/>
  <c r="H160" i="20"/>
  <c r="B161" i="20"/>
  <c r="C161" i="20"/>
  <c r="D161" i="20"/>
  <c r="E161" i="20"/>
  <c r="H161" i="20" s="1"/>
  <c r="AH41" i="19" s="1"/>
  <c r="AI41" i="19" s="1"/>
  <c r="B162" i="20"/>
  <c r="C162" i="20"/>
  <c r="D162" i="20"/>
  <c r="E162" i="20"/>
  <c r="H162" i="20"/>
  <c r="B163" i="20"/>
  <c r="C163" i="20"/>
  <c r="D163" i="20"/>
  <c r="E163" i="20"/>
  <c r="H163" i="20" s="1"/>
  <c r="AH43" i="19" s="1"/>
  <c r="B164" i="20"/>
  <c r="C164" i="20"/>
  <c r="D164" i="20"/>
  <c r="E164" i="20"/>
  <c r="H164" i="20"/>
  <c r="B165" i="20"/>
  <c r="C165" i="20"/>
  <c r="D165" i="20"/>
  <c r="E165" i="20"/>
  <c r="H165" i="20" s="1"/>
  <c r="AE12" i="19"/>
  <c r="AI12" i="19"/>
  <c r="AP12" i="19"/>
  <c r="AD13" i="19"/>
  <c r="AE13" i="19"/>
  <c r="AK13" i="19"/>
  <c r="AL13" i="19"/>
  <c r="AP13" i="19"/>
  <c r="AD14" i="19"/>
  <c r="AE14" i="19"/>
  <c r="AK14" i="19"/>
  <c r="AL14" i="19" s="1"/>
  <c r="AO14" i="19"/>
  <c r="AD15" i="19"/>
  <c r="AE15" i="19" s="1"/>
  <c r="AH15" i="19"/>
  <c r="AI15" i="19" s="1"/>
  <c r="AP15" i="19"/>
  <c r="AD16" i="19"/>
  <c r="AE16" i="19"/>
  <c r="AH16" i="19"/>
  <c r="AI16" i="19"/>
  <c r="AD17" i="19"/>
  <c r="AE17" i="19"/>
  <c r="AD18" i="19"/>
  <c r="AE18" i="19"/>
  <c r="AL18" i="19"/>
  <c r="AD19" i="19"/>
  <c r="AE19" i="19"/>
  <c r="AI19" i="19"/>
  <c r="AK19" i="19"/>
  <c r="AL19" i="19" s="1"/>
  <c r="AE20" i="19"/>
  <c r="AH20" i="19"/>
  <c r="AI20" i="19" s="1"/>
  <c r="AK20" i="19"/>
  <c r="AL20" i="19"/>
  <c r="AK21" i="19"/>
  <c r="AL21" i="19" s="1"/>
  <c r="AH22" i="19"/>
  <c r="AI22" i="19" s="1"/>
  <c r="AL22" i="19"/>
  <c r="AD23" i="19"/>
  <c r="AE23" i="19" s="1"/>
  <c r="AI23" i="19"/>
  <c r="AD24" i="19"/>
  <c r="AE24" i="19"/>
  <c r="AH24" i="19"/>
  <c r="AI24" i="19" s="1"/>
  <c r="AD26" i="19"/>
  <c r="AE26" i="19"/>
  <c r="AK26" i="19"/>
  <c r="AL26" i="19" s="1"/>
  <c r="AH27" i="19"/>
  <c r="AI27" i="19" s="1"/>
  <c r="AK27" i="19"/>
  <c r="AL27" i="19" s="1"/>
  <c r="AD28" i="19"/>
  <c r="AE28" i="19"/>
  <c r="AH28" i="19"/>
  <c r="AI28" i="19" s="1"/>
  <c r="AK28" i="19"/>
  <c r="AL28" i="19" s="1"/>
  <c r="AD29" i="19"/>
  <c r="AE29" i="19"/>
  <c r="AK30" i="19"/>
  <c r="AL30" i="19" s="1"/>
  <c r="AD31" i="19"/>
  <c r="AE31" i="19"/>
  <c r="AK31" i="19"/>
  <c r="AL31" i="19" s="1"/>
  <c r="AD32" i="19"/>
  <c r="AE32" i="19"/>
  <c r="AH32" i="19"/>
  <c r="AI32" i="19" s="1"/>
  <c r="AK32" i="19"/>
  <c r="AL32" i="19" s="1"/>
  <c r="AK33" i="19"/>
  <c r="AL33" i="19" s="1"/>
  <c r="AH34" i="19"/>
  <c r="AI34" i="19" s="1"/>
  <c r="AD35" i="19"/>
  <c r="AE35" i="19"/>
  <c r="AH35" i="19"/>
  <c r="AI35" i="19" s="1"/>
  <c r="AK35" i="19"/>
  <c r="AL35" i="19" s="1"/>
  <c r="AH36" i="19"/>
  <c r="AI36" i="19" s="1"/>
  <c r="AL36" i="19"/>
  <c r="AD37" i="19"/>
  <c r="AE37" i="19"/>
  <c r="AK37" i="19"/>
  <c r="AL37" i="19" s="1"/>
  <c r="AE38" i="19"/>
  <c r="AH38" i="19"/>
  <c r="AI38" i="19"/>
  <c r="AD39" i="19"/>
  <c r="AE39" i="19" s="1"/>
  <c r="AI39" i="19"/>
  <c r="AE40" i="19"/>
  <c r="AH40" i="19"/>
  <c r="AI40" i="19" s="1"/>
  <c r="AE42" i="19"/>
  <c r="AH42" i="19"/>
  <c r="AI42" i="19"/>
  <c r="AL42" i="19"/>
  <c r="AD43" i="19"/>
  <c r="AE43" i="19" s="1"/>
  <c r="AI43" i="19"/>
  <c r="AK43" i="19"/>
  <c r="AL43" i="19"/>
  <c r="AE44" i="19"/>
  <c r="AH44" i="19"/>
  <c r="AI44" i="19" s="1"/>
  <c r="AK44" i="19"/>
  <c r="AL44" i="19"/>
  <c r="AD45" i="19"/>
  <c r="AE45" i="19" s="1"/>
  <c r="AK45" i="19"/>
  <c r="AL45" i="19"/>
  <c r="AD46" i="19"/>
  <c r="AE46" i="19" s="1"/>
  <c r="AL46" i="19"/>
  <c r="AD47" i="19"/>
  <c r="AE47" i="19"/>
  <c r="AL47" i="19"/>
  <c r="AK48" i="19"/>
  <c r="AL48" i="19" s="1"/>
  <c r="AK49" i="19"/>
  <c r="AL49" i="19"/>
  <c r="F256" i="21" l="1"/>
  <c r="W22" i="19" s="1"/>
  <c r="F240" i="21"/>
  <c r="F208" i="21"/>
  <c r="F192" i="21"/>
  <c r="F176" i="21"/>
  <c r="T24" i="19" s="1"/>
  <c r="F144" i="21"/>
  <c r="F128" i="21"/>
  <c r="AB33" i="19" s="1"/>
  <c r="F112" i="21"/>
  <c r="F80" i="21"/>
  <c r="F64" i="21"/>
  <c r="F48" i="21"/>
  <c r="F16" i="21"/>
  <c r="T13" i="19" s="1"/>
  <c r="F252" i="21"/>
  <c r="F236" i="21"/>
  <c r="F204" i="21"/>
  <c r="Y24" i="19" s="1"/>
  <c r="F188" i="21"/>
  <c r="F172" i="21"/>
  <c r="F140" i="21"/>
  <c r="W13" i="19" s="1"/>
  <c r="F124" i="21"/>
  <c r="AB34" i="19" s="1"/>
  <c r="F108" i="21"/>
  <c r="F76" i="21"/>
  <c r="Y33" i="19" s="1"/>
  <c r="F60" i="21"/>
  <c r="F44" i="21"/>
  <c r="Y20" i="19" s="1"/>
  <c r="F248" i="21"/>
  <c r="F232" i="21"/>
  <c r="F216" i="21"/>
  <c r="F184" i="21"/>
  <c r="F168" i="21"/>
  <c r="T18" i="19" s="1"/>
  <c r="F152" i="21"/>
  <c r="F120" i="21"/>
  <c r="AB28" i="19" s="1"/>
  <c r="F104" i="21"/>
  <c r="F88" i="21"/>
  <c r="F56" i="21"/>
  <c r="F40" i="21"/>
  <c r="Y16" i="19" s="1"/>
  <c r="F24" i="21"/>
  <c r="D4" i="21"/>
  <c r="F244" i="21"/>
  <c r="F228" i="21"/>
  <c r="F212" i="21"/>
  <c r="F196" i="21"/>
  <c r="F180" i="21"/>
  <c r="F164" i="21"/>
  <c r="F148" i="21"/>
  <c r="F132" i="21"/>
  <c r="AB36" i="19" s="1"/>
  <c r="F116" i="21"/>
  <c r="AB25" i="19" s="1"/>
  <c r="F100" i="21"/>
  <c r="F84" i="21"/>
  <c r="F68" i="21"/>
  <c r="F52" i="21"/>
  <c r="Y26" i="19" s="1"/>
  <c r="F36" i="21"/>
  <c r="F20" i="21"/>
  <c r="H68" i="20"/>
  <c r="AK41" i="19" s="1"/>
  <c r="AL41" i="19" s="1"/>
  <c r="H67" i="20"/>
  <c r="AK40" i="19" s="1"/>
  <c r="AL40" i="19" s="1"/>
  <c r="H60" i="20"/>
  <c r="H59" i="20"/>
  <c r="AK34" i="19" s="1"/>
  <c r="AL34" i="19" s="1"/>
  <c r="H52" i="20"/>
  <c r="H51" i="20"/>
  <c r="AK29" i="19" s="1"/>
  <c r="AL29" i="19" s="1"/>
  <c r="H44" i="20"/>
  <c r="AK25" i="19" s="1"/>
  <c r="AL25" i="19" s="1"/>
  <c r="H43" i="20"/>
  <c r="AK24" i="19" s="1"/>
  <c r="AL24" i="19" s="1"/>
  <c r="H36" i="20"/>
  <c r="AK17" i="19" s="1"/>
  <c r="AL17" i="19" s="1"/>
  <c r="H35" i="20"/>
  <c r="AK16" i="19" s="1"/>
  <c r="AL16" i="19" s="1"/>
  <c r="H28" i="20"/>
  <c r="H27" i="20"/>
  <c r="H20" i="20"/>
  <c r="H19" i="20"/>
  <c r="H12" i="20"/>
  <c r="F254" i="21"/>
  <c r="F246" i="21"/>
  <c r="F238" i="21"/>
  <c r="F230" i="21"/>
  <c r="F222" i="21"/>
  <c r="F214" i="21"/>
  <c r="F206" i="21"/>
  <c r="AB13" i="19" s="1"/>
  <c r="F198" i="21"/>
  <c r="F190" i="21"/>
  <c r="F182" i="21"/>
  <c r="F174" i="21"/>
  <c r="T22" i="19" s="1"/>
  <c r="F166" i="21"/>
  <c r="F158" i="21"/>
  <c r="F150" i="21"/>
  <c r="F142" i="21"/>
  <c r="W15" i="19" s="1"/>
  <c r="F134" i="21"/>
  <c r="F126" i="21"/>
  <c r="AB31" i="19" s="1"/>
  <c r="F118" i="21"/>
  <c r="AB27" i="19" s="1"/>
  <c r="F110" i="21"/>
  <c r="F102" i="21"/>
  <c r="F94" i="21"/>
  <c r="F86" i="21"/>
  <c r="F78" i="21"/>
  <c r="Y35" i="19" s="1"/>
  <c r="F70" i="21"/>
  <c r="F62" i="21"/>
  <c r="F54" i="21"/>
  <c r="Y28" i="19" s="1"/>
  <c r="F46" i="21"/>
  <c r="F38" i="21"/>
  <c r="Y14" i="19" s="1"/>
  <c r="F30" i="21"/>
  <c r="F22" i="21"/>
  <c r="T16" i="19" s="1"/>
  <c r="F14" i="21"/>
  <c r="F250" i="21"/>
  <c r="F242" i="21"/>
  <c r="F234" i="21"/>
  <c r="F226" i="21"/>
  <c r="F218" i="21"/>
  <c r="AB17" i="19" s="1"/>
  <c r="F210" i="21"/>
  <c r="Y31" i="19" s="1"/>
  <c r="F202" i="21"/>
  <c r="F194" i="21"/>
  <c r="F186" i="21"/>
  <c r="F178" i="21"/>
  <c r="F170" i="21"/>
  <c r="T19" i="19" s="1"/>
  <c r="F162" i="21"/>
  <c r="F154" i="21"/>
  <c r="F146" i="21"/>
  <c r="F138" i="21"/>
  <c r="F130" i="21"/>
  <c r="F122" i="21"/>
  <c r="F114" i="21"/>
  <c r="AB23" i="19" s="1"/>
  <c r="F106" i="21"/>
  <c r="F98" i="21"/>
  <c r="F90" i="21"/>
  <c r="F82" i="21"/>
  <c r="F74" i="21"/>
  <c r="Y30" i="19" s="1"/>
  <c r="F66" i="21"/>
  <c r="F58" i="21"/>
  <c r="AB14" i="19" s="1"/>
  <c r="F50" i="21"/>
  <c r="Y23" i="19" s="1"/>
  <c r="F42" i="21"/>
  <c r="Y18" i="19" s="1"/>
  <c r="F34" i="21"/>
  <c r="F26" i="21"/>
  <c r="F18" i="21"/>
  <c r="T14" i="19" s="1"/>
  <c r="C12" i="12"/>
  <c r="F17" i="21" l="1"/>
  <c r="F25" i="21"/>
  <c r="F33" i="21"/>
  <c r="F41" i="21"/>
  <c r="Y17" i="19" s="1"/>
  <c r="F49" i="21"/>
  <c r="F57" i="21"/>
  <c r="F65" i="21"/>
  <c r="F73" i="21"/>
  <c r="F81" i="21"/>
  <c r="F89" i="21"/>
  <c r="F97" i="21"/>
  <c r="F105" i="21"/>
  <c r="F113" i="21"/>
  <c r="AB22" i="19" s="1"/>
  <c r="F121" i="21"/>
  <c r="AB29" i="19" s="1"/>
  <c r="F129" i="21"/>
  <c r="AB35" i="19" s="1"/>
  <c r="F137" i="21"/>
  <c r="F145" i="21"/>
  <c r="F153" i="21"/>
  <c r="F161" i="21"/>
  <c r="F169" i="21"/>
  <c r="F177" i="21"/>
  <c r="F185" i="21"/>
  <c r="F193" i="21"/>
  <c r="F201" i="21"/>
  <c r="F209" i="21"/>
  <c r="F217" i="21"/>
  <c r="F225" i="21"/>
  <c r="F233" i="21"/>
  <c r="F241" i="21"/>
  <c r="F249" i="21"/>
  <c r="F257" i="21"/>
  <c r="W23" i="19" s="1"/>
  <c r="F13" i="21"/>
  <c r="T12" i="19" s="1"/>
  <c r="F21" i="21"/>
  <c r="T15" i="19" s="1"/>
  <c r="F29" i="21"/>
  <c r="F37" i="21"/>
  <c r="Y13" i="19" s="1"/>
  <c r="F45" i="21"/>
  <c r="Y21" i="19" s="1"/>
  <c r="F53" i="21"/>
  <c r="Y27" i="19" s="1"/>
  <c r="F61" i="21"/>
  <c r="F69" i="21"/>
  <c r="F77" i="21"/>
  <c r="Y34" i="19" s="1"/>
  <c r="F85" i="21"/>
  <c r="F93" i="21"/>
  <c r="F101" i="21"/>
  <c r="F109" i="21"/>
  <c r="F117" i="21"/>
  <c r="AB26" i="19" s="1"/>
  <c r="F125" i="21"/>
  <c r="AB30" i="19" s="1"/>
  <c r="F133" i="21"/>
  <c r="F141" i="21"/>
  <c r="W14" i="19" s="1"/>
  <c r="F149" i="21"/>
  <c r="F157" i="21"/>
  <c r="F165" i="21"/>
  <c r="F173" i="21"/>
  <c r="T21" i="19" s="1"/>
  <c r="F181" i="21"/>
  <c r="F189" i="21"/>
  <c r="F197" i="21"/>
  <c r="F205" i="21"/>
  <c r="F213" i="21"/>
  <c r="F221" i="21"/>
  <c r="AB18" i="19" s="1"/>
  <c r="F229" i="21"/>
  <c r="F237" i="21"/>
  <c r="F245" i="21"/>
  <c r="F253" i="21"/>
  <c r="F19" i="21"/>
  <c r="F35" i="21"/>
  <c r="F51" i="21"/>
  <c r="Y25" i="19" s="1"/>
  <c r="F67" i="21"/>
  <c r="F83" i="21"/>
  <c r="F99" i="21"/>
  <c r="AB19" i="19" s="1"/>
  <c r="F115" i="21"/>
  <c r="AB24" i="19" s="1"/>
  <c r="F131" i="21"/>
  <c r="F147" i="21"/>
  <c r="F163" i="21"/>
  <c r="F179" i="21"/>
  <c r="F195" i="21"/>
  <c r="F211" i="21"/>
  <c r="F227" i="21"/>
  <c r="F243" i="21"/>
  <c r="W20" i="19" s="1"/>
  <c r="D5" i="21"/>
  <c r="D6" i="21" s="1"/>
  <c r="D7" i="21" s="1"/>
  <c r="F23" i="21"/>
  <c r="F39" i="21"/>
  <c r="Y15" i="19" s="1"/>
  <c r="F55" i="21"/>
  <c r="Y29" i="19" s="1"/>
  <c r="F71" i="21"/>
  <c r="F87" i="21"/>
  <c r="F103" i="21"/>
  <c r="F119" i="21"/>
  <c r="F135" i="21"/>
  <c r="F151" i="21"/>
  <c r="F167" i="21"/>
  <c r="T17" i="19" s="1"/>
  <c r="F183" i="21"/>
  <c r="F199" i="21"/>
  <c r="F215" i="21"/>
  <c r="F231" i="21"/>
  <c r="F247" i="21"/>
  <c r="F27" i="21"/>
  <c r="F43" i="21"/>
  <c r="Y19" i="19" s="1"/>
  <c r="F59" i="21"/>
  <c r="F75" i="21"/>
  <c r="Y32" i="19" s="1"/>
  <c r="F91" i="21"/>
  <c r="F107" i="21"/>
  <c r="F123" i="21"/>
  <c r="F139" i="21"/>
  <c r="F155" i="21"/>
  <c r="W17" i="19" s="1"/>
  <c r="F171" i="21"/>
  <c r="T20" i="19" s="1"/>
  <c r="F187" i="21"/>
  <c r="F203" i="21"/>
  <c r="F219" i="21"/>
  <c r="F235" i="21"/>
  <c r="F251" i="21"/>
  <c r="F15" i="21"/>
  <c r="F31" i="21"/>
  <c r="F47" i="21"/>
  <c r="Y22" i="19" s="1"/>
  <c r="F63" i="21"/>
  <c r="F79" i="21"/>
  <c r="F95" i="21"/>
  <c r="AB15" i="19" s="1"/>
  <c r="F111" i="21"/>
  <c r="F127" i="21"/>
  <c r="AB32" i="19" s="1"/>
  <c r="F143" i="21"/>
  <c r="W16" i="19" s="1"/>
  <c r="F159" i="21"/>
  <c r="W19" i="19" s="1"/>
  <c r="F175" i="21"/>
  <c r="T23" i="19" s="1"/>
  <c r="F191" i="21"/>
  <c r="F207" i="21"/>
  <c r="F223" i="21"/>
  <c r="AB20" i="19" s="1"/>
  <c r="F239" i="21"/>
  <c r="F255" i="21"/>
  <c r="W21" i="19" s="1"/>
  <c r="F72" i="21"/>
  <c r="F136" i="21"/>
  <c r="W12" i="19" s="1"/>
  <c r="F200" i="21"/>
  <c r="F28" i="21"/>
  <c r="F92" i="21"/>
  <c r="F156" i="21"/>
  <c r="W18" i="19" s="1"/>
  <c r="F220" i="21"/>
  <c r="AB16" i="19" s="1"/>
  <c r="F32" i="21"/>
  <c r="Y12" i="19" s="1"/>
  <c r="F96" i="21"/>
  <c r="F160" i="21"/>
  <c r="F224" i="21"/>
  <c r="AB21" i="19" s="1"/>
  <c r="A19" i="9"/>
  <c r="B19" i="9"/>
  <c r="A20" i="9"/>
  <c r="B20" i="9"/>
  <c r="C20" i="9"/>
  <c r="A21" i="9"/>
  <c r="B21" i="9"/>
  <c r="C21" i="9"/>
  <c r="A22" i="9"/>
  <c r="B22" i="9"/>
  <c r="C22" i="9"/>
  <c r="A23" i="9"/>
  <c r="B23" i="9"/>
  <c r="C23" i="9"/>
  <c r="A24" i="9"/>
  <c r="B24" i="9"/>
  <c r="C24" i="9"/>
  <c r="A25" i="9"/>
  <c r="B25" i="9"/>
  <c r="C25" i="9"/>
  <c r="A2" i="9"/>
  <c r="B2" i="9"/>
  <c r="A3" i="9"/>
  <c r="B3" i="9"/>
  <c r="C3" i="9"/>
  <c r="A4" i="9"/>
  <c r="B4" i="9"/>
  <c r="C4" i="9"/>
  <c r="A5" i="9"/>
  <c r="B5" i="9"/>
  <c r="C5" i="9"/>
  <c r="A6" i="9"/>
  <c r="B6" i="9"/>
  <c r="C6" i="9"/>
  <c r="A7" i="9"/>
  <c r="B7" i="9"/>
  <c r="C7" i="9"/>
  <c r="A8" i="9"/>
  <c r="B8" i="9"/>
  <c r="C8" i="9"/>
  <c r="A9" i="9"/>
  <c r="B9" i="9"/>
  <c r="C9" i="9"/>
  <c r="A10" i="9"/>
  <c r="B10" i="9"/>
  <c r="C10" i="9"/>
  <c r="A11" i="9"/>
  <c r="B11" i="9"/>
  <c r="C11" i="9"/>
  <c r="A12" i="9"/>
  <c r="B12" i="9"/>
  <c r="C12" i="9"/>
  <c r="A13" i="9"/>
  <c r="B13" i="9"/>
  <c r="C13" i="9"/>
  <c r="A14" i="9"/>
  <c r="B14" i="9"/>
  <c r="C14" i="9"/>
  <c r="A15" i="9"/>
  <c r="B15" i="9"/>
  <c r="C15" i="9"/>
  <c r="A16" i="9"/>
  <c r="B16" i="9"/>
  <c r="C16" i="9"/>
  <c r="I173" i="14" l="1"/>
  <c r="I174" i="14"/>
  <c r="I175" i="14"/>
  <c r="I176" i="14"/>
  <c r="I177" i="14"/>
  <c r="I178" i="14"/>
  <c r="I179" i="14"/>
  <c r="I180" i="14"/>
  <c r="I181" i="14"/>
  <c r="I182" i="14"/>
  <c r="I183" i="14"/>
  <c r="I184" i="14"/>
  <c r="I185" i="14"/>
  <c r="I186" i="14"/>
  <c r="I187" i="14"/>
  <c r="I188" i="14"/>
  <c r="I189" i="14"/>
  <c r="I190" i="14"/>
  <c r="E173" i="14"/>
  <c r="E174" i="14"/>
  <c r="E175" i="14"/>
  <c r="E176" i="14"/>
  <c r="E177" i="14"/>
  <c r="E178" i="14"/>
  <c r="E179" i="14"/>
  <c r="E180" i="14"/>
  <c r="E181" i="14"/>
  <c r="E182" i="14"/>
  <c r="E183" i="14"/>
  <c r="E184" i="14"/>
  <c r="E185" i="14"/>
  <c r="E186" i="14"/>
  <c r="E187" i="14"/>
  <c r="E188" i="14"/>
  <c r="E189" i="14"/>
  <c r="E190" i="14"/>
  <c r="B173" i="14"/>
  <c r="B174" i="14"/>
  <c r="B175" i="14"/>
  <c r="B176" i="14"/>
  <c r="B177" i="14"/>
  <c r="B178" i="14"/>
  <c r="B179" i="14"/>
  <c r="B180" i="14"/>
  <c r="B181" i="14"/>
  <c r="B182" i="14"/>
  <c r="B183" i="14"/>
  <c r="B184" i="14"/>
  <c r="B185" i="14"/>
  <c r="B186" i="14"/>
  <c r="B187" i="14"/>
  <c r="B188" i="14"/>
  <c r="B189" i="14"/>
  <c r="B190" i="14"/>
  <c r="A172" i="14"/>
  <c r="V153" i="8"/>
  <c r="V152" i="8"/>
  <c r="V151" i="8"/>
  <c r="V150" i="8"/>
  <c r="V149" i="8"/>
  <c r="V148" i="8"/>
  <c r="V147" i="8"/>
  <c r="V146" i="8"/>
  <c r="V145" i="8"/>
  <c r="V144" i="8"/>
  <c r="V143" i="8"/>
  <c r="V142" i="8"/>
  <c r="V141" i="8"/>
  <c r="V140" i="8"/>
  <c r="V139" i="8"/>
  <c r="V138" i="8"/>
  <c r="V137" i="8"/>
  <c r="V136" i="8"/>
  <c r="T134" i="8"/>
  <c r="T135" i="8"/>
  <c r="T136" i="8"/>
  <c r="T137" i="8"/>
  <c r="T138" i="8"/>
  <c r="T139" i="8"/>
  <c r="T140" i="8"/>
  <c r="T141" i="8"/>
  <c r="T142" i="8"/>
  <c r="T143" i="8"/>
  <c r="T144" i="8"/>
  <c r="T145" i="8"/>
  <c r="T146" i="8"/>
  <c r="T147" i="8"/>
  <c r="T148" i="8"/>
  <c r="AB153" i="8"/>
  <c r="AB152" i="8"/>
  <c r="AB151" i="8"/>
  <c r="AB150" i="8"/>
  <c r="AB149" i="8"/>
  <c r="AB148" i="8"/>
  <c r="AB147" i="8"/>
  <c r="AB146" i="8"/>
  <c r="AB145" i="8"/>
  <c r="AB144" i="8"/>
  <c r="AB143" i="8"/>
  <c r="AB142" i="8"/>
  <c r="AB141" i="8"/>
  <c r="AB140" i="8"/>
  <c r="AB139" i="8"/>
  <c r="AB138" i="8"/>
  <c r="AB137" i="8"/>
  <c r="AB136" i="8"/>
  <c r="AB135" i="8"/>
  <c r="I136" i="8"/>
  <c r="J136" i="8" s="1"/>
  <c r="Y136" i="8"/>
  <c r="AE136" i="8"/>
  <c r="AF136" i="8" s="1"/>
  <c r="AG136" i="8" s="1"/>
  <c r="AH136" i="8" s="1"/>
  <c r="AI136" i="8" s="1"/>
  <c r="I137" i="8"/>
  <c r="J137" i="8" s="1"/>
  <c r="Y137" i="8"/>
  <c r="AE137" i="8"/>
  <c r="AF137" i="8" s="1"/>
  <c r="AG137" i="8" s="1"/>
  <c r="AH137" i="8" s="1"/>
  <c r="AI137" i="8" s="1"/>
  <c r="I138" i="8"/>
  <c r="J138" i="8" s="1"/>
  <c r="G175" i="14" s="1"/>
  <c r="Y138" i="8"/>
  <c r="AE138" i="8"/>
  <c r="AF138" i="8" s="1"/>
  <c r="AG138" i="8" s="1"/>
  <c r="AH138" i="8" s="1"/>
  <c r="AI138" i="8" s="1"/>
  <c r="Y139" i="8"/>
  <c r="AE139" i="8"/>
  <c r="AF139" i="8" s="1"/>
  <c r="AG139" i="8" s="1"/>
  <c r="AH139" i="8" s="1"/>
  <c r="AI139" i="8" s="1"/>
  <c r="I140" i="8"/>
  <c r="F177" i="14" s="1"/>
  <c r="Y140" i="8"/>
  <c r="AE140" i="8"/>
  <c r="AF140" i="8" s="1"/>
  <c r="AG140" i="8" s="1"/>
  <c r="AH140" i="8" s="1"/>
  <c r="AI140" i="8" s="1"/>
  <c r="I141" i="8"/>
  <c r="J141" i="8" s="1"/>
  <c r="Y141" i="8"/>
  <c r="AE141" i="8"/>
  <c r="AF141" i="8" s="1"/>
  <c r="AG141" i="8" s="1"/>
  <c r="AH141" i="8" s="1"/>
  <c r="AI141" i="8" s="1"/>
  <c r="I142" i="8"/>
  <c r="J142" i="8" s="1"/>
  <c r="G179" i="14" s="1"/>
  <c r="Y142" i="8"/>
  <c r="AE142" i="8"/>
  <c r="AF142" i="8" s="1"/>
  <c r="AG142" i="8" s="1"/>
  <c r="AH142" i="8" s="1"/>
  <c r="AI142" i="8" s="1"/>
  <c r="I143" i="8"/>
  <c r="J143" i="8" s="1"/>
  <c r="Y143" i="8"/>
  <c r="AE143" i="8"/>
  <c r="AF143" i="8" s="1"/>
  <c r="AG143" i="8" s="1"/>
  <c r="AH143" i="8" s="1"/>
  <c r="AI143" i="8" s="1"/>
  <c r="I144" i="8"/>
  <c r="J144" i="8" s="1"/>
  <c r="Y144" i="8"/>
  <c r="AE144" i="8"/>
  <c r="AF144" i="8" s="1"/>
  <c r="AG144" i="8" s="1"/>
  <c r="AH144" i="8" s="1"/>
  <c r="AI144" i="8" s="1"/>
  <c r="I145" i="8"/>
  <c r="J145" i="8" s="1"/>
  <c r="G182" i="14" s="1"/>
  <c r="Y145" i="8"/>
  <c r="AE145" i="8"/>
  <c r="AF145" i="8" s="1"/>
  <c r="AG145" i="8" s="1"/>
  <c r="AH145" i="8" s="1"/>
  <c r="AI145" i="8" s="1"/>
  <c r="I146" i="8"/>
  <c r="J146" i="8" s="1"/>
  <c r="G183" i="14" s="1"/>
  <c r="Y146" i="8"/>
  <c r="AE146" i="8"/>
  <c r="AF146" i="8" s="1"/>
  <c r="AG146" i="8" s="1"/>
  <c r="AH146" i="8" s="1"/>
  <c r="AI146" i="8" s="1"/>
  <c r="I147" i="8"/>
  <c r="J147" i="8" s="1"/>
  <c r="Y147" i="8"/>
  <c r="AE147" i="8"/>
  <c r="AF147" i="8" s="1"/>
  <c r="AG147" i="8" s="1"/>
  <c r="AH147" i="8" s="1"/>
  <c r="AI147" i="8" s="1"/>
  <c r="I148" i="8"/>
  <c r="J148" i="8" s="1"/>
  <c r="Y148" i="8"/>
  <c r="AE148" i="8"/>
  <c r="AF148" i="8" s="1"/>
  <c r="AG148" i="8" s="1"/>
  <c r="AH148" i="8" s="1"/>
  <c r="AI148" i="8" s="1"/>
  <c r="T149" i="8"/>
  <c r="Y149" i="8"/>
  <c r="AE149" i="8"/>
  <c r="AF149" i="8" s="1"/>
  <c r="AG149" i="8" s="1"/>
  <c r="AH149" i="8" s="1"/>
  <c r="AI149" i="8" s="1"/>
  <c r="I150" i="8"/>
  <c r="J150" i="8" s="1"/>
  <c r="G187" i="14" s="1"/>
  <c r="T150" i="8"/>
  <c r="Y150" i="8"/>
  <c r="AE150" i="8"/>
  <c r="AF150" i="8" s="1"/>
  <c r="AG150" i="8" s="1"/>
  <c r="AH150" i="8" s="1"/>
  <c r="AI150" i="8" s="1"/>
  <c r="I151" i="8"/>
  <c r="J151" i="8" s="1"/>
  <c r="T151" i="8"/>
  <c r="Y151" i="8"/>
  <c r="AE151" i="8"/>
  <c r="AF151" i="8" s="1"/>
  <c r="AG151" i="8" s="1"/>
  <c r="AH151" i="8" s="1"/>
  <c r="AI151" i="8" s="1"/>
  <c r="I152" i="8"/>
  <c r="J152" i="8" s="1"/>
  <c r="G189" i="14" s="1"/>
  <c r="T152" i="8"/>
  <c r="Y152" i="8"/>
  <c r="AE152" i="8"/>
  <c r="AF152" i="8" s="1"/>
  <c r="AG152" i="8" s="1"/>
  <c r="AH152" i="8" s="1"/>
  <c r="AI152" i="8" s="1"/>
  <c r="I153" i="8"/>
  <c r="J153" i="8" s="1"/>
  <c r="T153" i="8"/>
  <c r="Y153" i="8"/>
  <c r="AE153" i="8"/>
  <c r="AF153" i="8" s="1"/>
  <c r="AG153" i="8" s="1"/>
  <c r="AH153" i="8" s="1"/>
  <c r="AI153" i="8" s="1"/>
  <c r="B136" i="8"/>
  <c r="H136" i="8"/>
  <c r="B137" i="8"/>
  <c r="H137" i="8"/>
  <c r="B138" i="8"/>
  <c r="H138" i="8"/>
  <c r="B139" i="8"/>
  <c r="H139" i="8"/>
  <c r="B140" i="8"/>
  <c r="H140" i="8"/>
  <c r="B141" i="8"/>
  <c r="H141" i="8"/>
  <c r="B142" i="8"/>
  <c r="H142" i="8"/>
  <c r="B143" i="8"/>
  <c r="H143" i="8"/>
  <c r="B144" i="8"/>
  <c r="H144" i="8"/>
  <c r="B145" i="8"/>
  <c r="H145" i="8"/>
  <c r="B146" i="8"/>
  <c r="H146" i="8"/>
  <c r="B147" i="8"/>
  <c r="H147" i="8"/>
  <c r="B148" i="8"/>
  <c r="H148" i="8"/>
  <c r="B149" i="8"/>
  <c r="H149" i="8"/>
  <c r="B150" i="8"/>
  <c r="H150" i="8"/>
  <c r="B151" i="8"/>
  <c r="H151" i="8"/>
  <c r="B152" i="8"/>
  <c r="H152" i="8"/>
  <c r="B153" i="8"/>
  <c r="H153" i="8"/>
  <c r="I39" i="14"/>
  <c r="E39" i="14"/>
  <c r="C39" i="14"/>
  <c r="H30" i="8"/>
  <c r="AE30" i="8"/>
  <c r="AF30" i="8" s="1"/>
  <c r="AG30" i="8" s="1"/>
  <c r="AH30" i="8" s="1"/>
  <c r="AI30" i="8" s="1"/>
  <c r="AB30" i="8"/>
  <c r="Y30" i="8"/>
  <c r="V30" i="8"/>
  <c r="T30" i="8"/>
  <c r="I30" i="8"/>
  <c r="J30" i="8" s="1"/>
  <c r="G39" i="14" s="1"/>
  <c r="I20" i="14"/>
  <c r="E20" i="14"/>
  <c r="C20" i="14"/>
  <c r="H15" i="8"/>
  <c r="AE15" i="8"/>
  <c r="AF15" i="8" s="1"/>
  <c r="AG15" i="8" s="1"/>
  <c r="AH15" i="8" s="1"/>
  <c r="AI15" i="8" s="1"/>
  <c r="AB15" i="8"/>
  <c r="Y15" i="8"/>
  <c r="V15" i="8"/>
  <c r="T15" i="8"/>
  <c r="B41" i="14"/>
  <c r="B19" i="14"/>
  <c r="C35" i="14"/>
  <c r="C30" i="14"/>
  <c r="C26" i="14"/>
  <c r="C21" i="14"/>
  <c r="C13" i="14"/>
  <c r="B101" i="14"/>
  <c r="B105" i="14"/>
  <c r="A109" i="14"/>
  <c r="B137" i="14"/>
  <c r="B132" i="14"/>
  <c r="A111" i="14"/>
  <c r="A118" i="14"/>
  <c r="A128" i="14"/>
  <c r="A131" i="14"/>
  <c r="A146" i="14"/>
  <c r="A151" i="14"/>
  <c r="A157" i="14"/>
  <c r="A163" i="14"/>
  <c r="C5" i="14"/>
  <c r="B52" i="14"/>
  <c r="A51" i="14"/>
  <c r="B4" i="14"/>
  <c r="A3" i="14"/>
  <c r="D6" i="14"/>
  <c r="E6" i="14"/>
  <c r="I6" i="14"/>
  <c r="D7" i="14"/>
  <c r="E7" i="14"/>
  <c r="I7" i="14"/>
  <c r="D8" i="14"/>
  <c r="E8" i="14"/>
  <c r="I8" i="14"/>
  <c r="D9" i="14"/>
  <c r="E9" i="14"/>
  <c r="I9" i="14"/>
  <c r="C10" i="14"/>
  <c r="E10" i="14"/>
  <c r="I10" i="14"/>
  <c r="C11" i="14"/>
  <c r="E11" i="14"/>
  <c r="I11" i="14"/>
  <c r="C12" i="14"/>
  <c r="E12" i="14"/>
  <c r="I12" i="14"/>
  <c r="E14" i="14"/>
  <c r="I14" i="14"/>
  <c r="E15" i="14"/>
  <c r="I15" i="14"/>
  <c r="E16" i="14"/>
  <c r="I16" i="14"/>
  <c r="C17" i="14"/>
  <c r="E17" i="14"/>
  <c r="I17" i="14"/>
  <c r="C18" i="14"/>
  <c r="E18" i="14"/>
  <c r="I18" i="14"/>
  <c r="D22" i="14"/>
  <c r="E22" i="14"/>
  <c r="I22" i="14"/>
  <c r="D23" i="14"/>
  <c r="E23" i="14"/>
  <c r="I23" i="14"/>
  <c r="D24" i="14"/>
  <c r="E24" i="14"/>
  <c r="I24" i="14"/>
  <c r="D25" i="14"/>
  <c r="E25" i="14"/>
  <c r="I25" i="14"/>
  <c r="D27" i="14"/>
  <c r="E27" i="14"/>
  <c r="I27" i="14"/>
  <c r="D28" i="14"/>
  <c r="E28" i="14"/>
  <c r="I28" i="14"/>
  <c r="D29" i="14"/>
  <c r="E29" i="14"/>
  <c r="I29" i="14"/>
  <c r="D31" i="14"/>
  <c r="E31" i="14"/>
  <c r="I31" i="14"/>
  <c r="D32" i="14"/>
  <c r="E32" i="14"/>
  <c r="I32" i="14"/>
  <c r="D33" i="14"/>
  <c r="E33" i="14"/>
  <c r="I33" i="14"/>
  <c r="C34" i="14"/>
  <c r="E34" i="14"/>
  <c r="I34" i="14"/>
  <c r="E36" i="14"/>
  <c r="I36" i="14"/>
  <c r="E37" i="14"/>
  <c r="I37" i="14"/>
  <c r="C38" i="14"/>
  <c r="E38" i="14"/>
  <c r="I38" i="14"/>
  <c r="C40" i="14"/>
  <c r="E40" i="14"/>
  <c r="I40" i="14"/>
  <c r="C42" i="14"/>
  <c r="E42" i="14"/>
  <c r="I42" i="14"/>
  <c r="C43" i="14"/>
  <c r="E43" i="14"/>
  <c r="I43" i="14"/>
  <c r="C44" i="14"/>
  <c r="E44" i="14"/>
  <c r="I44" i="14"/>
  <c r="E46" i="14"/>
  <c r="I46" i="14"/>
  <c r="E47" i="14"/>
  <c r="I47" i="14"/>
  <c r="E49" i="14"/>
  <c r="I49" i="14"/>
  <c r="E50" i="14"/>
  <c r="I50" i="14"/>
  <c r="C53" i="14"/>
  <c r="D54" i="14"/>
  <c r="E54" i="14"/>
  <c r="I54" i="14"/>
  <c r="D55" i="14"/>
  <c r="E55" i="14"/>
  <c r="I55" i="14"/>
  <c r="D56" i="14"/>
  <c r="E56" i="14"/>
  <c r="I56" i="14"/>
  <c r="C57" i="14"/>
  <c r="D58" i="14"/>
  <c r="E58" i="14"/>
  <c r="I58" i="14"/>
  <c r="D59" i="14"/>
  <c r="E59" i="14"/>
  <c r="I59" i="14"/>
  <c r="D60" i="14"/>
  <c r="E60" i="14"/>
  <c r="I60" i="14"/>
  <c r="C61" i="14"/>
  <c r="D62" i="14"/>
  <c r="E62" i="14"/>
  <c r="I62" i="14"/>
  <c r="D63" i="14"/>
  <c r="E63" i="14"/>
  <c r="I63" i="14"/>
  <c r="D64" i="14"/>
  <c r="E64" i="14"/>
  <c r="I64" i="14"/>
  <c r="C65" i="14"/>
  <c r="D66" i="14"/>
  <c r="E66" i="14"/>
  <c r="I66" i="14"/>
  <c r="D67" i="14"/>
  <c r="E67" i="14"/>
  <c r="I67" i="14"/>
  <c r="D68" i="14"/>
  <c r="E68" i="14"/>
  <c r="I68" i="14"/>
  <c r="C69" i="14"/>
  <c r="D70" i="14"/>
  <c r="E70" i="14"/>
  <c r="I70" i="14"/>
  <c r="D71" i="14"/>
  <c r="E71" i="14"/>
  <c r="I71" i="14"/>
  <c r="D72" i="14"/>
  <c r="E72" i="14"/>
  <c r="I72" i="14"/>
  <c r="C73" i="14"/>
  <c r="D74" i="14"/>
  <c r="E74" i="14"/>
  <c r="I74" i="14"/>
  <c r="D75" i="14"/>
  <c r="E75" i="14"/>
  <c r="I75" i="14"/>
  <c r="D76" i="14"/>
  <c r="E76" i="14"/>
  <c r="I76" i="14"/>
  <c r="C77" i="14"/>
  <c r="D78" i="14"/>
  <c r="E78" i="14"/>
  <c r="I78" i="14"/>
  <c r="D79" i="14"/>
  <c r="E79" i="14"/>
  <c r="I79" i="14"/>
  <c r="D80" i="14"/>
  <c r="E80" i="14"/>
  <c r="I80" i="14"/>
  <c r="C81" i="14"/>
  <c r="D82" i="14"/>
  <c r="E82" i="14"/>
  <c r="I82" i="14"/>
  <c r="D83" i="14"/>
  <c r="E83" i="14"/>
  <c r="I83" i="14"/>
  <c r="D84" i="14"/>
  <c r="E84" i="14"/>
  <c r="I84" i="14"/>
  <c r="C85" i="14"/>
  <c r="D86" i="14"/>
  <c r="E86" i="14"/>
  <c r="I86" i="14"/>
  <c r="D87" i="14"/>
  <c r="E87" i="14"/>
  <c r="I87" i="14"/>
  <c r="D88" i="14"/>
  <c r="E88" i="14"/>
  <c r="I88" i="14"/>
  <c r="C89" i="14"/>
  <c r="E89" i="14"/>
  <c r="I89" i="14"/>
  <c r="C90" i="14"/>
  <c r="E90" i="14"/>
  <c r="I90" i="14"/>
  <c r="C91" i="14"/>
  <c r="E91" i="14"/>
  <c r="I91" i="14"/>
  <c r="C92" i="14"/>
  <c r="E92" i="14"/>
  <c r="I92" i="14"/>
  <c r="C93" i="14"/>
  <c r="E94" i="14"/>
  <c r="I94" i="14"/>
  <c r="E95" i="14"/>
  <c r="I95" i="14"/>
  <c r="E96" i="14"/>
  <c r="I96" i="14"/>
  <c r="C97" i="14"/>
  <c r="E98" i="14"/>
  <c r="I98" i="14"/>
  <c r="E99" i="14"/>
  <c r="I99" i="14"/>
  <c r="E100" i="14"/>
  <c r="I100" i="14"/>
  <c r="C102" i="14"/>
  <c r="D102" i="14"/>
  <c r="E102" i="14"/>
  <c r="I102" i="14"/>
  <c r="C103" i="14"/>
  <c r="D103" i="14"/>
  <c r="E103" i="14"/>
  <c r="I103" i="14"/>
  <c r="C104" i="14"/>
  <c r="D104" i="14"/>
  <c r="E104" i="14"/>
  <c r="I104" i="14"/>
  <c r="C106" i="14"/>
  <c r="E106" i="14"/>
  <c r="I106" i="14"/>
  <c r="C107" i="14"/>
  <c r="E107" i="14"/>
  <c r="I107" i="14"/>
  <c r="C108" i="14"/>
  <c r="E108" i="14"/>
  <c r="I108" i="14"/>
  <c r="C110" i="14"/>
  <c r="E110" i="14"/>
  <c r="I110" i="14"/>
  <c r="B112" i="14"/>
  <c r="E112" i="14"/>
  <c r="I112" i="14"/>
  <c r="B113" i="14"/>
  <c r="E113" i="14"/>
  <c r="I113" i="14"/>
  <c r="B114" i="14"/>
  <c r="E114" i="14"/>
  <c r="I114" i="14"/>
  <c r="B115" i="14"/>
  <c r="E115" i="14"/>
  <c r="I115" i="14"/>
  <c r="B116" i="14"/>
  <c r="E116" i="14"/>
  <c r="I116" i="14"/>
  <c r="B117" i="14"/>
  <c r="E117" i="14"/>
  <c r="I117" i="14"/>
  <c r="B119" i="14"/>
  <c r="E119" i="14"/>
  <c r="I119" i="14"/>
  <c r="B120" i="14"/>
  <c r="E120" i="14"/>
  <c r="I120" i="14"/>
  <c r="B121" i="14"/>
  <c r="E121" i="14"/>
  <c r="I121" i="14"/>
  <c r="B122" i="14"/>
  <c r="E122" i="14"/>
  <c r="I122" i="14"/>
  <c r="B123" i="14"/>
  <c r="E123" i="14"/>
  <c r="I123" i="14"/>
  <c r="B124" i="14"/>
  <c r="E124" i="14"/>
  <c r="I124" i="14"/>
  <c r="B125" i="14"/>
  <c r="E125" i="14"/>
  <c r="I125" i="14"/>
  <c r="B126" i="14"/>
  <c r="E126" i="14"/>
  <c r="I126" i="14"/>
  <c r="B127" i="14"/>
  <c r="E127" i="14"/>
  <c r="I127" i="14"/>
  <c r="B129" i="14"/>
  <c r="E129" i="14"/>
  <c r="I129" i="14"/>
  <c r="B130" i="14"/>
  <c r="E130" i="14"/>
  <c r="I130" i="14"/>
  <c r="D133" i="14"/>
  <c r="E133" i="14"/>
  <c r="I133" i="14"/>
  <c r="D134" i="14"/>
  <c r="E134" i="14"/>
  <c r="I134" i="14"/>
  <c r="D135" i="14"/>
  <c r="E135" i="14"/>
  <c r="I135" i="14"/>
  <c r="D136" i="14"/>
  <c r="E136" i="14"/>
  <c r="I136" i="14"/>
  <c r="D138" i="14"/>
  <c r="E138" i="14"/>
  <c r="I138" i="14"/>
  <c r="D139" i="14"/>
  <c r="E139" i="14"/>
  <c r="I139" i="14"/>
  <c r="D140" i="14"/>
  <c r="E140" i="14"/>
  <c r="I140" i="14"/>
  <c r="B141" i="14"/>
  <c r="E141" i="14"/>
  <c r="I141" i="14"/>
  <c r="B142" i="14"/>
  <c r="E142" i="14"/>
  <c r="I142" i="14"/>
  <c r="B143" i="14"/>
  <c r="E143" i="14"/>
  <c r="I143" i="14"/>
  <c r="B144" i="14"/>
  <c r="E144" i="14"/>
  <c r="I144" i="14"/>
  <c r="B145" i="14"/>
  <c r="E145" i="14"/>
  <c r="I145" i="14"/>
  <c r="B147" i="14"/>
  <c r="E147" i="14"/>
  <c r="I147" i="14"/>
  <c r="B148" i="14"/>
  <c r="E148" i="14"/>
  <c r="I148" i="14"/>
  <c r="A149" i="14"/>
  <c r="E149" i="14"/>
  <c r="I149" i="14"/>
  <c r="A150" i="14"/>
  <c r="E150" i="14"/>
  <c r="I150" i="14"/>
  <c r="B152" i="14"/>
  <c r="E152" i="14"/>
  <c r="I152" i="14"/>
  <c r="B153" i="14"/>
  <c r="E153" i="14"/>
  <c r="I153" i="14"/>
  <c r="B154" i="14"/>
  <c r="E154" i="14"/>
  <c r="I154" i="14"/>
  <c r="B155" i="14"/>
  <c r="E155" i="14"/>
  <c r="I155" i="14"/>
  <c r="B156" i="14"/>
  <c r="E156" i="14"/>
  <c r="I156" i="14"/>
  <c r="B158" i="14"/>
  <c r="E158" i="14"/>
  <c r="I158" i="14"/>
  <c r="B159" i="14"/>
  <c r="E159" i="14"/>
  <c r="I159" i="14"/>
  <c r="B160" i="14"/>
  <c r="E160" i="14"/>
  <c r="I160" i="14"/>
  <c r="B161" i="14"/>
  <c r="E161" i="14"/>
  <c r="I161" i="14"/>
  <c r="A162" i="14"/>
  <c r="E162" i="14"/>
  <c r="I162" i="14"/>
  <c r="B164" i="14"/>
  <c r="E164" i="14"/>
  <c r="I164" i="14"/>
  <c r="B165" i="14"/>
  <c r="E165" i="14"/>
  <c r="I165" i="14"/>
  <c r="B166" i="14"/>
  <c r="E166" i="14"/>
  <c r="I166" i="14"/>
  <c r="B167" i="14"/>
  <c r="E167" i="14"/>
  <c r="I167" i="14"/>
  <c r="B168" i="14"/>
  <c r="E168" i="14"/>
  <c r="I168" i="14"/>
  <c r="A169" i="14"/>
  <c r="E169" i="14"/>
  <c r="I169" i="14"/>
  <c r="A170" i="14"/>
  <c r="E170" i="14"/>
  <c r="I170" i="14"/>
  <c r="A171" i="14"/>
  <c r="E171" i="14"/>
  <c r="I171" i="14"/>
  <c r="AE135" i="8"/>
  <c r="AF135" i="8" s="1"/>
  <c r="AG135" i="8" s="1"/>
  <c r="AH135" i="8" s="1"/>
  <c r="AI135" i="8" s="1"/>
  <c r="AE134" i="8"/>
  <c r="AF134" i="8" s="1"/>
  <c r="AG134" i="8" s="1"/>
  <c r="AH134" i="8" s="1"/>
  <c r="AI134" i="8" s="1"/>
  <c r="AE133" i="8"/>
  <c r="AF133" i="8" s="1"/>
  <c r="AG133" i="8" s="1"/>
  <c r="AH133" i="8" s="1"/>
  <c r="AI133" i="8" s="1"/>
  <c r="AE132" i="8"/>
  <c r="AF132" i="8" s="1"/>
  <c r="AG132" i="8" s="1"/>
  <c r="AH132" i="8" s="1"/>
  <c r="AI132" i="8" s="1"/>
  <c r="AE131" i="8"/>
  <c r="AF131" i="8" s="1"/>
  <c r="AG131" i="8" s="1"/>
  <c r="AH131" i="8" s="1"/>
  <c r="AI131" i="8" s="1"/>
  <c r="AE129" i="8"/>
  <c r="AF129" i="8" s="1"/>
  <c r="AG129" i="8" s="1"/>
  <c r="AH129" i="8" s="1"/>
  <c r="AI129" i="8" s="1"/>
  <c r="AE127" i="8"/>
  <c r="AF127" i="8" s="1"/>
  <c r="AG127" i="8" s="1"/>
  <c r="AH127" i="8" s="1"/>
  <c r="AI127" i="8" s="1"/>
  <c r="AE126" i="8"/>
  <c r="AF126" i="8" s="1"/>
  <c r="AG126" i="8" s="1"/>
  <c r="AH126" i="8" s="1"/>
  <c r="AI126" i="8" s="1"/>
  <c r="AE125" i="8"/>
  <c r="AF125" i="8" s="1"/>
  <c r="AG125" i="8" s="1"/>
  <c r="AH125" i="8" s="1"/>
  <c r="AI125" i="8" s="1"/>
  <c r="AE124" i="8"/>
  <c r="AF124" i="8" s="1"/>
  <c r="AG124" i="8" s="1"/>
  <c r="AH124" i="8" s="1"/>
  <c r="AI124" i="8" s="1"/>
  <c r="AE123" i="8"/>
  <c r="AF123" i="8" s="1"/>
  <c r="AG123" i="8" s="1"/>
  <c r="AH123" i="8" s="1"/>
  <c r="AI123" i="8" s="1"/>
  <c r="AE122" i="8"/>
  <c r="AF122" i="8" s="1"/>
  <c r="AG122" i="8" s="1"/>
  <c r="AH122" i="8" s="1"/>
  <c r="AI122" i="8" s="1"/>
  <c r="AE121" i="8"/>
  <c r="AF121" i="8" s="1"/>
  <c r="AG121" i="8" s="1"/>
  <c r="AH121" i="8" s="1"/>
  <c r="AI121" i="8" s="1"/>
  <c r="AE120" i="8"/>
  <c r="AF120" i="8" s="1"/>
  <c r="AG120" i="8" s="1"/>
  <c r="AH120" i="8" s="1"/>
  <c r="AI120" i="8" s="1"/>
  <c r="AE119" i="8"/>
  <c r="AF119" i="8" s="1"/>
  <c r="AG119" i="8" s="1"/>
  <c r="AH119" i="8" s="1"/>
  <c r="AI119" i="8" s="1"/>
  <c r="AE118" i="8"/>
  <c r="AF118" i="8" s="1"/>
  <c r="AG118" i="8" s="1"/>
  <c r="AH118" i="8" s="1"/>
  <c r="AI118" i="8" s="1"/>
  <c r="AE117" i="8"/>
  <c r="AF117" i="8" s="1"/>
  <c r="AG117" i="8" s="1"/>
  <c r="AH117" i="8" s="1"/>
  <c r="AI117" i="8" s="1"/>
  <c r="AE116" i="8"/>
  <c r="AF116" i="8" s="1"/>
  <c r="AG116" i="8" s="1"/>
  <c r="AH116" i="8" s="1"/>
  <c r="AI116" i="8" s="1"/>
  <c r="AE115" i="8"/>
  <c r="AF115" i="8" s="1"/>
  <c r="AG115" i="8" s="1"/>
  <c r="AH115" i="8" s="1"/>
  <c r="AI115" i="8" s="1"/>
  <c r="AE114" i="8"/>
  <c r="AF114" i="8" s="1"/>
  <c r="AG114" i="8" s="1"/>
  <c r="AH114" i="8" s="1"/>
  <c r="AI114" i="8" s="1"/>
  <c r="AE113" i="8"/>
  <c r="AF113" i="8" s="1"/>
  <c r="AG113" i="8" s="1"/>
  <c r="AH113" i="8" s="1"/>
  <c r="AI113" i="8" s="1"/>
  <c r="AE112" i="8"/>
  <c r="AF112" i="8" s="1"/>
  <c r="AG112" i="8" s="1"/>
  <c r="AH112" i="8" s="1"/>
  <c r="AI112" i="8" s="1"/>
  <c r="AE111" i="8"/>
  <c r="AF111" i="8" s="1"/>
  <c r="AG111" i="8" s="1"/>
  <c r="AH111" i="8" s="1"/>
  <c r="AI111" i="8" s="1"/>
  <c r="AE110" i="8"/>
  <c r="AF110" i="8" s="1"/>
  <c r="AG110" i="8" s="1"/>
  <c r="AH110" i="8" s="1"/>
  <c r="AI110" i="8" s="1"/>
  <c r="AE109" i="8"/>
  <c r="AF109" i="8" s="1"/>
  <c r="AG109" i="8" s="1"/>
  <c r="AH109" i="8" s="1"/>
  <c r="AI109" i="8" s="1"/>
  <c r="AE108" i="8"/>
  <c r="AF108" i="8" s="1"/>
  <c r="AG108" i="8" s="1"/>
  <c r="AH108" i="8" s="1"/>
  <c r="AI108" i="8" s="1"/>
  <c r="AE107" i="8"/>
  <c r="AF107" i="8" s="1"/>
  <c r="AG107" i="8" s="1"/>
  <c r="AH107" i="8" s="1"/>
  <c r="AI107" i="8" s="1"/>
  <c r="AE106" i="8"/>
  <c r="AF106" i="8" s="1"/>
  <c r="AG106" i="8" s="1"/>
  <c r="AH106" i="8" s="1"/>
  <c r="AI106" i="8" s="1"/>
  <c r="AE105" i="8"/>
  <c r="AF105" i="8" s="1"/>
  <c r="AG105" i="8" s="1"/>
  <c r="AH105" i="8" s="1"/>
  <c r="AI105" i="8" s="1"/>
  <c r="AE104" i="8"/>
  <c r="AF104" i="8" s="1"/>
  <c r="AG104" i="8" s="1"/>
  <c r="AH104" i="8" s="1"/>
  <c r="AI104" i="8" s="1"/>
  <c r="AE103" i="8"/>
  <c r="AF103" i="8" s="1"/>
  <c r="AG103" i="8" s="1"/>
  <c r="AH103" i="8" s="1"/>
  <c r="AI103" i="8" s="1"/>
  <c r="AE102" i="8"/>
  <c r="AF102" i="8" s="1"/>
  <c r="AG102" i="8" s="1"/>
  <c r="AH102" i="8" s="1"/>
  <c r="AI102" i="8" s="1"/>
  <c r="AE101" i="8"/>
  <c r="AF101" i="8" s="1"/>
  <c r="AG101" i="8" s="1"/>
  <c r="AH101" i="8" s="1"/>
  <c r="AI101" i="8" s="1"/>
  <c r="AE100" i="8"/>
  <c r="AF100" i="8" s="1"/>
  <c r="AG100" i="8" s="1"/>
  <c r="AH100" i="8" s="1"/>
  <c r="AI100" i="8" s="1"/>
  <c r="AE99" i="8"/>
  <c r="AF99" i="8" s="1"/>
  <c r="AG99" i="8" s="1"/>
  <c r="AH99" i="8" s="1"/>
  <c r="AI99" i="8" s="1"/>
  <c r="AE98" i="8"/>
  <c r="AF98" i="8" s="1"/>
  <c r="AG98" i="8" s="1"/>
  <c r="AH98" i="8" s="1"/>
  <c r="AI98" i="8" s="1"/>
  <c r="AE97" i="8"/>
  <c r="AF97" i="8" s="1"/>
  <c r="AG97" i="8" s="1"/>
  <c r="AH97" i="8" s="1"/>
  <c r="AI97" i="8" s="1"/>
  <c r="AE96" i="8"/>
  <c r="AF96" i="8" s="1"/>
  <c r="AG96" i="8" s="1"/>
  <c r="AH96" i="8" s="1"/>
  <c r="AI96" i="8" s="1"/>
  <c r="AE95" i="8"/>
  <c r="AF95" i="8" s="1"/>
  <c r="AG95" i="8" s="1"/>
  <c r="AH95" i="8" s="1"/>
  <c r="AI95" i="8" s="1"/>
  <c r="AE94" i="8"/>
  <c r="AF94" i="8" s="1"/>
  <c r="AG94" i="8" s="1"/>
  <c r="AH94" i="8" s="1"/>
  <c r="AI94" i="8" s="1"/>
  <c r="AE93" i="8"/>
  <c r="AF93" i="8" s="1"/>
  <c r="AG93" i="8" s="1"/>
  <c r="AH93" i="8" s="1"/>
  <c r="AI93" i="8" s="1"/>
  <c r="AE92" i="8"/>
  <c r="AF92" i="8" s="1"/>
  <c r="AG92" i="8" s="1"/>
  <c r="AH92" i="8" s="1"/>
  <c r="AI92" i="8" s="1"/>
  <c r="AE91" i="8"/>
  <c r="AF91" i="8" s="1"/>
  <c r="AG91" i="8" s="1"/>
  <c r="AH91" i="8" s="1"/>
  <c r="AI91" i="8" s="1"/>
  <c r="AE90" i="8"/>
  <c r="AF90" i="8" s="1"/>
  <c r="AG90" i="8" s="1"/>
  <c r="AH90" i="8" s="1"/>
  <c r="AI90" i="8" s="1"/>
  <c r="AE89" i="8"/>
  <c r="AF89" i="8" s="1"/>
  <c r="AG89" i="8" s="1"/>
  <c r="AH89" i="8" s="1"/>
  <c r="AI89" i="8" s="1"/>
  <c r="AE88" i="8"/>
  <c r="AF88" i="8" s="1"/>
  <c r="AG88" i="8" s="1"/>
  <c r="AH88" i="8" s="1"/>
  <c r="AI88" i="8" s="1"/>
  <c r="AE87" i="8"/>
  <c r="AF87" i="8" s="1"/>
  <c r="AG87" i="8" s="1"/>
  <c r="AH87" i="8" s="1"/>
  <c r="AI87" i="8" s="1"/>
  <c r="AE86" i="8"/>
  <c r="AF86" i="8" s="1"/>
  <c r="AG86" i="8" s="1"/>
  <c r="AH86" i="8" s="1"/>
  <c r="AI86" i="8" s="1"/>
  <c r="AE85" i="8"/>
  <c r="AF85" i="8" s="1"/>
  <c r="AG85" i="8" s="1"/>
  <c r="AH85" i="8" s="1"/>
  <c r="AI85" i="8" s="1"/>
  <c r="AE84" i="8"/>
  <c r="AF84" i="8" s="1"/>
  <c r="AG84" i="8" s="1"/>
  <c r="AH84" i="8" s="1"/>
  <c r="AI84" i="8" s="1"/>
  <c r="AE83" i="8"/>
  <c r="AF83" i="8" s="1"/>
  <c r="AG83" i="8" s="1"/>
  <c r="AH83" i="8" s="1"/>
  <c r="AI83" i="8" s="1"/>
  <c r="AE82" i="8"/>
  <c r="AF82" i="8" s="1"/>
  <c r="AG82" i="8" s="1"/>
  <c r="AH82" i="8" s="1"/>
  <c r="AI82" i="8" s="1"/>
  <c r="AE81" i="8"/>
  <c r="AF81" i="8" s="1"/>
  <c r="AE80" i="8"/>
  <c r="AF80" i="8" s="1"/>
  <c r="AG80" i="8" s="1"/>
  <c r="AH80" i="8" s="1"/>
  <c r="AI80" i="8" s="1"/>
  <c r="AE79" i="8"/>
  <c r="AF79" i="8" s="1"/>
  <c r="AG79" i="8" s="1"/>
  <c r="AH79" i="8" s="1"/>
  <c r="AI79" i="8" s="1"/>
  <c r="AE78" i="8"/>
  <c r="AF78" i="8" s="1"/>
  <c r="AG78" i="8" s="1"/>
  <c r="AH78" i="8" s="1"/>
  <c r="AI78" i="8" s="1"/>
  <c r="AE77" i="8"/>
  <c r="AF77" i="8" s="1"/>
  <c r="AE76" i="8"/>
  <c r="AF76" i="8" s="1"/>
  <c r="AG76" i="8" s="1"/>
  <c r="AH76" i="8" s="1"/>
  <c r="AI76" i="8" s="1"/>
  <c r="AE75" i="8"/>
  <c r="AF75" i="8" s="1"/>
  <c r="AG75" i="8" s="1"/>
  <c r="AH75" i="8" s="1"/>
  <c r="AI75" i="8" s="1"/>
  <c r="AE74" i="8"/>
  <c r="AF74" i="8" s="1"/>
  <c r="AG74" i="8" s="1"/>
  <c r="AH74" i="8" s="1"/>
  <c r="AI74" i="8" s="1"/>
  <c r="AE73" i="8"/>
  <c r="AF73" i="8" s="1"/>
  <c r="AE72" i="8"/>
  <c r="AF72" i="8" s="1"/>
  <c r="AG72" i="8" s="1"/>
  <c r="AH72" i="8" s="1"/>
  <c r="AI72" i="8" s="1"/>
  <c r="AE71" i="8"/>
  <c r="AF71" i="8" s="1"/>
  <c r="AG71" i="8" s="1"/>
  <c r="AH71" i="8" s="1"/>
  <c r="AI71" i="8" s="1"/>
  <c r="AE70" i="8"/>
  <c r="AF70" i="8" s="1"/>
  <c r="AG70" i="8" s="1"/>
  <c r="AH70" i="8" s="1"/>
  <c r="AI70" i="8" s="1"/>
  <c r="AE69" i="8"/>
  <c r="AF69" i="8" s="1"/>
  <c r="AE68" i="8"/>
  <c r="AF68" i="8" s="1"/>
  <c r="AG68" i="8" s="1"/>
  <c r="AH68" i="8" s="1"/>
  <c r="AI68" i="8" s="1"/>
  <c r="AE67" i="8"/>
  <c r="AF67" i="8" s="1"/>
  <c r="AG67" i="8" s="1"/>
  <c r="AH67" i="8" s="1"/>
  <c r="AI67" i="8" s="1"/>
  <c r="AE66" i="8"/>
  <c r="AF66" i="8" s="1"/>
  <c r="AG66" i="8" s="1"/>
  <c r="AH66" i="8" s="1"/>
  <c r="AI66" i="8" s="1"/>
  <c r="AE65" i="8"/>
  <c r="AF65" i="8" s="1"/>
  <c r="AG65" i="8" s="1"/>
  <c r="AH65" i="8" s="1"/>
  <c r="AI65" i="8" s="1"/>
  <c r="AE64" i="8"/>
  <c r="AF64" i="8" s="1"/>
  <c r="AG64" i="8" s="1"/>
  <c r="AH64" i="8" s="1"/>
  <c r="AI64" i="8" s="1"/>
  <c r="AE63" i="8"/>
  <c r="AF63" i="8" s="1"/>
  <c r="AG63" i="8" s="1"/>
  <c r="AH63" i="8" s="1"/>
  <c r="AI63" i="8" s="1"/>
  <c r="AE62" i="8"/>
  <c r="AF62" i="8" s="1"/>
  <c r="AG62" i="8" s="1"/>
  <c r="AH62" i="8" s="1"/>
  <c r="AI62" i="8" s="1"/>
  <c r="AE61" i="8"/>
  <c r="AF61" i="8" s="1"/>
  <c r="AG61" i="8" s="1"/>
  <c r="AH61" i="8" s="1"/>
  <c r="AI61" i="8" s="1"/>
  <c r="AE60" i="8"/>
  <c r="AF60" i="8" s="1"/>
  <c r="AG60" i="8" s="1"/>
  <c r="AH60" i="8" s="1"/>
  <c r="AI60" i="8" s="1"/>
  <c r="AE59" i="8"/>
  <c r="AF59" i="8" s="1"/>
  <c r="AG59" i="8" s="1"/>
  <c r="AH59" i="8" s="1"/>
  <c r="AI59" i="8" s="1"/>
  <c r="AE58" i="8"/>
  <c r="AF58" i="8" s="1"/>
  <c r="AG58" i="8" s="1"/>
  <c r="AH58" i="8" s="1"/>
  <c r="AI58" i="8" s="1"/>
  <c r="AE57" i="8"/>
  <c r="AF57" i="8" s="1"/>
  <c r="AG57" i="8" s="1"/>
  <c r="AH57" i="8" s="1"/>
  <c r="AI57" i="8" s="1"/>
  <c r="AE56" i="8"/>
  <c r="AF56" i="8" s="1"/>
  <c r="AG56" i="8" s="1"/>
  <c r="AH56" i="8" s="1"/>
  <c r="AI56" i="8" s="1"/>
  <c r="AE55" i="8"/>
  <c r="AF55" i="8" s="1"/>
  <c r="AG55" i="8" s="1"/>
  <c r="AH55" i="8" s="1"/>
  <c r="AI55" i="8" s="1"/>
  <c r="AE54" i="8"/>
  <c r="AF54" i="8" s="1"/>
  <c r="AG54" i="8" s="1"/>
  <c r="AH54" i="8" s="1"/>
  <c r="AI54" i="8" s="1"/>
  <c r="AE53" i="8"/>
  <c r="AF53" i="8" s="1"/>
  <c r="AG53" i="8" s="1"/>
  <c r="AH53" i="8" s="1"/>
  <c r="AI53" i="8" s="1"/>
  <c r="AE52" i="8"/>
  <c r="AF52" i="8" s="1"/>
  <c r="AG52" i="8" s="1"/>
  <c r="AH52" i="8" s="1"/>
  <c r="AI52" i="8" s="1"/>
  <c r="AE51" i="8"/>
  <c r="AF51" i="8" s="1"/>
  <c r="AG51" i="8" s="1"/>
  <c r="AH51" i="8" s="1"/>
  <c r="AI51" i="8" s="1"/>
  <c r="AE50" i="8"/>
  <c r="AF50" i="8" s="1"/>
  <c r="AG50" i="8" s="1"/>
  <c r="AH50" i="8" s="1"/>
  <c r="AI50" i="8" s="1"/>
  <c r="AE49" i="8"/>
  <c r="AF49" i="8" s="1"/>
  <c r="AG49" i="8" s="1"/>
  <c r="AH49" i="8" s="1"/>
  <c r="AI49" i="8" s="1"/>
  <c r="AE48" i="8"/>
  <c r="AF48" i="8" s="1"/>
  <c r="AG48" i="8" s="1"/>
  <c r="AH48" i="8" s="1"/>
  <c r="AI48" i="8" s="1"/>
  <c r="AE47" i="8"/>
  <c r="AF47" i="8" s="1"/>
  <c r="AG47" i="8" s="1"/>
  <c r="AH47" i="8" s="1"/>
  <c r="AI47" i="8" s="1"/>
  <c r="AE46" i="8"/>
  <c r="AF46" i="8" s="1"/>
  <c r="AG46" i="8" s="1"/>
  <c r="AH46" i="8" s="1"/>
  <c r="AI46" i="8" s="1"/>
  <c r="AE45" i="8"/>
  <c r="AF45" i="8" s="1"/>
  <c r="AG45" i="8" s="1"/>
  <c r="AH45" i="8" s="1"/>
  <c r="AI45" i="8" s="1"/>
  <c r="AE44" i="8"/>
  <c r="AF44" i="8" s="1"/>
  <c r="AG44" i="8" s="1"/>
  <c r="AH44" i="8" s="1"/>
  <c r="AI44" i="8" s="1"/>
  <c r="AE43" i="8"/>
  <c r="AF43" i="8" s="1"/>
  <c r="AG43" i="8" s="1"/>
  <c r="AH43" i="8" s="1"/>
  <c r="AI43" i="8" s="1"/>
  <c r="AE42" i="8"/>
  <c r="AF42" i="8" s="1"/>
  <c r="AG42" i="8" s="1"/>
  <c r="AH42" i="8" s="1"/>
  <c r="AI42" i="8" s="1"/>
  <c r="AE41" i="8"/>
  <c r="AF41" i="8" s="1"/>
  <c r="AG41" i="8" s="1"/>
  <c r="AH41" i="8" s="1"/>
  <c r="AI41" i="8" s="1"/>
  <c r="AE40" i="8"/>
  <c r="AF40" i="8" s="1"/>
  <c r="AG40" i="8" s="1"/>
  <c r="AH40" i="8" s="1"/>
  <c r="AI40" i="8" s="1"/>
  <c r="AE39" i="8"/>
  <c r="AF39" i="8" s="1"/>
  <c r="AG39" i="8" s="1"/>
  <c r="AH39" i="8" s="1"/>
  <c r="AI39" i="8" s="1"/>
  <c r="AE38" i="8"/>
  <c r="AF38" i="8" s="1"/>
  <c r="AG38" i="8" s="1"/>
  <c r="AH38" i="8" s="1"/>
  <c r="AI38" i="8" s="1"/>
  <c r="AE37" i="8"/>
  <c r="AF37" i="8" s="1"/>
  <c r="AG37" i="8" s="1"/>
  <c r="AH37" i="8" s="1"/>
  <c r="AI37" i="8" s="1"/>
  <c r="AE36" i="8"/>
  <c r="AF36" i="8" s="1"/>
  <c r="AG36" i="8" s="1"/>
  <c r="AH36" i="8" s="1"/>
  <c r="AI36" i="8" s="1"/>
  <c r="AE35" i="8"/>
  <c r="AF35" i="8" s="1"/>
  <c r="AG35" i="8" s="1"/>
  <c r="AH35" i="8" s="1"/>
  <c r="AI35" i="8" s="1"/>
  <c r="AE34" i="8"/>
  <c r="AF34" i="8" s="1"/>
  <c r="AG34" i="8" s="1"/>
  <c r="AH34" i="8" s="1"/>
  <c r="AI34" i="8" s="1"/>
  <c r="AE33" i="8"/>
  <c r="AF33" i="8" s="1"/>
  <c r="AG33" i="8" s="1"/>
  <c r="AH33" i="8" s="1"/>
  <c r="AI33" i="8" s="1"/>
  <c r="AE32" i="8"/>
  <c r="AF32" i="8" s="1"/>
  <c r="AG32" i="8" s="1"/>
  <c r="AH32" i="8" s="1"/>
  <c r="AI32" i="8" s="1"/>
  <c r="AE31" i="8"/>
  <c r="AF31" i="8" s="1"/>
  <c r="AG31" i="8" s="1"/>
  <c r="AH31" i="8" s="1"/>
  <c r="AI31" i="8" s="1"/>
  <c r="AE29" i="8"/>
  <c r="AF29" i="8" s="1"/>
  <c r="AG29" i="8" s="1"/>
  <c r="AH29" i="8" s="1"/>
  <c r="AI29" i="8" s="1"/>
  <c r="AE28" i="8"/>
  <c r="AF28" i="8" s="1"/>
  <c r="AG28" i="8" s="1"/>
  <c r="AH28" i="8" s="1"/>
  <c r="AI28" i="8" s="1"/>
  <c r="AE27" i="8"/>
  <c r="AF27" i="8" s="1"/>
  <c r="AG27" i="8" s="1"/>
  <c r="AH27" i="8" s="1"/>
  <c r="AI27" i="8" s="1"/>
  <c r="AE26" i="8"/>
  <c r="AF26" i="8" s="1"/>
  <c r="AG26" i="8" s="1"/>
  <c r="AH26" i="8" s="1"/>
  <c r="AI26" i="8" s="1"/>
  <c r="AE25" i="8"/>
  <c r="AF25" i="8" s="1"/>
  <c r="AG25" i="8" s="1"/>
  <c r="AH25" i="8" s="1"/>
  <c r="AI25" i="8" s="1"/>
  <c r="AE24" i="8"/>
  <c r="AF24" i="8" s="1"/>
  <c r="AG24" i="8" s="1"/>
  <c r="AH24" i="8" s="1"/>
  <c r="AI24" i="8" s="1"/>
  <c r="AE23" i="8"/>
  <c r="AF23" i="8" s="1"/>
  <c r="AG23" i="8" s="1"/>
  <c r="AH23" i="8" s="1"/>
  <c r="AI23" i="8" s="1"/>
  <c r="AE22" i="8"/>
  <c r="AF22" i="8" s="1"/>
  <c r="AG22" i="8" s="1"/>
  <c r="AH22" i="8" s="1"/>
  <c r="AI22" i="8" s="1"/>
  <c r="AE21" i="8"/>
  <c r="AF21" i="8" s="1"/>
  <c r="AG21" i="8" s="1"/>
  <c r="AH21" i="8" s="1"/>
  <c r="AI21" i="8" s="1"/>
  <c r="AE20" i="8"/>
  <c r="AF20" i="8" s="1"/>
  <c r="AG20" i="8" s="1"/>
  <c r="AH20" i="8" s="1"/>
  <c r="AI20" i="8" s="1"/>
  <c r="AE19" i="8"/>
  <c r="AF19" i="8" s="1"/>
  <c r="AG19" i="8" s="1"/>
  <c r="AH19" i="8" s="1"/>
  <c r="AI19" i="8" s="1"/>
  <c r="AE18" i="8"/>
  <c r="AF18" i="8" s="1"/>
  <c r="AG18" i="8" s="1"/>
  <c r="AH18" i="8" s="1"/>
  <c r="AI18" i="8" s="1"/>
  <c r="AE17" i="8"/>
  <c r="AF17" i="8" s="1"/>
  <c r="AG17" i="8" s="1"/>
  <c r="AH17" i="8" s="1"/>
  <c r="AI17" i="8" s="1"/>
  <c r="AE16" i="8"/>
  <c r="AF16" i="8" s="1"/>
  <c r="AG16" i="8" s="1"/>
  <c r="AH16" i="8" s="1"/>
  <c r="AI16" i="8" s="1"/>
  <c r="AE14" i="8"/>
  <c r="AF14" i="8" s="1"/>
  <c r="AG14" i="8" s="1"/>
  <c r="AH14" i="8" s="1"/>
  <c r="AI14" i="8" s="1"/>
  <c r="AE13" i="8"/>
  <c r="AF13" i="8" s="1"/>
  <c r="AG13" i="8" s="1"/>
  <c r="AH13" i="8" s="1"/>
  <c r="AI13" i="8" s="1"/>
  <c r="AE12" i="8"/>
  <c r="AF12" i="8" s="1"/>
  <c r="AE11" i="8"/>
  <c r="AF11" i="8" s="1"/>
  <c r="AE10" i="8"/>
  <c r="AF10" i="8" s="1"/>
  <c r="AG10" i="8" s="1"/>
  <c r="AH10" i="8" s="1"/>
  <c r="AI10" i="8" s="1"/>
  <c r="AE9" i="8"/>
  <c r="AF9" i="8" s="1"/>
  <c r="AG9" i="8" s="1"/>
  <c r="AH9" i="8" s="1"/>
  <c r="AI9" i="8" s="1"/>
  <c r="AE8" i="8"/>
  <c r="AF8" i="8" s="1"/>
  <c r="AE7" i="8"/>
  <c r="AF7" i="8" s="1"/>
  <c r="AE6" i="8"/>
  <c r="AF6" i="8" s="1"/>
  <c r="AG6" i="8" s="1"/>
  <c r="AH6" i="8" s="1"/>
  <c r="AI6" i="8" s="1"/>
  <c r="AE5" i="8"/>
  <c r="AF5" i="8" s="1"/>
  <c r="AG5" i="8" s="1"/>
  <c r="AH5" i="8" s="1"/>
  <c r="AI5" i="8" s="1"/>
  <c r="AE4" i="8"/>
  <c r="AF4" i="8" s="1"/>
  <c r="AG4" i="8" s="1"/>
  <c r="AH4" i="8" s="1"/>
  <c r="AI4" i="8" s="1"/>
  <c r="AE3" i="8"/>
  <c r="AF3" i="8" s="1"/>
  <c r="AG3" i="8" s="1"/>
  <c r="AH3" i="8" s="1"/>
  <c r="AI3" i="8" s="1"/>
  <c r="AE128" i="8"/>
  <c r="F17" i="12"/>
  <c r="F16" i="12"/>
  <c r="F15" i="12"/>
  <c r="F14" i="12"/>
  <c r="F13" i="12"/>
  <c r="D17" i="12"/>
  <c r="D16" i="12"/>
  <c r="D15" i="12"/>
  <c r="D14" i="12"/>
  <c r="D13" i="12"/>
  <c r="C4" i="2"/>
  <c r="D4" i="2"/>
  <c r="E4" i="2"/>
  <c r="B4" i="2"/>
  <c r="C13" i="12"/>
  <c r="C14" i="12"/>
  <c r="K153" i="8" l="1"/>
  <c r="H190" i="14" s="1"/>
  <c r="F173" i="14"/>
  <c r="Q150" i="8"/>
  <c r="J140" i="8"/>
  <c r="K140" i="8" s="1"/>
  <c r="F39" i="14"/>
  <c r="K141" i="8"/>
  <c r="H178" i="14" s="1"/>
  <c r="K148" i="8"/>
  <c r="L148" i="8" s="1"/>
  <c r="M148" i="8" s="1"/>
  <c r="N148" i="8" s="1"/>
  <c r="K137" i="8"/>
  <c r="H174" i="14" s="1"/>
  <c r="K151" i="8"/>
  <c r="L151" i="8" s="1"/>
  <c r="M151" i="8" s="1"/>
  <c r="N151" i="8" s="1"/>
  <c r="K144" i="8"/>
  <c r="L144" i="8" s="1"/>
  <c r="M144" i="8" s="1"/>
  <c r="N144" i="8" s="1"/>
  <c r="F189" i="14"/>
  <c r="F185" i="14"/>
  <c r="G174" i="14"/>
  <c r="G190" i="14"/>
  <c r="G178" i="14"/>
  <c r="K145" i="8"/>
  <c r="H182" i="14" s="1"/>
  <c r="K136" i="8"/>
  <c r="L136" i="8" s="1"/>
  <c r="M136" i="8" s="1"/>
  <c r="N136" i="8" s="1"/>
  <c r="F181" i="14"/>
  <c r="K150" i="8"/>
  <c r="K147" i="8"/>
  <c r="K146" i="8"/>
  <c r="K143" i="8"/>
  <c r="K142" i="8"/>
  <c r="K138" i="8"/>
  <c r="Q139" i="8"/>
  <c r="S139" i="8" s="1"/>
  <c r="F188" i="14"/>
  <c r="G185" i="14"/>
  <c r="F184" i="14"/>
  <c r="G181" i="14"/>
  <c r="F180" i="14"/>
  <c r="G173" i="14"/>
  <c r="F190" i="14"/>
  <c r="F182" i="14"/>
  <c r="F178" i="14"/>
  <c r="F174" i="14"/>
  <c r="K30" i="8"/>
  <c r="K152" i="8"/>
  <c r="G188" i="14"/>
  <c r="F187" i="14"/>
  <c r="G184" i="14"/>
  <c r="F183" i="14"/>
  <c r="G180" i="14"/>
  <c r="F179" i="14"/>
  <c r="F175" i="14"/>
  <c r="Q143" i="8"/>
  <c r="R143" i="8" s="1"/>
  <c r="Q147" i="8"/>
  <c r="S147" i="8" s="1"/>
  <c r="Q136" i="8"/>
  <c r="S136" i="8" s="1"/>
  <c r="Q151" i="8"/>
  <c r="S151" i="8" s="1"/>
  <c r="Q148" i="8"/>
  <c r="R148" i="8" s="1"/>
  <c r="Q144" i="8"/>
  <c r="S144" i="8" s="1"/>
  <c r="Q140" i="8"/>
  <c r="S140" i="8" s="1"/>
  <c r="Q137" i="8"/>
  <c r="R137" i="8" s="1"/>
  <c r="Q153" i="8"/>
  <c r="S153" i="8" s="1"/>
  <c r="Q149" i="8"/>
  <c r="S149" i="8" s="1"/>
  <c r="Q146" i="8"/>
  <c r="S146" i="8" s="1"/>
  <c r="Q142" i="8"/>
  <c r="S142" i="8" s="1"/>
  <c r="Q152" i="8"/>
  <c r="R152" i="8" s="1"/>
  <c r="Q145" i="8"/>
  <c r="S145" i="8" s="1"/>
  <c r="Q141" i="8"/>
  <c r="R141" i="8" s="1"/>
  <c r="Q138" i="8"/>
  <c r="S138" i="8" s="1"/>
  <c r="S150" i="8"/>
  <c r="R150" i="8"/>
  <c r="Q30" i="8"/>
  <c r="R30" i="8" s="1"/>
  <c r="Q15" i="8"/>
  <c r="S15" i="8" s="1"/>
  <c r="I15" i="8"/>
  <c r="AG11" i="8"/>
  <c r="AH11" i="8" s="1"/>
  <c r="AI11" i="8" s="1"/>
  <c r="AG73" i="8"/>
  <c r="AH73" i="8" s="1"/>
  <c r="AI73" i="8" s="1"/>
  <c r="AG8" i="8"/>
  <c r="AH8" i="8" s="1"/>
  <c r="AI8" i="8" s="1"/>
  <c r="AG81" i="8"/>
  <c r="AH81" i="8" s="1"/>
  <c r="AI81" i="8" s="1"/>
  <c r="AF128" i="8"/>
  <c r="AG7" i="8"/>
  <c r="AH7" i="8" s="1"/>
  <c r="AI7" i="8" s="1"/>
  <c r="AG69" i="8"/>
  <c r="AH69" i="8" s="1"/>
  <c r="AI69" i="8" s="1"/>
  <c r="AG77" i="8"/>
  <c r="AH77" i="8" s="1"/>
  <c r="AI77" i="8" s="1"/>
  <c r="AG12" i="8"/>
  <c r="AH12" i="8" s="1"/>
  <c r="AI12" i="8" s="1"/>
  <c r="S152" i="8" l="1"/>
  <c r="G177" i="14"/>
  <c r="S143" i="8"/>
  <c r="L153" i="8"/>
  <c r="M153" i="8" s="1"/>
  <c r="N153" i="8" s="1"/>
  <c r="H177" i="14"/>
  <c r="L140" i="8"/>
  <c r="M140" i="8" s="1"/>
  <c r="N140" i="8" s="1"/>
  <c r="H181" i="14"/>
  <c r="L141" i="8"/>
  <c r="M141" i="8" s="1"/>
  <c r="N141" i="8" s="1"/>
  <c r="H185" i="14"/>
  <c r="H188" i="14"/>
  <c r="S148" i="8"/>
  <c r="H173" i="14"/>
  <c r="L137" i="8"/>
  <c r="M137" i="8" s="1"/>
  <c r="N137" i="8" s="1"/>
  <c r="I139" i="8"/>
  <c r="F176" i="14" s="1"/>
  <c r="L145" i="8"/>
  <c r="M145" i="8" s="1"/>
  <c r="N145" i="8" s="1"/>
  <c r="L152" i="8"/>
  <c r="M152" i="8" s="1"/>
  <c r="N152" i="8" s="1"/>
  <c r="H189" i="14"/>
  <c r="L150" i="8"/>
  <c r="M150" i="8" s="1"/>
  <c r="N150" i="8" s="1"/>
  <c r="H187" i="14"/>
  <c r="L146" i="8"/>
  <c r="M146" i="8" s="1"/>
  <c r="N146" i="8" s="1"/>
  <c r="H183" i="14"/>
  <c r="S30" i="8"/>
  <c r="L138" i="8"/>
  <c r="M138" i="8" s="1"/>
  <c r="N138" i="8" s="1"/>
  <c r="H175" i="14"/>
  <c r="L147" i="8"/>
  <c r="M147" i="8" s="1"/>
  <c r="N147" i="8" s="1"/>
  <c r="H184" i="14"/>
  <c r="L142" i="8"/>
  <c r="M142" i="8" s="1"/>
  <c r="N142" i="8" s="1"/>
  <c r="H179" i="14"/>
  <c r="L30" i="8"/>
  <c r="M30" i="8" s="1"/>
  <c r="N30" i="8" s="1"/>
  <c r="H39" i="14"/>
  <c r="L143" i="8"/>
  <c r="M143" i="8" s="1"/>
  <c r="N143" i="8" s="1"/>
  <c r="H180" i="14"/>
  <c r="R147" i="8"/>
  <c r="R136" i="8"/>
  <c r="S137" i="8"/>
  <c r="R151" i="8"/>
  <c r="R142" i="8"/>
  <c r="R138" i="8"/>
  <c r="R140" i="8"/>
  <c r="R153" i="8"/>
  <c r="R146" i="8"/>
  <c r="S141" i="8"/>
  <c r="R144" i="8"/>
  <c r="I149" i="8"/>
  <c r="R145" i="8"/>
  <c r="J15" i="8"/>
  <c r="F20" i="14"/>
  <c r="R15" i="8"/>
  <c r="AG128" i="8"/>
  <c r="J139" i="8" l="1"/>
  <c r="G176" i="14" s="1"/>
  <c r="R139" i="8"/>
  <c r="J149" i="8"/>
  <c r="F186" i="14"/>
  <c r="R149" i="8"/>
  <c r="K15" i="8"/>
  <c r="G20" i="14"/>
  <c r="AH128" i="8"/>
  <c r="K139" i="8" l="1"/>
  <c r="L139" i="8" s="1"/>
  <c r="M139" i="8" s="1"/>
  <c r="N139" i="8" s="1"/>
  <c r="K149" i="8"/>
  <c r="G186" i="14"/>
  <c r="L15" i="8"/>
  <c r="M15" i="8" s="1"/>
  <c r="N15" i="8" s="1"/>
  <c r="H20" i="14"/>
  <c r="AI128" i="8"/>
  <c r="H176" i="14" l="1"/>
  <c r="L149" i="8"/>
  <c r="M149" i="8" s="1"/>
  <c r="N149" i="8" s="1"/>
  <c r="H186" i="14"/>
  <c r="H115" i="8"/>
  <c r="I115" i="8" l="1"/>
  <c r="AE130" i="8"/>
  <c r="AF130" i="8" s="1"/>
  <c r="AG130" i="8" s="1"/>
  <c r="AH130" i="8" s="1"/>
  <c r="AI130" i="8" s="1"/>
  <c r="J115" i="8" l="1"/>
  <c r="F148" i="14"/>
  <c r="H128" i="8"/>
  <c r="H129" i="8"/>
  <c r="H130" i="8"/>
  <c r="H131" i="8"/>
  <c r="H132" i="8"/>
  <c r="H133" i="8"/>
  <c r="H134" i="8"/>
  <c r="H135" i="8"/>
  <c r="H123" i="8"/>
  <c r="H124" i="8"/>
  <c r="H125" i="8"/>
  <c r="H126" i="8"/>
  <c r="H127" i="8"/>
  <c r="AB120" i="8"/>
  <c r="Y120" i="8"/>
  <c r="V120" i="8"/>
  <c r="T120" i="8"/>
  <c r="H122" i="8"/>
  <c r="H121" i="8"/>
  <c r="H120" i="8"/>
  <c r="H119" i="8"/>
  <c r="H118" i="8"/>
  <c r="W118" i="8"/>
  <c r="H117" i="8"/>
  <c r="H116" i="8"/>
  <c r="W115" i="8"/>
  <c r="Z115" i="8"/>
  <c r="Z114" i="8"/>
  <c r="W114" i="8"/>
  <c r="K115" i="8" l="1"/>
  <c r="G148" i="14"/>
  <c r="I121" i="8"/>
  <c r="I125" i="8"/>
  <c r="I134" i="8"/>
  <c r="I130" i="8"/>
  <c r="I118" i="8"/>
  <c r="I122" i="8"/>
  <c r="I124" i="8"/>
  <c r="I133" i="8"/>
  <c r="I129" i="8"/>
  <c r="I116" i="8"/>
  <c r="I119" i="8"/>
  <c r="I127" i="8"/>
  <c r="I123" i="8"/>
  <c r="I132" i="8"/>
  <c r="I128" i="8"/>
  <c r="I117" i="8"/>
  <c r="I120" i="8"/>
  <c r="I126" i="8"/>
  <c r="I135" i="8"/>
  <c r="I131" i="8"/>
  <c r="Q120" i="8"/>
  <c r="H114" i="8"/>
  <c r="H102" i="8"/>
  <c r="H103" i="8"/>
  <c r="H104" i="8"/>
  <c r="H105" i="8"/>
  <c r="H106" i="8"/>
  <c r="H107" i="8"/>
  <c r="H108" i="8"/>
  <c r="H109" i="8"/>
  <c r="H110" i="8"/>
  <c r="H111" i="8"/>
  <c r="H112" i="8"/>
  <c r="H113" i="8"/>
  <c r="T133" i="8"/>
  <c r="T132" i="8"/>
  <c r="T131" i="8"/>
  <c r="T130" i="8"/>
  <c r="T129" i="8"/>
  <c r="T128" i="8"/>
  <c r="T127" i="8"/>
  <c r="T126" i="8"/>
  <c r="T125" i="8"/>
  <c r="T124" i="8"/>
  <c r="T123" i="8"/>
  <c r="T122" i="8"/>
  <c r="T121"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H100" i="8"/>
  <c r="H101" i="8"/>
  <c r="H90" i="8"/>
  <c r="H89" i="8"/>
  <c r="H88" i="8"/>
  <c r="J120" i="8" l="1"/>
  <c r="F154" i="14"/>
  <c r="J123" i="8"/>
  <c r="F158" i="14"/>
  <c r="J121" i="8"/>
  <c r="F155" i="14"/>
  <c r="J131" i="8"/>
  <c r="F167" i="14"/>
  <c r="J127" i="8"/>
  <c r="F162" i="14"/>
  <c r="J133" i="8"/>
  <c r="F169" i="14"/>
  <c r="J130" i="8"/>
  <c r="F166" i="14"/>
  <c r="J135" i="8"/>
  <c r="F171" i="14"/>
  <c r="J119" i="8"/>
  <c r="F153" i="14"/>
  <c r="L115" i="8"/>
  <c r="M115" i="8" s="1"/>
  <c r="N115" i="8" s="1"/>
  <c r="H148" i="14"/>
  <c r="J126" i="8"/>
  <c r="F161" i="14"/>
  <c r="J132" i="8"/>
  <c r="F168" i="14"/>
  <c r="J116" i="8"/>
  <c r="F149" i="14"/>
  <c r="J122" i="8"/>
  <c r="F156" i="14"/>
  <c r="J125" i="8"/>
  <c r="F160" i="14"/>
  <c r="J129" i="8"/>
  <c r="F165" i="14"/>
  <c r="J118" i="8"/>
  <c r="F152" i="14"/>
  <c r="J117" i="8"/>
  <c r="F150" i="14"/>
  <c r="J128" i="8"/>
  <c r="F164" i="14"/>
  <c r="J124" i="8"/>
  <c r="F159" i="14"/>
  <c r="J134" i="8"/>
  <c r="F170" i="14"/>
  <c r="R120" i="8"/>
  <c r="I90" i="8"/>
  <c r="I106" i="8"/>
  <c r="I102" i="8"/>
  <c r="I101" i="8"/>
  <c r="I113" i="8"/>
  <c r="I109" i="8"/>
  <c r="I114" i="8"/>
  <c r="I88" i="8"/>
  <c r="I100" i="8"/>
  <c r="I112" i="8"/>
  <c r="I108" i="8"/>
  <c r="I104" i="8"/>
  <c r="I89" i="8"/>
  <c r="I111" i="8"/>
  <c r="I107" i="8"/>
  <c r="I103" i="8"/>
  <c r="I110" i="8"/>
  <c r="I105" i="8"/>
  <c r="S120" i="8"/>
  <c r="AB3"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29" i="8"/>
  <c r="T28" i="8"/>
  <c r="T27" i="8"/>
  <c r="T26" i="8"/>
  <c r="T25" i="8"/>
  <c r="T24" i="8"/>
  <c r="T23" i="8"/>
  <c r="T22" i="8"/>
  <c r="T21" i="8"/>
  <c r="T20" i="8"/>
  <c r="T19" i="8"/>
  <c r="T18" i="8"/>
  <c r="T17" i="8"/>
  <c r="T16" i="8"/>
  <c r="T14" i="8"/>
  <c r="T13" i="8"/>
  <c r="T12" i="8"/>
  <c r="T11" i="8"/>
  <c r="T10" i="8"/>
  <c r="T9" i="8"/>
  <c r="T8" i="8"/>
  <c r="T7" i="8"/>
  <c r="T6" i="8"/>
  <c r="T5" i="8"/>
  <c r="T4" i="8"/>
  <c r="T3" i="8"/>
  <c r="T87" i="8"/>
  <c r="H86" i="8"/>
  <c r="H87" i="8"/>
  <c r="H85" i="8"/>
  <c r="H84" i="8"/>
  <c r="V81" i="8"/>
  <c r="Y81" i="8"/>
  <c r="AB81" i="8"/>
  <c r="V82" i="8"/>
  <c r="Y82" i="8"/>
  <c r="AB82" i="8"/>
  <c r="V83" i="8"/>
  <c r="Y83" i="8"/>
  <c r="AB83" i="8"/>
  <c r="AB80" i="8"/>
  <c r="Y80" i="8"/>
  <c r="V80" i="8"/>
  <c r="AB79" i="8"/>
  <c r="Y79" i="8"/>
  <c r="V79" i="8"/>
  <c r="J103" i="8" l="1"/>
  <c r="F134" i="14"/>
  <c r="J88" i="8"/>
  <c r="F115" i="14"/>
  <c r="J101" i="8"/>
  <c r="F130" i="14"/>
  <c r="K124" i="8"/>
  <c r="G159" i="14"/>
  <c r="K117" i="8"/>
  <c r="G150" i="14"/>
  <c r="K129" i="8"/>
  <c r="G165" i="14"/>
  <c r="K122" i="8"/>
  <c r="G156" i="14"/>
  <c r="K132" i="8"/>
  <c r="G168" i="14"/>
  <c r="K135" i="8"/>
  <c r="G171" i="14"/>
  <c r="K133" i="8"/>
  <c r="G169" i="14"/>
  <c r="K123" i="8"/>
  <c r="G158" i="14"/>
  <c r="J107" i="8"/>
  <c r="F139" i="14"/>
  <c r="J108" i="8"/>
  <c r="F140" i="14"/>
  <c r="J114" i="8"/>
  <c r="F147" i="14"/>
  <c r="J102" i="8"/>
  <c r="F133" i="14"/>
  <c r="J105" i="8"/>
  <c r="F136" i="14"/>
  <c r="J111" i="8"/>
  <c r="F143" i="14"/>
  <c r="J112" i="8"/>
  <c r="F144" i="14"/>
  <c r="J109" i="8"/>
  <c r="F141" i="14"/>
  <c r="J106" i="8"/>
  <c r="F138" i="14"/>
  <c r="K134" i="8"/>
  <c r="G170" i="14"/>
  <c r="K128" i="8"/>
  <c r="G164" i="14"/>
  <c r="K118" i="8"/>
  <c r="G152" i="14"/>
  <c r="K125" i="8"/>
  <c r="G160" i="14"/>
  <c r="K116" i="8"/>
  <c r="G149" i="14"/>
  <c r="K126" i="8"/>
  <c r="G161" i="14"/>
  <c r="K130" i="8"/>
  <c r="G166" i="14"/>
  <c r="K127" i="8"/>
  <c r="G162" i="14"/>
  <c r="K121" i="8"/>
  <c r="G155" i="14"/>
  <c r="K120" i="8"/>
  <c r="G154" i="14"/>
  <c r="J110" i="8"/>
  <c r="F142" i="14"/>
  <c r="J89" i="8"/>
  <c r="F116" i="14"/>
  <c r="J100" i="8"/>
  <c r="F129" i="14"/>
  <c r="J113" i="8"/>
  <c r="F145" i="14"/>
  <c r="J90" i="8"/>
  <c r="F117" i="14"/>
  <c r="J104" i="8"/>
  <c r="F135" i="14"/>
  <c r="K131" i="8"/>
  <c r="G167" i="14"/>
  <c r="K119" i="8"/>
  <c r="G153" i="14"/>
  <c r="I84" i="8"/>
  <c r="I85" i="8"/>
  <c r="I87" i="8"/>
  <c r="I86" i="8"/>
  <c r="Q82" i="8"/>
  <c r="Q81" i="8"/>
  <c r="Q80" i="8"/>
  <c r="Q79" i="8"/>
  <c r="Q83" i="8"/>
  <c r="J87" i="8" l="1"/>
  <c r="F114" i="14"/>
  <c r="L119" i="8"/>
  <c r="M119" i="8" s="1"/>
  <c r="N119" i="8" s="1"/>
  <c r="H153" i="14"/>
  <c r="K113" i="8"/>
  <c r="G145" i="14"/>
  <c r="K89" i="8"/>
  <c r="G116" i="14"/>
  <c r="L127" i="8"/>
  <c r="M127" i="8" s="1"/>
  <c r="N127" i="8" s="1"/>
  <c r="H162" i="14"/>
  <c r="L126" i="8"/>
  <c r="M126" i="8" s="1"/>
  <c r="N126" i="8" s="1"/>
  <c r="H161" i="14"/>
  <c r="L125" i="8"/>
  <c r="M125" i="8" s="1"/>
  <c r="N125" i="8" s="1"/>
  <c r="H160" i="14"/>
  <c r="L128" i="8"/>
  <c r="M128" i="8" s="1"/>
  <c r="N128" i="8" s="1"/>
  <c r="H164" i="14"/>
  <c r="K106" i="8"/>
  <c r="G138" i="14"/>
  <c r="K112" i="8"/>
  <c r="G144" i="14"/>
  <c r="K105" i="8"/>
  <c r="G136" i="14"/>
  <c r="K114" i="8"/>
  <c r="G147" i="14"/>
  <c r="K107" i="8"/>
  <c r="G139" i="14"/>
  <c r="L132" i="8"/>
  <c r="M132" i="8" s="1"/>
  <c r="N132" i="8" s="1"/>
  <c r="H168" i="14"/>
  <c r="L129" i="8"/>
  <c r="M129" i="8" s="1"/>
  <c r="N129" i="8" s="1"/>
  <c r="H165" i="14"/>
  <c r="L124" i="8"/>
  <c r="M124" i="8" s="1"/>
  <c r="N124" i="8" s="1"/>
  <c r="H159" i="14"/>
  <c r="K88" i="8"/>
  <c r="G115" i="14"/>
  <c r="J85" i="8"/>
  <c r="F112" i="14"/>
  <c r="J84" i="8"/>
  <c r="F110" i="14"/>
  <c r="L131" i="8"/>
  <c r="M131" i="8" s="1"/>
  <c r="N131" i="8" s="1"/>
  <c r="H167" i="14"/>
  <c r="K90" i="8"/>
  <c r="G117" i="14"/>
  <c r="K100" i="8"/>
  <c r="G129" i="14"/>
  <c r="K110" i="8"/>
  <c r="G142" i="14"/>
  <c r="L121" i="8"/>
  <c r="M121" i="8" s="1"/>
  <c r="N121" i="8" s="1"/>
  <c r="H155" i="14"/>
  <c r="L130" i="8"/>
  <c r="M130" i="8" s="1"/>
  <c r="N130" i="8" s="1"/>
  <c r="H166" i="14"/>
  <c r="L116" i="8"/>
  <c r="M116" i="8" s="1"/>
  <c r="N116" i="8" s="1"/>
  <c r="H149" i="14"/>
  <c r="L118" i="8"/>
  <c r="M118" i="8" s="1"/>
  <c r="N118" i="8" s="1"/>
  <c r="H152" i="14"/>
  <c r="L134" i="8"/>
  <c r="M134" i="8" s="1"/>
  <c r="N134" i="8" s="1"/>
  <c r="H170" i="14"/>
  <c r="K109" i="8"/>
  <c r="G141" i="14"/>
  <c r="K111" i="8"/>
  <c r="G143" i="14"/>
  <c r="K102" i="8"/>
  <c r="G133" i="14"/>
  <c r="K108" i="8"/>
  <c r="G140" i="14"/>
  <c r="L123" i="8"/>
  <c r="M123" i="8" s="1"/>
  <c r="N123" i="8" s="1"/>
  <c r="H158" i="14"/>
  <c r="L135" i="8"/>
  <c r="M135" i="8" s="1"/>
  <c r="N135" i="8" s="1"/>
  <c r="H171" i="14"/>
  <c r="L122" i="8"/>
  <c r="M122" i="8" s="1"/>
  <c r="N122" i="8" s="1"/>
  <c r="H156" i="14"/>
  <c r="L117" i="8"/>
  <c r="M117" i="8" s="1"/>
  <c r="N117" i="8" s="1"/>
  <c r="H150" i="14"/>
  <c r="K101" i="8"/>
  <c r="G130" i="14"/>
  <c r="K103" i="8"/>
  <c r="G134" i="14"/>
  <c r="J86" i="8"/>
  <c r="F113" i="14"/>
  <c r="K104" i="8"/>
  <c r="G135" i="14"/>
  <c r="L120" i="8"/>
  <c r="M120" i="8" s="1"/>
  <c r="N120" i="8" s="1"/>
  <c r="H154" i="14"/>
  <c r="L133" i="8"/>
  <c r="M133" i="8" s="1"/>
  <c r="N133" i="8" s="1"/>
  <c r="H169" i="14"/>
  <c r="S83" i="8"/>
  <c r="S82" i="8"/>
  <c r="S79" i="8"/>
  <c r="S80" i="8"/>
  <c r="S81" i="8"/>
  <c r="H82" i="8"/>
  <c r="I82" i="8" s="1"/>
  <c r="H83" i="8"/>
  <c r="I83" i="8" s="1"/>
  <c r="H81" i="8"/>
  <c r="I81" i="8" s="1"/>
  <c r="H78" i="8"/>
  <c r="H79" i="8"/>
  <c r="H80" i="8"/>
  <c r="AB134" i="8"/>
  <c r="AB133" i="8"/>
  <c r="AB132" i="8"/>
  <c r="AB131" i="8"/>
  <c r="AB130" i="8"/>
  <c r="AB129" i="8"/>
  <c r="AB128" i="8"/>
  <c r="AB127" i="8"/>
  <c r="AB126" i="8"/>
  <c r="AB125" i="8"/>
  <c r="AB124" i="8"/>
  <c r="AB123" i="8"/>
  <c r="AB122" i="8"/>
  <c r="AB121" i="8"/>
  <c r="AB119" i="8"/>
  <c r="AB118" i="8"/>
  <c r="AB117" i="8"/>
  <c r="AB116" i="8"/>
  <c r="AB115" i="8"/>
  <c r="AB114" i="8"/>
  <c r="AB113" i="8"/>
  <c r="AB112" i="8"/>
  <c r="AB111" i="8"/>
  <c r="AB110" i="8"/>
  <c r="AB109" i="8"/>
  <c r="AB108" i="8"/>
  <c r="AB107" i="8"/>
  <c r="AB106" i="8"/>
  <c r="AB105" i="8"/>
  <c r="AB104" i="8"/>
  <c r="AB103" i="8"/>
  <c r="AB102" i="8"/>
  <c r="AB101" i="8"/>
  <c r="AB100" i="8"/>
  <c r="AB99" i="8"/>
  <c r="AB98" i="8"/>
  <c r="AB97" i="8"/>
  <c r="AB96" i="8"/>
  <c r="AB95" i="8"/>
  <c r="AB94" i="8"/>
  <c r="AB93" i="8"/>
  <c r="AB92" i="8"/>
  <c r="AB91" i="8"/>
  <c r="AB90" i="8"/>
  <c r="AB89" i="8"/>
  <c r="AB88" i="8"/>
  <c r="AB87" i="8"/>
  <c r="AB86" i="8"/>
  <c r="AB85" i="8"/>
  <c r="AB84"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AB53" i="8"/>
  <c r="AB52" i="8"/>
  <c r="AB51" i="8"/>
  <c r="AB50" i="8"/>
  <c r="AB49" i="8"/>
  <c r="AB48" i="8"/>
  <c r="AB47" i="8"/>
  <c r="AB46" i="8"/>
  <c r="AB45" i="8"/>
  <c r="AB44" i="8"/>
  <c r="AB43" i="8"/>
  <c r="AB42" i="8"/>
  <c r="AB41" i="8"/>
  <c r="AB40" i="8"/>
  <c r="AB39" i="8"/>
  <c r="AB38" i="8"/>
  <c r="AB37" i="8"/>
  <c r="AB36" i="8"/>
  <c r="AB35" i="8"/>
  <c r="AB34" i="8"/>
  <c r="AB33" i="8"/>
  <c r="AB32" i="8"/>
  <c r="AB31" i="8"/>
  <c r="AB29" i="8"/>
  <c r="AB28" i="8"/>
  <c r="AB27" i="8"/>
  <c r="AB26" i="8"/>
  <c r="AB25" i="8"/>
  <c r="AB24" i="8"/>
  <c r="AB23" i="8"/>
  <c r="AB22" i="8"/>
  <c r="AB21" i="8"/>
  <c r="AB20" i="8"/>
  <c r="AB19" i="8"/>
  <c r="AB18" i="8"/>
  <c r="AB17" i="8"/>
  <c r="AB16" i="8"/>
  <c r="AB14" i="8"/>
  <c r="AB13" i="8"/>
  <c r="AB12" i="8"/>
  <c r="AB11" i="8"/>
  <c r="AB10" i="8"/>
  <c r="AB9" i="8"/>
  <c r="AB8" i="8"/>
  <c r="AB7" i="8"/>
  <c r="AB6" i="8"/>
  <c r="AB5" i="8"/>
  <c r="AB4" i="8"/>
  <c r="H59" i="8"/>
  <c r="H60" i="8"/>
  <c r="H61" i="8"/>
  <c r="H62" i="8"/>
  <c r="H63" i="8"/>
  <c r="H64" i="8"/>
  <c r="H65" i="8"/>
  <c r="H66" i="8"/>
  <c r="H67" i="8"/>
  <c r="H68" i="8"/>
  <c r="H58" i="8"/>
  <c r="H49" i="8"/>
  <c r="H50" i="8"/>
  <c r="H51" i="8"/>
  <c r="H52" i="8"/>
  <c r="H53" i="8"/>
  <c r="H54" i="8"/>
  <c r="H55" i="8"/>
  <c r="H56" i="8"/>
  <c r="H57" i="8"/>
  <c r="Y65" i="8"/>
  <c r="V65" i="8"/>
  <c r="Y66" i="8"/>
  <c r="V66" i="8"/>
  <c r="Y62" i="8"/>
  <c r="V62" i="8"/>
  <c r="Y63" i="8"/>
  <c r="V63" i="8"/>
  <c r="Y59" i="8"/>
  <c r="V59" i="8"/>
  <c r="Y60" i="8"/>
  <c r="V60" i="8"/>
  <c r="Y52" i="8"/>
  <c r="V52" i="8"/>
  <c r="Y53" i="8"/>
  <c r="V53" i="8"/>
  <c r="Y55" i="8"/>
  <c r="V55" i="8"/>
  <c r="Y56" i="8"/>
  <c r="V56" i="8"/>
  <c r="Y49" i="8"/>
  <c r="V49" i="8"/>
  <c r="Y50" i="8"/>
  <c r="V50" i="8"/>
  <c r="J81" i="8" l="1"/>
  <c r="F106" i="14"/>
  <c r="J83" i="8"/>
  <c r="F108" i="14"/>
  <c r="L104" i="8"/>
  <c r="M104" i="8" s="1"/>
  <c r="N104" i="8" s="1"/>
  <c r="H135" i="14"/>
  <c r="L108" i="8"/>
  <c r="M108" i="8" s="1"/>
  <c r="N108" i="8" s="1"/>
  <c r="H140" i="14"/>
  <c r="L111" i="8"/>
  <c r="M111" i="8" s="1"/>
  <c r="N111" i="8" s="1"/>
  <c r="H143" i="14"/>
  <c r="K85" i="8"/>
  <c r="G112" i="14"/>
  <c r="L114" i="8"/>
  <c r="M114" i="8" s="1"/>
  <c r="N114" i="8" s="1"/>
  <c r="H147" i="14"/>
  <c r="L112" i="8"/>
  <c r="M112" i="8" s="1"/>
  <c r="N112" i="8" s="1"/>
  <c r="H144" i="14"/>
  <c r="L89" i="8"/>
  <c r="M89" i="8" s="1"/>
  <c r="N89" i="8" s="1"/>
  <c r="H116" i="14"/>
  <c r="J82" i="8"/>
  <c r="F107" i="14"/>
  <c r="L103" i="8"/>
  <c r="M103" i="8" s="1"/>
  <c r="N103" i="8" s="1"/>
  <c r="H134" i="14"/>
  <c r="L100" i="8"/>
  <c r="M100" i="8" s="1"/>
  <c r="N100" i="8" s="1"/>
  <c r="H129" i="14"/>
  <c r="K86" i="8"/>
  <c r="G113" i="14"/>
  <c r="L101" i="8"/>
  <c r="M101" i="8" s="1"/>
  <c r="N101" i="8" s="1"/>
  <c r="H130" i="14"/>
  <c r="L102" i="8"/>
  <c r="M102" i="8" s="1"/>
  <c r="N102" i="8" s="1"/>
  <c r="H133" i="14"/>
  <c r="L109" i="8"/>
  <c r="M109" i="8" s="1"/>
  <c r="N109" i="8" s="1"/>
  <c r="H141" i="14"/>
  <c r="L110" i="8"/>
  <c r="M110" i="8" s="1"/>
  <c r="N110" i="8" s="1"/>
  <c r="H142" i="14"/>
  <c r="L90" i="8"/>
  <c r="M90" i="8" s="1"/>
  <c r="N90" i="8" s="1"/>
  <c r="H117" i="14"/>
  <c r="K84" i="8"/>
  <c r="G110" i="14"/>
  <c r="L88" i="8"/>
  <c r="M88" i="8" s="1"/>
  <c r="N88" i="8" s="1"/>
  <c r="H115" i="14"/>
  <c r="L107" i="8"/>
  <c r="M107" i="8" s="1"/>
  <c r="N107" i="8" s="1"/>
  <c r="H139" i="14"/>
  <c r="L105" i="8"/>
  <c r="M105" i="8" s="1"/>
  <c r="N105" i="8" s="1"/>
  <c r="H136" i="14"/>
  <c r="L106" i="8"/>
  <c r="M106" i="8" s="1"/>
  <c r="N106" i="8" s="1"/>
  <c r="H138" i="14"/>
  <c r="L113" i="8"/>
  <c r="M113" i="8" s="1"/>
  <c r="N113" i="8" s="1"/>
  <c r="H145" i="14"/>
  <c r="K87" i="8"/>
  <c r="G114" i="14"/>
  <c r="R83" i="8"/>
  <c r="R81" i="8"/>
  <c r="R82" i="8"/>
  <c r="I56" i="8"/>
  <c r="I52" i="8"/>
  <c r="I58" i="8"/>
  <c r="J58" i="8" s="1"/>
  <c r="K58" i="8" s="1"/>
  <c r="L58" i="8" s="1"/>
  <c r="M58" i="8" s="1"/>
  <c r="N58" i="8" s="1"/>
  <c r="I61" i="8"/>
  <c r="I79" i="8"/>
  <c r="I55" i="8"/>
  <c r="I51" i="8"/>
  <c r="I68" i="8"/>
  <c r="I64" i="8"/>
  <c r="I60" i="8"/>
  <c r="I78" i="8"/>
  <c r="I54" i="8"/>
  <c r="I50" i="8"/>
  <c r="I67" i="8"/>
  <c r="I63" i="8"/>
  <c r="I59" i="8"/>
  <c r="I57" i="8"/>
  <c r="I53" i="8"/>
  <c r="I49" i="8"/>
  <c r="I66" i="8"/>
  <c r="I62" i="8"/>
  <c r="I80" i="8"/>
  <c r="I65" i="8"/>
  <c r="Q55" i="8"/>
  <c r="Q52" i="8"/>
  <c r="Q59" i="8"/>
  <c r="Q62" i="8"/>
  <c r="Q50" i="8"/>
  <c r="Q56" i="8"/>
  <c r="Q53" i="8"/>
  <c r="Q60" i="8"/>
  <c r="Q63" i="8"/>
  <c r="Q66" i="8"/>
  <c r="Q49" i="8"/>
  <c r="Q65" i="8"/>
  <c r="H48" i="8"/>
  <c r="H39" i="8"/>
  <c r="H40" i="8"/>
  <c r="H41" i="8"/>
  <c r="H42" i="8"/>
  <c r="H43" i="8"/>
  <c r="H44" i="8"/>
  <c r="H45" i="8"/>
  <c r="H46" i="8"/>
  <c r="H47" i="8"/>
  <c r="Y45" i="8"/>
  <c r="V45" i="8"/>
  <c r="Y46" i="8"/>
  <c r="V46" i="8"/>
  <c r="Y42" i="8"/>
  <c r="V42" i="8"/>
  <c r="Y43" i="8"/>
  <c r="V43" i="8"/>
  <c r="Y40" i="8"/>
  <c r="V40" i="8"/>
  <c r="Y41" i="8"/>
  <c r="V41" i="8"/>
  <c r="H35" i="8"/>
  <c r="H36" i="8"/>
  <c r="H38" i="8"/>
  <c r="H37" i="8"/>
  <c r="H32" i="8"/>
  <c r="H33" i="8"/>
  <c r="H34" i="8"/>
  <c r="H31" i="8"/>
  <c r="H29" i="8"/>
  <c r="H27" i="8"/>
  <c r="H28" i="8"/>
  <c r="H26" i="8"/>
  <c r="H23" i="8"/>
  <c r="H24" i="8"/>
  <c r="H25" i="8"/>
  <c r="H20" i="8"/>
  <c r="H21" i="8"/>
  <c r="H22" i="8"/>
  <c r="H16" i="8"/>
  <c r="H17" i="8"/>
  <c r="H18" i="8"/>
  <c r="H19" i="8"/>
  <c r="H14" i="8"/>
  <c r="H13" i="8"/>
  <c r="Y9" i="8"/>
  <c r="V9" i="8"/>
  <c r="Y8" i="8"/>
  <c r="V8" i="8"/>
  <c r="J53" i="8" l="1"/>
  <c r="F71" i="14"/>
  <c r="J60" i="8"/>
  <c r="F79" i="14"/>
  <c r="K82" i="8"/>
  <c r="G107" i="14"/>
  <c r="L85" i="8"/>
  <c r="M85" i="8" s="1"/>
  <c r="N85" i="8" s="1"/>
  <c r="H112" i="14"/>
  <c r="K83" i="8"/>
  <c r="G108" i="14"/>
  <c r="J62" i="8"/>
  <c r="F82" i="14"/>
  <c r="J57" i="8"/>
  <c r="F76" i="14"/>
  <c r="J64" i="8"/>
  <c r="F84" i="14"/>
  <c r="J79" i="8"/>
  <c r="F103" i="14"/>
  <c r="J56" i="8"/>
  <c r="F75" i="14"/>
  <c r="J66" i="8"/>
  <c r="F87" i="14"/>
  <c r="J59" i="8"/>
  <c r="F78" i="14"/>
  <c r="J68" i="8"/>
  <c r="F89" i="14"/>
  <c r="J61" i="8"/>
  <c r="F80" i="14"/>
  <c r="L87" i="8"/>
  <c r="M87" i="8" s="1"/>
  <c r="N87" i="8" s="1"/>
  <c r="H114" i="14"/>
  <c r="L84" i="8"/>
  <c r="M84" i="8" s="1"/>
  <c r="N84" i="8" s="1"/>
  <c r="H110" i="14"/>
  <c r="J65" i="8"/>
  <c r="F86" i="14"/>
  <c r="J49" i="8"/>
  <c r="F66" i="14"/>
  <c r="J63" i="8"/>
  <c r="F83" i="14"/>
  <c r="J78" i="8"/>
  <c r="F102" i="14"/>
  <c r="J51" i="8"/>
  <c r="F68" i="14"/>
  <c r="J80" i="8"/>
  <c r="F104" i="14"/>
  <c r="J67" i="8"/>
  <c r="F88" i="14"/>
  <c r="J55" i="8"/>
  <c r="F74" i="14"/>
  <c r="J52" i="8"/>
  <c r="F70" i="14"/>
  <c r="J50" i="8"/>
  <c r="F67" i="14"/>
  <c r="J54" i="8"/>
  <c r="F72" i="14"/>
  <c r="L86" i="8"/>
  <c r="M86" i="8" s="1"/>
  <c r="N86" i="8" s="1"/>
  <c r="H113" i="14"/>
  <c r="K81" i="8"/>
  <c r="G106" i="14"/>
  <c r="R56" i="8"/>
  <c r="R66" i="8"/>
  <c r="R59" i="8"/>
  <c r="R65" i="8"/>
  <c r="R49" i="8"/>
  <c r="R63" i="8"/>
  <c r="R62" i="8"/>
  <c r="R50" i="8"/>
  <c r="R79" i="8"/>
  <c r="R80" i="8"/>
  <c r="R53" i="8"/>
  <c r="R60" i="8"/>
  <c r="R55" i="8"/>
  <c r="R52" i="8"/>
  <c r="I45" i="8"/>
  <c r="I41" i="8"/>
  <c r="I18" i="8"/>
  <c r="I23" i="8"/>
  <c r="I29" i="8"/>
  <c r="I44" i="8"/>
  <c r="I13" i="8"/>
  <c r="I17" i="8"/>
  <c r="I14" i="8"/>
  <c r="I16" i="8"/>
  <c r="I25" i="8"/>
  <c r="I46" i="8"/>
  <c r="I42" i="8"/>
  <c r="I48" i="8"/>
  <c r="J48" i="8" s="1"/>
  <c r="K48" i="8" s="1"/>
  <c r="L48" i="8" s="1"/>
  <c r="M48" i="8" s="1"/>
  <c r="N48" i="8" s="1"/>
  <c r="I19" i="8"/>
  <c r="I22" i="8"/>
  <c r="I24" i="8"/>
  <c r="I21" i="8"/>
  <c r="I40" i="8"/>
  <c r="I20" i="8"/>
  <c r="I47" i="8"/>
  <c r="I43" i="8"/>
  <c r="I39" i="8"/>
  <c r="S65" i="8"/>
  <c r="S60" i="8"/>
  <c r="S62" i="8"/>
  <c r="S49" i="8"/>
  <c r="S53" i="8"/>
  <c r="S59" i="8"/>
  <c r="S66" i="8"/>
  <c r="S56" i="8"/>
  <c r="S52" i="8"/>
  <c r="S63" i="8"/>
  <c r="S50" i="8"/>
  <c r="S55" i="8"/>
  <c r="Q9" i="8"/>
  <c r="Q40" i="8"/>
  <c r="Q42" i="8"/>
  <c r="Q45" i="8"/>
  <c r="Q8" i="8"/>
  <c r="Q41" i="8"/>
  <c r="Q43" i="8"/>
  <c r="Q46" i="8"/>
  <c r="J40" i="8" l="1"/>
  <c r="F55" i="14"/>
  <c r="J25" i="8"/>
  <c r="F33" i="14"/>
  <c r="J18" i="8"/>
  <c r="F24" i="14"/>
  <c r="K50" i="8"/>
  <c r="G67" i="14"/>
  <c r="K80" i="8"/>
  <c r="G104" i="14"/>
  <c r="K61" i="8"/>
  <c r="G80" i="14"/>
  <c r="K56" i="8"/>
  <c r="G75" i="14"/>
  <c r="K64" i="8"/>
  <c r="G84" i="14"/>
  <c r="K60" i="8"/>
  <c r="G79" i="14"/>
  <c r="J43" i="8"/>
  <c r="F59" i="14"/>
  <c r="J21" i="8"/>
  <c r="F28" i="14"/>
  <c r="J16" i="8"/>
  <c r="F22" i="14"/>
  <c r="J41" i="8"/>
  <c r="F56" i="14"/>
  <c r="J47" i="8"/>
  <c r="F64" i="14"/>
  <c r="J42" i="8"/>
  <c r="F58" i="14"/>
  <c r="J14" i="8"/>
  <c r="F18" i="14"/>
  <c r="J29" i="8"/>
  <c r="F38" i="14"/>
  <c r="J45" i="8"/>
  <c r="F62" i="14"/>
  <c r="K54" i="8"/>
  <c r="G72" i="14"/>
  <c r="K52" i="8"/>
  <c r="G70" i="14"/>
  <c r="K67" i="8"/>
  <c r="G88" i="14"/>
  <c r="K51" i="8"/>
  <c r="G68" i="14"/>
  <c r="K65" i="8"/>
  <c r="G86" i="14"/>
  <c r="K68" i="8"/>
  <c r="G89" i="14"/>
  <c r="K66" i="8"/>
  <c r="G87" i="14"/>
  <c r="K79" i="8"/>
  <c r="G103" i="14"/>
  <c r="L83" i="8"/>
  <c r="M83" i="8" s="1"/>
  <c r="N83" i="8" s="1"/>
  <c r="H108" i="14"/>
  <c r="L82" i="8"/>
  <c r="M82" i="8" s="1"/>
  <c r="N82" i="8" s="1"/>
  <c r="H107" i="14"/>
  <c r="K53" i="8"/>
  <c r="G71" i="14"/>
  <c r="J20" i="8"/>
  <c r="F27" i="14"/>
  <c r="J22" i="8"/>
  <c r="F29" i="14"/>
  <c r="J46" i="8"/>
  <c r="F63" i="14"/>
  <c r="J17" i="8"/>
  <c r="F23" i="14"/>
  <c r="J23" i="8"/>
  <c r="F31" i="14"/>
  <c r="J39" i="8"/>
  <c r="F54" i="14"/>
  <c r="J19" i="8"/>
  <c r="F25" i="14"/>
  <c r="J13" i="8"/>
  <c r="F17" i="14"/>
  <c r="K55" i="8"/>
  <c r="G74" i="14"/>
  <c r="K78" i="8"/>
  <c r="G102" i="14"/>
  <c r="K49" i="8"/>
  <c r="G66" i="14"/>
  <c r="K59" i="8"/>
  <c r="G78" i="14"/>
  <c r="K62" i="8"/>
  <c r="G82" i="14"/>
  <c r="J44" i="8"/>
  <c r="F60" i="14"/>
  <c r="J24" i="8"/>
  <c r="F32" i="14"/>
  <c r="L81" i="8"/>
  <c r="M81" i="8" s="1"/>
  <c r="N81" i="8" s="1"/>
  <c r="H106" i="14"/>
  <c r="K63" i="8"/>
  <c r="G83" i="14"/>
  <c r="K57" i="8"/>
  <c r="G76" i="14"/>
  <c r="R42" i="8"/>
  <c r="R45" i="8"/>
  <c r="R46" i="8"/>
  <c r="R40" i="8"/>
  <c r="R43" i="8"/>
  <c r="R41" i="8"/>
  <c r="S43" i="8"/>
  <c r="S42" i="8"/>
  <c r="S41" i="8"/>
  <c r="S40" i="8"/>
  <c r="S8" i="8"/>
  <c r="S9" i="8"/>
  <c r="S46" i="8"/>
  <c r="S45" i="8"/>
  <c r="H9" i="8"/>
  <c r="I9" i="8" s="1"/>
  <c r="H8" i="8"/>
  <c r="I8" i="8" s="1"/>
  <c r="H3" i="8"/>
  <c r="H4" i="8"/>
  <c r="H5" i="8"/>
  <c r="H6" i="8"/>
  <c r="L63" i="8" l="1"/>
  <c r="M63" i="8" s="1"/>
  <c r="N63" i="8" s="1"/>
  <c r="H83" i="14"/>
  <c r="L62" i="8"/>
  <c r="M62" i="8" s="1"/>
  <c r="N62" i="8" s="1"/>
  <c r="H82" i="14"/>
  <c r="L49" i="8"/>
  <c r="M49" i="8" s="1"/>
  <c r="N49" i="8" s="1"/>
  <c r="H66" i="14"/>
  <c r="K19" i="8"/>
  <c r="G25" i="14"/>
  <c r="K23" i="8"/>
  <c r="G31" i="14"/>
  <c r="K46" i="8"/>
  <c r="G63" i="14"/>
  <c r="K20" i="8"/>
  <c r="G27" i="14"/>
  <c r="L79" i="8"/>
  <c r="M79" i="8" s="1"/>
  <c r="N79" i="8" s="1"/>
  <c r="H103" i="14"/>
  <c r="L68" i="8"/>
  <c r="M68" i="8" s="1"/>
  <c r="N68" i="8" s="1"/>
  <c r="H89" i="14"/>
  <c r="L52" i="8"/>
  <c r="M52" i="8" s="1"/>
  <c r="N52" i="8" s="1"/>
  <c r="H70" i="14"/>
  <c r="K14" i="8"/>
  <c r="G18" i="14"/>
  <c r="K16" i="8"/>
  <c r="G22" i="14"/>
  <c r="L64" i="8"/>
  <c r="M64" i="8" s="1"/>
  <c r="N64" i="8" s="1"/>
  <c r="H84" i="14"/>
  <c r="L50" i="8"/>
  <c r="M50" i="8" s="1"/>
  <c r="N50" i="8" s="1"/>
  <c r="H67" i="14"/>
  <c r="J8" i="8"/>
  <c r="F11" i="14"/>
  <c r="K44" i="8"/>
  <c r="G60" i="14"/>
  <c r="L59" i="8"/>
  <c r="M59" i="8" s="1"/>
  <c r="N59" i="8" s="1"/>
  <c r="H78" i="14"/>
  <c r="K13" i="8"/>
  <c r="G17" i="14"/>
  <c r="K39" i="8"/>
  <c r="G54" i="14"/>
  <c r="K17" i="8"/>
  <c r="G23" i="14"/>
  <c r="L53" i="8"/>
  <c r="M53" i="8" s="1"/>
  <c r="N53" i="8" s="1"/>
  <c r="H71" i="14"/>
  <c r="L66" i="8"/>
  <c r="M66" i="8" s="1"/>
  <c r="N66" i="8" s="1"/>
  <c r="H87" i="14"/>
  <c r="L65" i="8"/>
  <c r="M65" i="8" s="1"/>
  <c r="N65" i="8" s="1"/>
  <c r="H86" i="14"/>
  <c r="L67" i="8"/>
  <c r="M67" i="8" s="1"/>
  <c r="N67" i="8" s="1"/>
  <c r="H88" i="14"/>
  <c r="L54" i="8"/>
  <c r="M54" i="8" s="1"/>
  <c r="N54" i="8" s="1"/>
  <c r="H72" i="14"/>
  <c r="K29" i="8"/>
  <c r="G38" i="14"/>
  <c r="K41" i="8"/>
  <c r="G56" i="14"/>
  <c r="K21" i="8"/>
  <c r="G28" i="14"/>
  <c r="L60" i="8"/>
  <c r="M60" i="8" s="1"/>
  <c r="N60" i="8" s="1"/>
  <c r="H79" i="14"/>
  <c r="L56" i="8"/>
  <c r="M56" i="8" s="1"/>
  <c r="N56" i="8" s="1"/>
  <c r="H75" i="14"/>
  <c r="L80" i="8"/>
  <c r="M80" i="8" s="1"/>
  <c r="N80" i="8" s="1"/>
  <c r="H104" i="14"/>
  <c r="K18" i="8"/>
  <c r="G24" i="14"/>
  <c r="K40" i="8"/>
  <c r="G55" i="14"/>
  <c r="K24" i="8"/>
  <c r="G32" i="14"/>
  <c r="L55" i="8"/>
  <c r="M55" i="8" s="1"/>
  <c r="N55" i="8" s="1"/>
  <c r="H74" i="14"/>
  <c r="L51" i="8"/>
  <c r="M51" i="8" s="1"/>
  <c r="N51" i="8" s="1"/>
  <c r="H68" i="14"/>
  <c r="K45" i="8"/>
  <c r="G62" i="14"/>
  <c r="K47" i="8"/>
  <c r="G64" i="14"/>
  <c r="K43" i="8"/>
  <c r="G59" i="14"/>
  <c r="L61" i="8"/>
  <c r="M61" i="8" s="1"/>
  <c r="N61" i="8" s="1"/>
  <c r="H80" i="14"/>
  <c r="K25" i="8"/>
  <c r="G33" i="14"/>
  <c r="J9" i="8"/>
  <c r="F12" i="14"/>
  <c r="L57" i="8"/>
  <c r="M57" i="8" s="1"/>
  <c r="N57" i="8" s="1"/>
  <c r="H76" i="14"/>
  <c r="L78" i="8"/>
  <c r="M78" i="8" s="1"/>
  <c r="N78" i="8" s="1"/>
  <c r="H102" i="14"/>
  <c r="K22" i="8"/>
  <c r="G29" i="14"/>
  <c r="K42" i="8"/>
  <c r="G58" i="14"/>
  <c r="R9" i="8"/>
  <c r="R8" i="8"/>
  <c r="I4" i="8"/>
  <c r="I3" i="8"/>
  <c r="I6" i="8"/>
  <c r="I5" i="8"/>
  <c r="H99" i="8"/>
  <c r="V135" i="8"/>
  <c r="V134" i="8"/>
  <c r="V133" i="8"/>
  <c r="V132" i="8"/>
  <c r="V131" i="8"/>
  <c r="V130" i="8"/>
  <c r="V129" i="8"/>
  <c r="V128" i="8"/>
  <c r="V127" i="8"/>
  <c r="V126" i="8"/>
  <c r="V125" i="8"/>
  <c r="V124" i="8"/>
  <c r="V123" i="8"/>
  <c r="V122" i="8"/>
  <c r="V121" i="8"/>
  <c r="V119" i="8"/>
  <c r="V118" i="8"/>
  <c r="V117" i="8"/>
  <c r="V116" i="8"/>
  <c r="V115" i="8"/>
  <c r="V114" i="8"/>
  <c r="V113" i="8"/>
  <c r="V112" i="8"/>
  <c r="V111" i="8"/>
  <c r="V110" i="8"/>
  <c r="V109" i="8"/>
  <c r="V108" i="8"/>
  <c r="V107" i="8"/>
  <c r="V106" i="8"/>
  <c r="V105" i="8"/>
  <c r="V104" i="8"/>
  <c r="V103" i="8"/>
  <c r="V102" i="8"/>
  <c r="V101" i="8"/>
  <c r="V100" i="8"/>
  <c r="V99" i="8"/>
  <c r="V98" i="8"/>
  <c r="V97" i="8"/>
  <c r="V96" i="8"/>
  <c r="V95" i="8"/>
  <c r="V94" i="8"/>
  <c r="V93" i="8"/>
  <c r="V92" i="8"/>
  <c r="V91" i="8"/>
  <c r="V90" i="8"/>
  <c r="V89" i="8"/>
  <c r="V88" i="8"/>
  <c r="V87" i="8"/>
  <c r="V86" i="8"/>
  <c r="V85" i="8"/>
  <c r="V84" i="8"/>
  <c r="V78" i="8"/>
  <c r="V77" i="8"/>
  <c r="V76" i="8"/>
  <c r="V75" i="8"/>
  <c r="V74" i="8"/>
  <c r="V73" i="8"/>
  <c r="V72" i="8"/>
  <c r="V71" i="8"/>
  <c r="V70" i="8"/>
  <c r="V69" i="8"/>
  <c r="V68" i="8"/>
  <c r="V67" i="8"/>
  <c r="V64" i="8"/>
  <c r="V61" i="8"/>
  <c r="V58" i="8"/>
  <c r="V57" i="8"/>
  <c r="V54" i="8"/>
  <c r="V51" i="8"/>
  <c r="V48" i="8"/>
  <c r="V47" i="8"/>
  <c r="V44" i="8"/>
  <c r="V39" i="8"/>
  <c r="V38" i="8"/>
  <c r="V37" i="8"/>
  <c r="V36" i="8"/>
  <c r="V35" i="8"/>
  <c r="V34" i="8"/>
  <c r="V33" i="8"/>
  <c r="V32" i="8"/>
  <c r="V31" i="8"/>
  <c r="V29" i="8"/>
  <c r="V28" i="8"/>
  <c r="V27" i="8"/>
  <c r="V26" i="8"/>
  <c r="V25" i="8"/>
  <c r="V24" i="8"/>
  <c r="V23" i="8"/>
  <c r="V22" i="8"/>
  <c r="V21" i="8"/>
  <c r="V20" i="8"/>
  <c r="V19" i="8"/>
  <c r="V18" i="8"/>
  <c r="V17" i="8"/>
  <c r="V16" i="8"/>
  <c r="V14" i="8"/>
  <c r="V13" i="8"/>
  <c r="V12" i="8"/>
  <c r="V11" i="8"/>
  <c r="V10" i="8"/>
  <c r="V7" i="8"/>
  <c r="V6" i="8"/>
  <c r="V5" i="8"/>
  <c r="V4" i="8"/>
  <c r="V3" i="8"/>
  <c r="Y135" i="8"/>
  <c r="Y134" i="8"/>
  <c r="Y133" i="8"/>
  <c r="Y132" i="8"/>
  <c r="Y131" i="8"/>
  <c r="Y130" i="8"/>
  <c r="Y129" i="8"/>
  <c r="Y128" i="8"/>
  <c r="Y127" i="8"/>
  <c r="Y126" i="8"/>
  <c r="Y125" i="8"/>
  <c r="Y124" i="8"/>
  <c r="Y123" i="8"/>
  <c r="Y122" i="8"/>
  <c r="Y121" i="8"/>
  <c r="Y119" i="8"/>
  <c r="Y118" i="8"/>
  <c r="Y117" i="8"/>
  <c r="Y116" i="8"/>
  <c r="Y115" i="8"/>
  <c r="Y114" i="8"/>
  <c r="Y113" i="8"/>
  <c r="Y112" i="8"/>
  <c r="Y111" i="8"/>
  <c r="Y110" i="8"/>
  <c r="Y109" i="8"/>
  <c r="Y108" i="8"/>
  <c r="Y107" i="8"/>
  <c r="Y106" i="8"/>
  <c r="Y105" i="8"/>
  <c r="Y104" i="8"/>
  <c r="Y103" i="8"/>
  <c r="Y102" i="8"/>
  <c r="Y101" i="8"/>
  <c r="Y100" i="8"/>
  <c r="Y99" i="8"/>
  <c r="Y98" i="8"/>
  <c r="Y97" i="8"/>
  <c r="Y96" i="8"/>
  <c r="Y95" i="8"/>
  <c r="Y94" i="8"/>
  <c r="Y93" i="8"/>
  <c r="Y92" i="8"/>
  <c r="Y91" i="8"/>
  <c r="Y90" i="8"/>
  <c r="Y89" i="8"/>
  <c r="Y88" i="8"/>
  <c r="Y87" i="8"/>
  <c r="Y86" i="8"/>
  <c r="Y85" i="8"/>
  <c r="Y84" i="8"/>
  <c r="Y78" i="8"/>
  <c r="Y77" i="8"/>
  <c r="Y76" i="8"/>
  <c r="Y75" i="8"/>
  <c r="Y74" i="8"/>
  <c r="Y73" i="8"/>
  <c r="Y72" i="8"/>
  <c r="Y71" i="8"/>
  <c r="Y70" i="8"/>
  <c r="Y69" i="8"/>
  <c r="Y68" i="8"/>
  <c r="Y67" i="8"/>
  <c r="Y64" i="8"/>
  <c r="Y61" i="8"/>
  <c r="Y58" i="8"/>
  <c r="Y57" i="8"/>
  <c r="Y54" i="8"/>
  <c r="Y51" i="8"/>
  <c r="Y48" i="8"/>
  <c r="Y47" i="8"/>
  <c r="Y44" i="8"/>
  <c r="Y39" i="8"/>
  <c r="Y38" i="8"/>
  <c r="Y37" i="8"/>
  <c r="Y36" i="8"/>
  <c r="Y35" i="8"/>
  <c r="Y34" i="8"/>
  <c r="Y33" i="8"/>
  <c r="Y32" i="8"/>
  <c r="Y31" i="8"/>
  <c r="Y29" i="8"/>
  <c r="Y28" i="8"/>
  <c r="Y27" i="8"/>
  <c r="Y26" i="8"/>
  <c r="Y25" i="8"/>
  <c r="Y24" i="8"/>
  <c r="Y23" i="8"/>
  <c r="Y22" i="8"/>
  <c r="Y21" i="8"/>
  <c r="Y20" i="8"/>
  <c r="Y19" i="8"/>
  <c r="Y18" i="8"/>
  <c r="Y17" i="8"/>
  <c r="Y16" i="8"/>
  <c r="Y14" i="8"/>
  <c r="Y13" i="8"/>
  <c r="Y12" i="8"/>
  <c r="Y11" i="8"/>
  <c r="Y10" i="8"/>
  <c r="Y7" i="8"/>
  <c r="Y6" i="8"/>
  <c r="Y5" i="8"/>
  <c r="Y4" i="8"/>
  <c r="Y3" i="8"/>
  <c r="H97" i="8"/>
  <c r="T88" i="8"/>
  <c r="Q3" i="8" l="1"/>
  <c r="L47" i="8"/>
  <c r="M47" i="8" s="1"/>
  <c r="N47" i="8" s="1"/>
  <c r="H64" i="14"/>
  <c r="L24" i="8"/>
  <c r="M24" i="8" s="1"/>
  <c r="N24" i="8" s="1"/>
  <c r="H32" i="14"/>
  <c r="L18" i="8"/>
  <c r="M18" i="8" s="1"/>
  <c r="N18" i="8" s="1"/>
  <c r="H24" i="14"/>
  <c r="L21" i="8"/>
  <c r="M21" i="8" s="1"/>
  <c r="N21" i="8" s="1"/>
  <c r="H28" i="14"/>
  <c r="L17" i="8"/>
  <c r="M17" i="8" s="1"/>
  <c r="N17" i="8" s="1"/>
  <c r="H23" i="14"/>
  <c r="L46" i="8"/>
  <c r="M46" i="8" s="1"/>
  <c r="N46" i="8" s="1"/>
  <c r="H63" i="14"/>
  <c r="L19" i="8"/>
  <c r="M19" i="8" s="1"/>
  <c r="N19" i="8" s="1"/>
  <c r="H25" i="14"/>
  <c r="L22" i="8"/>
  <c r="M22" i="8" s="1"/>
  <c r="N22" i="8" s="1"/>
  <c r="H29" i="14"/>
  <c r="L43" i="8"/>
  <c r="M43" i="8" s="1"/>
  <c r="N43" i="8" s="1"/>
  <c r="H59" i="14"/>
  <c r="J3" i="8"/>
  <c r="F6" i="14"/>
  <c r="J4" i="8"/>
  <c r="F7" i="14"/>
  <c r="L42" i="8"/>
  <c r="M42" i="8" s="1"/>
  <c r="N42" i="8" s="1"/>
  <c r="H58" i="14"/>
  <c r="K9" i="8"/>
  <c r="G12" i="14"/>
  <c r="L29" i="8"/>
  <c r="M29" i="8" s="1"/>
  <c r="N29" i="8" s="1"/>
  <c r="H38" i="14"/>
  <c r="L13" i="8"/>
  <c r="M13" i="8" s="1"/>
  <c r="N13" i="8" s="1"/>
  <c r="H17" i="14"/>
  <c r="L44" i="8"/>
  <c r="M44" i="8" s="1"/>
  <c r="N44" i="8" s="1"/>
  <c r="H60" i="14"/>
  <c r="L16" i="8"/>
  <c r="M16" i="8" s="1"/>
  <c r="N16" i="8" s="1"/>
  <c r="H22" i="14"/>
  <c r="J5" i="8"/>
  <c r="F8" i="14"/>
  <c r="J6" i="8"/>
  <c r="F9" i="14"/>
  <c r="L25" i="8"/>
  <c r="M25" i="8" s="1"/>
  <c r="N25" i="8" s="1"/>
  <c r="H33" i="14"/>
  <c r="L45" i="8"/>
  <c r="M45" i="8" s="1"/>
  <c r="N45" i="8" s="1"/>
  <c r="H62" i="14"/>
  <c r="L40" i="8"/>
  <c r="M40" i="8" s="1"/>
  <c r="N40" i="8" s="1"/>
  <c r="H55" i="14"/>
  <c r="L41" i="8"/>
  <c r="M41" i="8" s="1"/>
  <c r="N41" i="8" s="1"/>
  <c r="H56" i="14"/>
  <c r="L39" i="8"/>
  <c r="M39" i="8" s="1"/>
  <c r="N39" i="8" s="1"/>
  <c r="H54" i="14"/>
  <c r="K8" i="8"/>
  <c r="G11" i="14"/>
  <c r="L14" i="8"/>
  <c r="M14" i="8" s="1"/>
  <c r="N14" i="8" s="1"/>
  <c r="H18" i="14"/>
  <c r="L20" i="8"/>
  <c r="M20" i="8" s="1"/>
  <c r="N20" i="8" s="1"/>
  <c r="H27" i="14"/>
  <c r="L23" i="8"/>
  <c r="M23" i="8" s="1"/>
  <c r="N23" i="8" s="1"/>
  <c r="H31" i="14"/>
  <c r="I99" i="8"/>
  <c r="I97" i="8"/>
  <c r="Q6" i="8"/>
  <c r="R6" i="8" s="1"/>
  <c r="Q12" i="8"/>
  <c r="Q17" i="8"/>
  <c r="R17" i="8" s="1"/>
  <c r="Q21" i="8"/>
  <c r="R21" i="8" s="1"/>
  <c r="Q25" i="8"/>
  <c r="R25" i="8" s="1"/>
  <c r="Q29" i="8"/>
  <c r="R29" i="8" s="1"/>
  <c r="Q34" i="8"/>
  <c r="Q38" i="8"/>
  <c r="Q48" i="8"/>
  <c r="R48" i="8" s="1"/>
  <c r="Q58" i="8"/>
  <c r="R58" i="8" s="1"/>
  <c r="Q68" i="8"/>
  <c r="R68" i="8" s="1"/>
  <c r="Q72" i="8"/>
  <c r="Q76" i="8"/>
  <c r="Q85" i="8"/>
  <c r="R85" i="8" s="1"/>
  <c r="Q89" i="8"/>
  <c r="R89" i="8" s="1"/>
  <c r="Q93" i="8"/>
  <c r="Q97" i="8"/>
  <c r="Q101" i="8"/>
  <c r="R101" i="8" s="1"/>
  <c r="Q105" i="8"/>
  <c r="R105" i="8" s="1"/>
  <c r="Q109" i="8"/>
  <c r="R109" i="8" s="1"/>
  <c r="Q113" i="8"/>
  <c r="R113" i="8" s="1"/>
  <c r="Q117" i="8"/>
  <c r="R117" i="8" s="1"/>
  <c r="Q122" i="8"/>
  <c r="R122" i="8" s="1"/>
  <c r="Q126" i="8"/>
  <c r="R126" i="8" s="1"/>
  <c r="Q130" i="8"/>
  <c r="R130" i="8" s="1"/>
  <c r="Q134" i="8"/>
  <c r="R134" i="8" s="1"/>
  <c r="Q7" i="8"/>
  <c r="Q18" i="8"/>
  <c r="R18" i="8" s="1"/>
  <c r="Q26" i="8"/>
  <c r="Q31" i="8"/>
  <c r="Q39" i="8"/>
  <c r="R39" i="8" s="1"/>
  <c r="Q61" i="8"/>
  <c r="R61" i="8" s="1"/>
  <c r="Q73" i="8"/>
  <c r="Q86" i="8"/>
  <c r="R86" i="8" s="1"/>
  <c r="Q98" i="8"/>
  <c r="Q102" i="8"/>
  <c r="R102" i="8" s="1"/>
  <c r="Q110" i="8"/>
  <c r="R110" i="8" s="1"/>
  <c r="Q118" i="8"/>
  <c r="R118" i="8" s="1"/>
  <c r="Q127" i="8"/>
  <c r="R127" i="8" s="1"/>
  <c r="Q5" i="8"/>
  <c r="R5" i="8" s="1"/>
  <c r="Q11" i="8"/>
  <c r="Q16" i="8"/>
  <c r="R16" i="8" s="1"/>
  <c r="Q20" i="8"/>
  <c r="R20" i="8" s="1"/>
  <c r="Q24" i="8"/>
  <c r="R24" i="8" s="1"/>
  <c r="Q28" i="8"/>
  <c r="Q33" i="8"/>
  <c r="Q37" i="8"/>
  <c r="Q47" i="8"/>
  <c r="R47" i="8" s="1"/>
  <c r="Q57" i="8"/>
  <c r="R57" i="8" s="1"/>
  <c r="Q67" i="8"/>
  <c r="R67" i="8" s="1"/>
  <c r="Q71" i="8"/>
  <c r="Q75" i="8"/>
  <c r="Q84" i="8"/>
  <c r="R84" i="8" s="1"/>
  <c r="Q88" i="8"/>
  <c r="R88" i="8" s="1"/>
  <c r="Q92" i="8"/>
  <c r="Q96" i="8"/>
  <c r="Q100" i="8"/>
  <c r="R100" i="8" s="1"/>
  <c r="Q104" i="8"/>
  <c r="R104" i="8" s="1"/>
  <c r="Q108" i="8"/>
  <c r="R108" i="8" s="1"/>
  <c r="Q112" i="8"/>
  <c r="R112" i="8" s="1"/>
  <c r="Q116" i="8"/>
  <c r="R116" i="8" s="1"/>
  <c r="Q121" i="8"/>
  <c r="R121" i="8" s="1"/>
  <c r="Q125" i="8"/>
  <c r="R125" i="8" s="1"/>
  <c r="Q129" i="8"/>
  <c r="R129" i="8" s="1"/>
  <c r="Q133" i="8"/>
  <c r="R133" i="8" s="1"/>
  <c r="R3" i="8"/>
  <c r="Q13" i="8"/>
  <c r="R13" i="8" s="1"/>
  <c r="Q22" i="8"/>
  <c r="R22" i="8" s="1"/>
  <c r="Q35" i="8"/>
  <c r="Q51" i="8"/>
  <c r="R51" i="8" s="1"/>
  <c r="Q69" i="8"/>
  <c r="Q77" i="8"/>
  <c r="Q90" i="8"/>
  <c r="R90" i="8" s="1"/>
  <c r="Q94" i="8"/>
  <c r="Q106" i="8"/>
  <c r="R106" i="8" s="1"/>
  <c r="Q114" i="8"/>
  <c r="R114" i="8" s="1"/>
  <c r="Q123" i="8"/>
  <c r="R123" i="8" s="1"/>
  <c r="Q131" i="8"/>
  <c r="R131" i="8" s="1"/>
  <c r="Q135" i="8"/>
  <c r="R135" i="8" s="1"/>
  <c r="Q4" i="8"/>
  <c r="R4" i="8" s="1"/>
  <c r="Q10" i="8"/>
  <c r="Q14" i="8"/>
  <c r="R14" i="8" s="1"/>
  <c r="Q19" i="8"/>
  <c r="R19" i="8" s="1"/>
  <c r="Q23" i="8"/>
  <c r="R23" i="8" s="1"/>
  <c r="Q27" i="8"/>
  <c r="Q32" i="8"/>
  <c r="Q36" i="8"/>
  <c r="Q44" i="8"/>
  <c r="R44" i="8" s="1"/>
  <c r="Q54" i="8"/>
  <c r="R54" i="8" s="1"/>
  <c r="Q64" i="8"/>
  <c r="R64" i="8" s="1"/>
  <c r="Q70" i="8"/>
  <c r="Q74" i="8"/>
  <c r="Q78" i="8"/>
  <c r="R78" i="8" s="1"/>
  <c r="Q87" i="8"/>
  <c r="R87" i="8" s="1"/>
  <c r="Q91" i="8"/>
  <c r="Q95" i="8"/>
  <c r="Q99" i="8"/>
  <c r="Q103" i="8"/>
  <c r="R103" i="8" s="1"/>
  <c r="Q107" i="8"/>
  <c r="R107" i="8" s="1"/>
  <c r="Q111" i="8"/>
  <c r="R111" i="8" s="1"/>
  <c r="Q115" i="8"/>
  <c r="R115" i="8" s="1"/>
  <c r="Q119" i="8"/>
  <c r="R119" i="8" s="1"/>
  <c r="Q124" i="8"/>
  <c r="R124" i="8" s="1"/>
  <c r="Q132" i="8"/>
  <c r="R132" i="8" s="1"/>
  <c r="Q128" i="8"/>
  <c r="R128" i="8" s="1"/>
  <c r="H96" i="8"/>
  <c r="H95" i="8"/>
  <c r="H94" i="8"/>
  <c r="H93" i="8"/>
  <c r="H92" i="8"/>
  <c r="H91" i="8"/>
  <c r="D73" i="3"/>
  <c r="H98" i="8" s="1"/>
  <c r="K3" i="8" l="1"/>
  <c r="G6" i="14"/>
  <c r="J97" i="8"/>
  <c r="F125" i="14"/>
  <c r="K6" i="8"/>
  <c r="G9" i="14"/>
  <c r="L9" i="8"/>
  <c r="M9" i="8" s="1"/>
  <c r="N9" i="8" s="1"/>
  <c r="H12" i="14"/>
  <c r="K5" i="8"/>
  <c r="G8" i="14"/>
  <c r="J99" i="8"/>
  <c r="F127" i="14"/>
  <c r="L8" i="8"/>
  <c r="M8" i="8" s="1"/>
  <c r="N8" i="8" s="1"/>
  <c r="H11" i="14"/>
  <c r="K4" i="8"/>
  <c r="G7" i="14"/>
  <c r="R97" i="8"/>
  <c r="R99" i="8"/>
  <c r="I93" i="8"/>
  <c r="I94" i="8"/>
  <c r="I91" i="8"/>
  <c r="I95" i="8"/>
  <c r="I92" i="8"/>
  <c r="I96" i="8"/>
  <c r="I98" i="8"/>
  <c r="S74" i="8"/>
  <c r="I28" i="8"/>
  <c r="S11" i="8"/>
  <c r="S73" i="8"/>
  <c r="S134" i="8"/>
  <c r="S58" i="8"/>
  <c r="S12" i="8"/>
  <c r="S70" i="8"/>
  <c r="S69" i="8"/>
  <c r="S96" i="8"/>
  <c r="S75" i="8"/>
  <c r="S113" i="8"/>
  <c r="S97" i="8"/>
  <c r="S76" i="8"/>
  <c r="S48" i="8"/>
  <c r="S6" i="8"/>
  <c r="I32" i="8"/>
  <c r="S94" i="8"/>
  <c r="S92" i="8"/>
  <c r="S71" i="8"/>
  <c r="I37" i="8"/>
  <c r="S98" i="8"/>
  <c r="S7" i="8"/>
  <c r="S109" i="8"/>
  <c r="S93" i="8"/>
  <c r="S72" i="8"/>
  <c r="S21" i="8"/>
  <c r="S95" i="8"/>
  <c r="S77" i="8"/>
  <c r="I26" i="8"/>
  <c r="S117" i="8"/>
  <c r="S101" i="8"/>
  <c r="S29" i="8"/>
  <c r="S91" i="8"/>
  <c r="I36" i="8"/>
  <c r="S99" i="8"/>
  <c r="I27" i="8"/>
  <c r="S10" i="8"/>
  <c r="I35" i="8"/>
  <c r="S25" i="8"/>
  <c r="I33" i="8"/>
  <c r="I31" i="8"/>
  <c r="S130" i="8"/>
  <c r="S89" i="8"/>
  <c r="I34" i="8"/>
  <c r="S38" i="8"/>
  <c r="I38" i="8"/>
  <c r="S126" i="8"/>
  <c r="S105" i="8"/>
  <c r="S85" i="8"/>
  <c r="S122" i="8"/>
  <c r="S68" i="8"/>
  <c r="S34" i="8"/>
  <c r="S17" i="8"/>
  <c r="H7" i="8"/>
  <c r="I7" i="8" s="1"/>
  <c r="S124" i="8"/>
  <c r="S107" i="8"/>
  <c r="S19" i="8"/>
  <c r="S106" i="8"/>
  <c r="S129" i="8"/>
  <c r="S112" i="8"/>
  <c r="S24" i="8"/>
  <c r="S110" i="8"/>
  <c r="S26" i="8"/>
  <c r="S119" i="8"/>
  <c r="S103" i="8"/>
  <c r="S64" i="8"/>
  <c r="S14" i="8"/>
  <c r="S3" i="8"/>
  <c r="S125" i="8"/>
  <c r="S37" i="8"/>
  <c r="S61" i="8"/>
  <c r="S18" i="8"/>
  <c r="S132" i="8"/>
  <c r="S111" i="8"/>
  <c r="S44" i="8"/>
  <c r="S23" i="8"/>
  <c r="S4" i="8"/>
  <c r="S114" i="8"/>
  <c r="S22" i="8"/>
  <c r="S133" i="8"/>
  <c r="S116" i="8"/>
  <c r="S100" i="8"/>
  <c r="S84" i="8"/>
  <c r="S57" i="8"/>
  <c r="S28" i="8"/>
  <c r="S118" i="8"/>
  <c r="S86" i="8"/>
  <c r="S31" i="8"/>
  <c r="S128" i="8"/>
  <c r="S36" i="8"/>
  <c r="S135" i="8"/>
  <c r="S13" i="8"/>
  <c r="S47" i="8"/>
  <c r="S5" i="8"/>
  <c r="H69" i="8"/>
  <c r="I69" i="8" s="1"/>
  <c r="S87" i="8"/>
  <c r="S32" i="8"/>
  <c r="S131" i="8"/>
  <c r="S51" i="8"/>
  <c r="S108" i="8"/>
  <c r="S20" i="8"/>
  <c r="S102" i="8"/>
  <c r="S115" i="8"/>
  <c r="S78" i="8"/>
  <c r="S54" i="8"/>
  <c r="S27" i="8"/>
  <c r="S123" i="8"/>
  <c r="S90" i="8"/>
  <c r="S35" i="8"/>
  <c r="S121" i="8"/>
  <c r="S104" i="8"/>
  <c r="S88" i="8"/>
  <c r="S67" i="8"/>
  <c r="S33" i="8"/>
  <c r="S16" i="8"/>
  <c r="S127" i="8"/>
  <c r="S39" i="8"/>
  <c r="H11" i="8"/>
  <c r="I11" i="8" s="1"/>
  <c r="H10" i="8"/>
  <c r="I10" i="8" s="1"/>
  <c r="H12" i="8"/>
  <c r="I12" i="8" s="1"/>
  <c r="H72" i="8"/>
  <c r="I72" i="8" s="1"/>
  <c r="H77" i="8"/>
  <c r="I77" i="8" s="1"/>
  <c r="H74" i="8"/>
  <c r="I74" i="8" s="1"/>
  <c r="H73" i="8"/>
  <c r="I73" i="8" s="1"/>
  <c r="H75" i="8"/>
  <c r="I75" i="8" s="1"/>
  <c r="H76" i="8"/>
  <c r="I76" i="8" s="1"/>
  <c r="H70" i="8"/>
  <c r="I70" i="8" s="1"/>
  <c r="H71" i="8"/>
  <c r="I71" i="8" s="1"/>
  <c r="J75" i="8" l="1"/>
  <c r="F98" i="14"/>
  <c r="J31" i="8"/>
  <c r="F40" i="14"/>
  <c r="L4" i="8"/>
  <c r="M4" i="8" s="1"/>
  <c r="N4" i="8" s="1"/>
  <c r="H7" i="14"/>
  <c r="K99" i="8"/>
  <c r="G127" i="14"/>
  <c r="K97" i="8"/>
  <c r="G125" i="14"/>
  <c r="J71" i="8"/>
  <c r="F92" i="14"/>
  <c r="J12" i="8"/>
  <c r="F16" i="14"/>
  <c r="J34" i="8"/>
  <c r="F44" i="14"/>
  <c r="J33" i="8"/>
  <c r="F43" i="14"/>
  <c r="J27" i="8"/>
  <c r="F36" i="14"/>
  <c r="J32" i="8"/>
  <c r="F42" i="14"/>
  <c r="J70" i="8"/>
  <c r="F91" i="14"/>
  <c r="J10" i="8"/>
  <c r="F14" i="14"/>
  <c r="J69" i="8"/>
  <c r="F90" i="14"/>
  <c r="J76" i="8"/>
  <c r="F99" i="14"/>
  <c r="J77" i="8"/>
  <c r="F100" i="14"/>
  <c r="J11" i="8"/>
  <c r="F15" i="14"/>
  <c r="J7" i="8"/>
  <c r="F10" i="14"/>
  <c r="J38" i="8"/>
  <c r="F50" i="14"/>
  <c r="J35" i="8"/>
  <c r="F46" i="14"/>
  <c r="J36" i="8"/>
  <c r="F47" i="14"/>
  <c r="J96" i="8"/>
  <c r="F124" i="14"/>
  <c r="J94" i="8"/>
  <c r="F122" i="14"/>
  <c r="J72" i="8"/>
  <c r="F94" i="14"/>
  <c r="J26" i="8"/>
  <c r="F34" i="14"/>
  <c r="J28" i="8"/>
  <c r="F37" i="14"/>
  <c r="J92" i="8"/>
  <c r="F120" i="14"/>
  <c r="J93" i="8"/>
  <c r="F121" i="14"/>
  <c r="J73" i="8"/>
  <c r="F95" i="14"/>
  <c r="J37" i="8"/>
  <c r="F49" i="14"/>
  <c r="J95" i="8"/>
  <c r="F123" i="14"/>
  <c r="J74" i="8"/>
  <c r="F96" i="14"/>
  <c r="J98" i="8"/>
  <c r="F126" i="14"/>
  <c r="J91" i="8"/>
  <c r="F119" i="14"/>
  <c r="L5" i="8"/>
  <c r="M5" i="8" s="1"/>
  <c r="N5" i="8" s="1"/>
  <c r="H8" i="14"/>
  <c r="L6" i="8"/>
  <c r="M6" i="8" s="1"/>
  <c r="N6" i="8" s="1"/>
  <c r="H9" i="14"/>
  <c r="L3" i="8"/>
  <c r="M3" i="8" s="1"/>
  <c r="N3" i="8" s="1"/>
  <c r="H6" i="14"/>
  <c r="R73" i="8"/>
  <c r="R74" i="8"/>
  <c r="R77" i="8"/>
  <c r="R71" i="8"/>
  <c r="R75" i="8"/>
  <c r="R76" i="8"/>
  <c r="R69" i="8"/>
  <c r="R72" i="8"/>
  <c r="R70" i="8"/>
  <c r="R12" i="8"/>
  <c r="R11" i="8"/>
  <c r="R10" i="8"/>
  <c r="R7" i="8"/>
  <c r="R27" i="8"/>
  <c r="R32" i="8"/>
  <c r="R95" i="8"/>
  <c r="R98" i="8"/>
  <c r="R91" i="8"/>
  <c r="R38" i="8"/>
  <c r="R35" i="8"/>
  <c r="R36" i="8"/>
  <c r="R96" i="8"/>
  <c r="R94" i="8"/>
  <c r="R34" i="8"/>
  <c r="R33" i="8"/>
  <c r="R37" i="8"/>
  <c r="R31" i="8"/>
  <c r="R26" i="8"/>
  <c r="R28" i="8"/>
  <c r="R92" i="8"/>
  <c r="R93" i="8"/>
  <c r="K91" i="8" l="1"/>
  <c r="G119" i="14"/>
  <c r="K37" i="8"/>
  <c r="G49" i="14"/>
  <c r="K93" i="8"/>
  <c r="G121" i="14"/>
  <c r="K72" i="8"/>
  <c r="G94" i="14"/>
  <c r="K35" i="8"/>
  <c r="G46" i="14"/>
  <c r="K77" i="8"/>
  <c r="G100" i="14"/>
  <c r="K69" i="8"/>
  <c r="G90" i="14"/>
  <c r="K27" i="8"/>
  <c r="G36" i="14"/>
  <c r="K71" i="8"/>
  <c r="G92" i="14"/>
  <c r="K31" i="8"/>
  <c r="G40" i="14"/>
  <c r="K95" i="8"/>
  <c r="G123" i="14"/>
  <c r="K73" i="8"/>
  <c r="G95" i="14"/>
  <c r="K26" i="8"/>
  <c r="G34" i="14"/>
  <c r="K94" i="8"/>
  <c r="G122" i="14"/>
  <c r="K36" i="8"/>
  <c r="G47" i="14"/>
  <c r="K38" i="8"/>
  <c r="G50" i="14"/>
  <c r="K76" i="8"/>
  <c r="G99" i="14"/>
  <c r="K10" i="8"/>
  <c r="G14" i="14"/>
  <c r="K32" i="8"/>
  <c r="G42" i="14"/>
  <c r="K33" i="8"/>
  <c r="G43" i="14"/>
  <c r="K12" i="8"/>
  <c r="G16" i="14"/>
  <c r="K75" i="8"/>
  <c r="G98" i="14"/>
  <c r="K74" i="8"/>
  <c r="G96" i="14"/>
  <c r="K28" i="8"/>
  <c r="G37" i="14"/>
  <c r="K96" i="8"/>
  <c r="G124" i="14"/>
  <c r="K7" i="8"/>
  <c r="G10" i="14"/>
  <c r="K70" i="8"/>
  <c r="G91" i="14"/>
  <c r="K34" i="8"/>
  <c r="G44" i="14"/>
  <c r="L99" i="8"/>
  <c r="M99" i="8" s="1"/>
  <c r="N99" i="8" s="1"/>
  <c r="H127" i="14"/>
  <c r="K98" i="8"/>
  <c r="G126" i="14"/>
  <c r="K92" i="8"/>
  <c r="G120" i="14"/>
  <c r="K11" i="8"/>
  <c r="G15" i="14"/>
  <c r="L97" i="8"/>
  <c r="M97" i="8" s="1"/>
  <c r="N97" i="8" s="1"/>
  <c r="H125" i="14"/>
  <c r="L11" i="8" l="1"/>
  <c r="M11" i="8" s="1"/>
  <c r="N11" i="8" s="1"/>
  <c r="H15" i="14"/>
  <c r="L34" i="8"/>
  <c r="M34" i="8" s="1"/>
  <c r="N34" i="8" s="1"/>
  <c r="H44" i="14"/>
  <c r="L7" i="8"/>
  <c r="M7" i="8" s="1"/>
  <c r="N7" i="8" s="1"/>
  <c r="H10" i="14"/>
  <c r="L75" i="8"/>
  <c r="M75" i="8" s="1"/>
  <c r="N75" i="8" s="1"/>
  <c r="H98" i="14"/>
  <c r="L10" i="8"/>
  <c r="M10" i="8" s="1"/>
  <c r="N10" i="8" s="1"/>
  <c r="H14" i="14"/>
  <c r="L94" i="8"/>
  <c r="M94" i="8" s="1"/>
  <c r="N94" i="8" s="1"/>
  <c r="H122" i="14"/>
  <c r="L31" i="8"/>
  <c r="M31" i="8" s="1"/>
  <c r="N31" i="8" s="1"/>
  <c r="H40" i="14"/>
  <c r="L77" i="8"/>
  <c r="M77" i="8" s="1"/>
  <c r="N77" i="8" s="1"/>
  <c r="H100" i="14"/>
  <c r="L37" i="8"/>
  <c r="M37" i="8" s="1"/>
  <c r="N37" i="8" s="1"/>
  <c r="H49" i="14"/>
  <c r="L70" i="8"/>
  <c r="M70" i="8" s="1"/>
  <c r="N70" i="8" s="1"/>
  <c r="H91" i="14"/>
  <c r="L96" i="8"/>
  <c r="M96" i="8" s="1"/>
  <c r="N96" i="8" s="1"/>
  <c r="H124" i="14"/>
  <c r="L74" i="8"/>
  <c r="M74" i="8" s="1"/>
  <c r="N74" i="8" s="1"/>
  <c r="H96" i="14"/>
  <c r="L12" i="8"/>
  <c r="M12" i="8" s="1"/>
  <c r="N12" i="8" s="1"/>
  <c r="H16" i="14"/>
  <c r="L32" i="8"/>
  <c r="M32" i="8" s="1"/>
  <c r="N32" i="8" s="1"/>
  <c r="H42" i="14"/>
  <c r="L36" i="8"/>
  <c r="M36" i="8" s="1"/>
  <c r="N36" i="8" s="1"/>
  <c r="H47" i="14"/>
  <c r="L26" i="8"/>
  <c r="M26" i="8" s="1"/>
  <c r="N26" i="8" s="1"/>
  <c r="H34" i="14"/>
  <c r="L95" i="8"/>
  <c r="M95" i="8" s="1"/>
  <c r="N95" i="8" s="1"/>
  <c r="H123" i="14"/>
  <c r="L71" i="8"/>
  <c r="M71" i="8" s="1"/>
  <c r="N71" i="8" s="1"/>
  <c r="H92" i="14"/>
  <c r="L69" i="8"/>
  <c r="M69" i="8" s="1"/>
  <c r="N69" i="8" s="1"/>
  <c r="H90" i="14"/>
  <c r="L35" i="8"/>
  <c r="M35" i="8" s="1"/>
  <c r="N35" i="8" s="1"/>
  <c r="H46" i="14"/>
  <c r="L93" i="8"/>
  <c r="M93" i="8" s="1"/>
  <c r="N93" i="8" s="1"/>
  <c r="H121" i="14"/>
  <c r="L91" i="8"/>
  <c r="M91" i="8" s="1"/>
  <c r="N91" i="8" s="1"/>
  <c r="H119" i="14"/>
  <c r="L98" i="8"/>
  <c r="M98" i="8" s="1"/>
  <c r="N98" i="8" s="1"/>
  <c r="H126" i="14"/>
  <c r="L28" i="8"/>
  <c r="M28" i="8" s="1"/>
  <c r="N28" i="8" s="1"/>
  <c r="H37" i="14"/>
  <c r="L33" i="8"/>
  <c r="M33" i="8" s="1"/>
  <c r="N33" i="8" s="1"/>
  <c r="H43" i="14"/>
  <c r="L38" i="8"/>
  <c r="M38" i="8" s="1"/>
  <c r="N38" i="8" s="1"/>
  <c r="H50" i="14"/>
  <c r="L73" i="8"/>
  <c r="M73" i="8" s="1"/>
  <c r="N73" i="8" s="1"/>
  <c r="H95" i="14"/>
  <c r="L27" i="8"/>
  <c r="M27" i="8" s="1"/>
  <c r="N27" i="8" s="1"/>
  <c r="H36" i="14"/>
  <c r="L72" i="8"/>
  <c r="M72" i="8" s="1"/>
  <c r="N72" i="8" s="1"/>
  <c r="H94" i="14"/>
  <c r="L92" i="8"/>
  <c r="M92" i="8" s="1"/>
  <c r="N92" i="8" s="1"/>
  <c r="H120" i="14"/>
  <c r="L76" i="8"/>
  <c r="M76" i="8" s="1"/>
  <c r="N76" i="8" s="1"/>
  <c r="H99" i="14"/>
</calcChain>
</file>

<file path=xl/comments1.xml><?xml version="1.0" encoding="utf-8"?>
<comments xmlns="http://schemas.openxmlformats.org/spreadsheetml/2006/main">
  <authors>
    <author>ABS</author>
  </authors>
  <commentList>
    <comment ref="C19" authorId="0">
      <text>
        <r>
          <rPr>
            <sz val="8"/>
            <color indexed="81"/>
            <rFont val="Tahoma"/>
            <family val="2"/>
          </rPr>
          <t>Unless otherwise specified, reference period of each index: 2011–12 = 100.0.</t>
        </r>
      </text>
    </comment>
    <comment ref="B24" authorId="0">
      <text>
        <r>
          <rPr>
            <sz val="8"/>
            <color indexed="81"/>
            <rFont val="Tahoma"/>
            <family val="2"/>
          </rPr>
          <t>Refers to series collected at quarterly and lesser frequencies only.
Indicates which month in the collection period the data refers to.</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<sst xmlns="http://schemas.openxmlformats.org/spreadsheetml/2006/main" count="2420" uniqueCount="681">
  <si>
    <t xml:space="preserve">Category </t>
  </si>
  <si>
    <t xml:space="preserve">AER final decision maximum hourly labourrate—includes on-cost and overhead($2014–15) </t>
  </si>
  <si>
    <t xml:space="preserve"> </t>
  </si>
  <si>
    <t xml:space="preserve">Admin </t>
  </si>
  <si>
    <t xml:space="preserve">Technical </t>
  </si>
  <si>
    <t xml:space="preserve">Engineer </t>
  </si>
  <si>
    <t xml:space="preserve">Field worker </t>
  </si>
  <si>
    <t xml:space="preserve">Senior engineer </t>
  </si>
  <si>
    <t>Table 16.22: Maximum hourly labour rates (including on costs and overhead) for quoted services ($2014–15)</t>
  </si>
  <si>
    <t xml:space="preserve">X factor </t>
  </si>
  <si>
    <t>2018–19</t>
  </si>
  <si>
    <t xml:space="preserve">2017–18 </t>
  </si>
  <si>
    <t xml:space="preserve">2016–17 </t>
  </si>
  <si>
    <t xml:space="preserve">2015–16 </t>
  </si>
  <si>
    <t>Table 16.23: AER final decision X factors for ancillary network services (per cent)</t>
  </si>
  <si>
    <t xml:space="preserve">Fee-Based </t>
  </si>
  <si>
    <t xml:space="preserve">Types 5-7 non-standard Meter Data Services </t>
  </si>
  <si>
    <t>NA</t>
  </si>
  <si>
    <t xml:space="preserve">Quoted </t>
  </si>
  <si>
    <t xml:space="preserve">Franchise current transformer (CT) meter install </t>
  </si>
  <si>
    <t xml:space="preserve">Type 5-6 Meter Test </t>
  </si>
  <si>
    <t xml:space="preserve">Special Meter Reading </t>
  </si>
  <si>
    <t xml:space="preserve">Metering Site Establishment </t>
  </si>
  <si>
    <t>(final cf proposed,per cent)</t>
  </si>
  <si>
    <t xml:space="preserve">AER Final Decision </t>
  </si>
  <si>
    <t xml:space="preserve">Proposed Price </t>
  </si>
  <si>
    <t xml:space="preserve">Service </t>
  </si>
  <si>
    <t>Table 16.24: Ancillary network services—final decision ($2014–15)</t>
  </si>
  <si>
    <t xml:space="preserve">Quoted/ Hourly Rate </t>
  </si>
  <si>
    <t xml:space="preserve">Chambers </t>
  </si>
  <si>
    <t xml:space="preserve">Kiosk/ HVC/ PT </t>
  </si>
  <si>
    <t xml:space="preserve">Over 40 lots/ poles </t>
  </si>
  <si>
    <t xml:space="preserve">11 to 40 lots/poles </t>
  </si>
  <si>
    <t xml:space="preserve">6 to 10 lots/ poles </t>
  </si>
  <si>
    <t xml:space="preserve">1 to 5 lots/ poles </t>
  </si>
  <si>
    <t xml:space="preserve">Design information </t>
  </si>
  <si>
    <t xml:space="preserve">Vacant Property Site Visit </t>
  </si>
  <si>
    <t xml:space="preserve">Vacant Property Disconnection </t>
  </si>
  <si>
    <t xml:space="preserve">Attendance at customers' premises to perform a statutory right where access is prevented  </t>
  </si>
  <si>
    <t xml:space="preserve">Recovery of Debt Collection Costs- Dishonoured Transactions </t>
  </si>
  <si>
    <t xml:space="preserve">No charge </t>
  </si>
  <si>
    <t xml:space="preserve">Network Tariff Change Request </t>
  </si>
  <si>
    <t xml:space="preserve">Reconnection/ Disconnection Outside Normal Business Hours </t>
  </si>
  <si>
    <t xml:space="preserve">Pillar/Pole Top Site Visit </t>
  </si>
  <si>
    <t xml:space="preserve">Pillar/ Pole Top Disconnection Completed </t>
  </si>
  <si>
    <t xml:space="preserve">Disconnection Visit (Disconnection Completed- Technical/ Advanced) </t>
  </si>
  <si>
    <t xml:space="preserve">Disconnection Completed </t>
  </si>
  <si>
    <t xml:space="preserve">Disconnection Visit (Site Visit Only) </t>
  </si>
  <si>
    <t xml:space="preserve">Off peak conversion </t>
  </si>
  <si>
    <t xml:space="preserve">Emergency maintenance of failed metering equipment not owned by the network </t>
  </si>
  <si>
    <t xml:space="preserve">R2 per hour </t>
  </si>
  <si>
    <t xml:space="preserve">R2 per hour or R3 per hour </t>
  </si>
  <si>
    <t xml:space="preserve">Design certification - asset relocation or street lighting </t>
  </si>
  <si>
    <t xml:space="preserve">R3 per hour </t>
  </si>
  <si>
    <t xml:space="preserve">Design certification - commercial &amp; industrial developments </t>
  </si>
  <si>
    <t xml:space="preserve">Certification Suburban/CBD Chambers </t>
  </si>
  <si>
    <t xml:space="preserve">Certification Kiosk/HVC/PT </t>
  </si>
  <si>
    <t xml:space="preserve">Over 40 lots </t>
  </si>
  <si>
    <t xml:space="preserve">11 to 40 lots </t>
  </si>
  <si>
    <t xml:space="preserve">Up to 10 lots </t>
  </si>
  <si>
    <t xml:space="preserve">Design certification- underground commercial and industrial or rural subdivisions (vacant lots- no development): </t>
  </si>
  <si>
    <t xml:space="preserve">11 or more poles </t>
  </si>
  <si>
    <t xml:space="preserve">6 to 10 poles </t>
  </si>
  <si>
    <t xml:space="preserve">1 to 5 poles </t>
  </si>
  <si>
    <t xml:space="preserve">Design certification- rural overhead subdivisions and rural extensions: </t>
  </si>
  <si>
    <t xml:space="preserve">6 to 10 lots </t>
  </si>
  <si>
    <t xml:space="preserve">1 to 5 lots </t>
  </si>
  <si>
    <t xml:space="preserve">Design certification- underground urban residential subdivision (vacant lots): </t>
  </si>
  <si>
    <t xml:space="preserve">Certification </t>
  </si>
  <si>
    <t>Design certification - chambers, multi kiosk, CBD chambers</t>
  </si>
  <si>
    <t xml:space="preserve">Underground Commercial &amp; Industrial or Rural Subdivisions </t>
  </si>
  <si>
    <t xml:space="preserve">Rural Overhead Subdivisions &amp; Extensions </t>
  </si>
  <si>
    <t xml:space="preserve">Underground Urban Residential Subdivision </t>
  </si>
  <si>
    <t xml:space="preserve">Substation commissioning </t>
  </si>
  <si>
    <t xml:space="preserve">Reinspection of Installation Work in relation to Customer Assets </t>
  </si>
  <si>
    <t xml:space="preserve">C-grade </t>
  </si>
  <si>
    <t xml:space="preserve">B-grade </t>
  </si>
  <si>
    <t xml:space="preserve">A-grade </t>
  </si>
  <si>
    <t xml:space="preserve">Inspection Fees Level 2 ASP </t>
  </si>
  <si>
    <t xml:space="preserve">R3 per hour (or R5 per hour for major </t>
  </si>
  <si>
    <t xml:space="preserve">R3 per hour (or R5 per hour for major connection) </t>
  </si>
  <si>
    <t xml:space="preserve">Asset relocation or street lighting </t>
  </si>
  <si>
    <t xml:space="preserve">Commercial and industrial developments </t>
  </si>
  <si>
    <t xml:space="preserve">Underground commercial and industrial or rural subdivisions (vacant lots - no development) </t>
  </si>
  <si>
    <t xml:space="preserve">Rural overhead subdivisions and rural extensions </t>
  </si>
  <si>
    <t xml:space="preserve">Underground urban residential subdivision (vacant lots) </t>
  </si>
  <si>
    <t xml:space="preserve">Design Rechecking </t>
  </si>
  <si>
    <t>Commercial and Industrial Developments</t>
  </si>
  <si>
    <t xml:space="preserve">Underground urban residential subdivision (vacant lots) Over 40 Lots </t>
  </si>
  <si>
    <t xml:space="preserve">Underground urban residential subdivision (vacant lots) 11 - 40 Lots </t>
  </si>
  <si>
    <t xml:space="preserve">Underground urban residential subdivision (vacant lots) 6 - 10 Lots </t>
  </si>
  <si>
    <t xml:space="preserve">Underground urban residential subdivision (vacant lots) Up to 5 Lots </t>
  </si>
  <si>
    <t xml:space="preserve">Administration services relating to work performed by ASPs, including processing work </t>
  </si>
  <si>
    <t xml:space="preserve">ASPs Level 2 </t>
  </si>
  <si>
    <t xml:space="preserve">ASPs Level 1 </t>
  </si>
  <si>
    <t xml:space="preserve">Authorisation of ASPs </t>
  </si>
  <si>
    <t xml:space="preserve">Notices of arrangement </t>
  </si>
  <si>
    <t xml:space="preserve">Access (standby person) </t>
  </si>
  <si>
    <t xml:space="preserve">Clearance to Work </t>
  </si>
  <si>
    <t xml:space="preserve">Complex </t>
  </si>
  <si>
    <t xml:space="preserve">General </t>
  </si>
  <si>
    <t xml:space="preserve">Access Permits </t>
  </si>
  <si>
    <t xml:space="preserve">Complex &amp; Chamber Substations (New) </t>
  </si>
  <si>
    <t xml:space="preserve">Asset Relocation or Street Lighting </t>
  </si>
  <si>
    <t>Rural overhead subdivisions and rural extensions Up to 5 Poles</t>
  </si>
  <si>
    <t xml:space="preserve">Preliminary Enquiry Service </t>
  </si>
  <si>
    <t xml:space="preserve">Customer Interface Coordination for contestable works </t>
  </si>
  <si>
    <t xml:space="preserve">Field Inquiry </t>
  </si>
  <si>
    <t xml:space="preserve">Desk Inquiry </t>
  </si>
  <si>
    <t xml:space="preserve">Supply of Conveyancing Information </t>
  </si>
  <si>
    <t xml:space="preserve">Additional services required by ASP/Applicant e.g Guarantee of revenue, clarification meetings, variations to contract, reinspections etc. (NEW) Quoted Rate </t>
  </si>
  <si>
    <t xml:space="preserve">Subdivision involving substation/s (NEW) </t>
  </si>
  <si>
    <t xml:space="preserve">Asset relocation or street lighting Quoted Rate </t>
  </si>
  <si>
    <t xml:space="preserve">Commercial and industrial developments Quoted Rate </t>
  </si>
  <si>
    <t xml:space="preserve">Underground commercial and industrial or rural subdivisions (vacant lots - no development Quoted Rate </t>
  </si>
  <si>
    <t xml:space="preserve">Rural overhead subdivisions and rural extensions 11 or more Poles </t>
  </si>
  <si>
    <t xml:space="preserve">Rural overhead subdivisions and rural extensions 6 - 10 Poles </t>
  </si>
  <si>
    <t>Connection offer service</t>
  </si>
  <si>
    <t xml:space="preserve">break &amp; remake HV LL links </t>
  </si>
  <si>
    <t xml:space="preserve">Services to supply and connect temporary supply to one or more customers </t>
  </si>
  <si>
    <t xml:space="preserve">Connection/ Relocation Process Facilitation </t>
  </si>
  <si>
    <t xml:space="preserve">High load escorts </t>
  </si>
  <si>
    <t xml:space="preserve">Hourly Rate + hire charge for tiger tails </t>
  </si>
  <si>
    <t xml:space="preserve">Fitting of tiger tails </t>
  </si>
  <si>
    <t xml:space="preserve">Provision of service/additional crew </t>
  </si>
  <si>
    <t xml:space="preserve">Rectification of illegal connections </t>
  </si>
  <si>
    <t xml:space="preserve">Rectification Works </t>
  </si>
  <si>
    <t xml:space="preserve">Standard Embedded Generation &gt;5MVA capacity </t>
  </si>
  <si>
    <t xml:space="preserve">Standard Offer ASP1 Connections </t>
  </si>
  <si>
    <t xml:space="preserve">Standard Off-Site or On-Site Augmentation Work </t>
  </si>
  <si>
    <t xml:space="preserve">Basic 100A Connections requiring a load slip or Basic Micro EG Connections &gt;5kW or Over 100A Connection Offer (new or existing site) </t>
  </si>
  <si>
    <t xml:space="preserve">Basic (excluding 100A Connections requiring load slip or Basic Micro EG Connections &gt;5kW or Over 100A Connection Offer (new or existing site)) </t>
  </si>
  <si>
    <t xml:space="preserve">Investigation, review and implementation of remedial actions associated with ASP's connection work </t>
  </si>
  <si>
    <t xml:space="preserve">Services involved in obtaining deeds of agreement in relation to property rights </t>
  </si>
  <si>
    <t xml:space="preserve">Planning Studies and analysis relating to distribution (incl sub-transmission &amp; dual function assets) connection applications </t>
  </si>
  <si>
    <t xml:space="preserve">Connect &amp; disconnect MG to LV board in Kiosk </t>
  </si>
  <si>
    <t xml:space="preserve">Connect &amp; disconnect MG to OH mains </t>
  </si>
  <si>
    <t xml:space="preserve">Break &amp; remake LV bonds </t>
  </si>
  <si>
    <t xml:space="preserve">break &amp; remake HV bonds </t>
  </si>
  <si>
    <t>ASP Inspection Services- L1 Inspections and L1 &amp; L2 reinspections:</t>
  </si>
  <si>
    <t>(final cfproposed,per cent)</t>
  </si>
  <si>
    <t xml:space="preserve">AER Decision </t>
  </si>
  <si>
    <t xml:space="preserve">Grade </t>
  </si>
  <si>
    <t xml:space="preserve">C (hrs/lot) </t>
  </si>
  <si>
    <t xml:space="preserve">B (hrs/lot) </t>
  </si>
  <si>
    <t xml:space="preserve">A (hrs/lot) </t>
  </si>
  <si>
    <t xml:space="preserve">Grade: </t>
  </si>
  <si>
    <t>2.5 @R2</t>
  </si>
  <si>
    <t xml:space="preserve">1.2 @ R2 </t>
  </si>
  <si>
    <t xml:space="preserve">0.5 @R2 </t>
  </si>
  <si>
    <t xml:space="preserve">First 10 lots: </t>
  </si>
  <si>
    <t xml:space="preserve">C. </t>
  </si>
  <si>
    <t xml:space="preserve">B. </t>
  </si>
  <si>
    <t xml:space="preserve">A. </t>
  </si>
  <si>
    <t>1.5 @R2</t>
  </si>
  <si>
    <t xml:space="preserve">0.7 @ R2 </t>
  </si>
  <si>
    <t xml:space="preserve">0.3 @ R2 </t>
  </si>
  <si>
    <t xml:space="preserve">Next 40 lots: </t>
  </si>
  <si>
    <t xml:space="preserve">Undergroundurban residential subdivision (vacant lots) </t>
  </si>
  <si>
    <t>0.7 @R2</t>
  </si>
  <si>
    <t xml:space="preserve">0.4 @ R2 </t>
  </si>
  <si>
    <t xml:space="preserve">0.1 @ R2 </t>
  </si>
  <si>
    <t xml:space="preserve">Remainder: </t>
  </si>
  <si>
    <t xml:space="preserve">  </t>
  </si>
  <si>
    <t xml:space="preserve">plus 0.5 hr @ R2 travel time </t>
  </si>
  <si>
    <t xml:space="preserve">Plus flat fee travel time </t>
  </si>
  <si>
    <t xml:space="preserve">2.2 @ R2 </t>
  </si>
  <si>
    <t xml:space="preserve">0.6 @ R2 </t>
  </si>
  <si>
    <t xml:space="preserve">1-5 poles </t>
  </si>
  <si>
    <t>Rural overhead subdivisions and rural extensions</t>
  </si>
  <si>
    <t xml:space="preserve">1.5 @ R2 </t>
  </si>
  <si>
    <t xml:space="preserve">11+ poles </t>
  </si>
  <si>
    <t xml:space="preserve">2.0 @ R2 </t>
  </si>
  <si>
    <t xml:space="preserve">1.0 @ R2 </t>
  </si>
  <si>
    <t xml:space="preserve">0.5 @ R2 </t>
  </si>
  <si>
    <t xml:space="preserve">6-10 poles </t>
  </si>
  <si>
    <t>Underground commercial and industrial or rural subdivisions (vacant lots - no development)</t>
  </si>
  <si>
    <t xml:space="preserve">2.5 @ R2 </t>
  </si>
  <si>
    <t xml:space="preserve">Capital </t>
  </si>
  <si>
    <t xml:space="preserve">Non–capital </t>
  </si>
  <si>
    <t xml:space="preserve">Generator tariff </t>
  </si>
  <si>
    <t xml:space="preserve">LV 40–160MWh TOU (system) </t>
  </si>
  <si>
    <t xml:space="preserve">Small business TOU </t>
  </si>
  <si>
    <t xml:space="preserve">Small business inclining block </t>
  </si>
  <si>
    <t xml:space="preserve">Controlled load </t>
  </si>
  <si>
    <t xml:space="preserve">Residential TOU </t>
  </si>
  <si>
    <t xml:space="preserve">Residential inclining block </t>
  </si>
  <si>
    <t>2018/19</t>
  </si>
  <si>
    <t xml:space="preserve">2017/18 </t>
  </si>
  <si>
    <t xml:space="preserve">2016/17 </t>
  </si>
  <si>
    <t xml:space="preserve">2015/16 </t>
  </si>
  <si>
    <t xml:space="preserve">Costs </t>
  </si>
  <si>
    <t xml:space="preserve">Tariff class </t>
  </si>
  <si>
    <t>Table 16.25 Annual metering charge – Final decision ($ nominal) Tariff</t>
  </si>
  <si>
    <t>Note: Prices for 2016–17 to 2018–19 are indicative only and will be adjusted for actual CPI during the AER's annual pricing approval processes.</t>
  </si>
  <si>
    <t>Retailer</t>
  </si>
  <si>
    <t>E4</t>
  </si>
  <si>
    <t>ASP 2</t>
  </si>
  <si>
    <t>E3</t>
  </si>
  <si>
    <t>E2</t>
  </si>
  <si>
    <t>E1</t>
  </si>
  <si>
    <t>B3</t>
  </si>
  <si>
    <t>B1</t>
  </si>
  <si>
    <t>15/16</t>
  </si>
  <si>
    <t>Fee Levied Against</t>
  </si>
  <si>
    <t>Pricing Type</t>
  </si>
  <si>
    <t>Applicant</t>
  </si>
  <si>
    <t>New</t>
  </si>
  <si>
    <t>EC</t>
  </si>
  <si>
    <t>Level 2 ASP</t>
  </si>
  <si>
    <t>Level 1 ASP</t>
  </si>
  <si>
    <t>ASP 1</t>
  </si>
  <si>
    <t>CA</t>
  </si>
  <si>
    <t>ASP 1 or 
ASP 2</t>
  </si>
  <si>
    <t>Investigate, review &amp; implementation of remedial actions associated with ASP's connection works</t>
  </si>
  <si>
    <t>Services involved in obtaining deeds of agreement in relation to property rights associated with contestable connection works</t>
  </si>
  <si>
    <t>Carrying out planning studies and analysis relation to distribution (including sub-transmission and dual-function assets) connection applications</t>
  </si>
  <si>
    <t>Connect &amp; disconnect MG to LV board in Kiosk</t>
  </si>
  <si>
    <t>Connect &amp; disconnect MG to OH mains</t>
  </si>
  <si>
    <t>Break &amp; remake LV bonds</t>
  </si>
  <si>
    <t>Break &amp; remake HV bonds</t>
  </si>
  <si>
    <t>Install &amp; remove HV LL Links</t>
  </si>
  <si>
    <t>Services to supply and connect temporary supply to one or more customers</t>
  </si>
  <si>
    <t>Connection / relocation process facilitation</t>
  </si>
  <si>
    <t>d. High load escorts</t>
  </si>
  <si>
    <t>CA or 
ASP 2 or Applicant</t>
  </si>
  <si>
    <t>c. Fitting of Tiger tails</t>
  </si>
  <si>
    <t>CA or 
ASP 2</t>
  </si>
  <si>
    <t>b. Provision of service crew/additional crew</t>
  </si>
  <si>
    <t>per service</t>
  </si>
  <si>
    <t>a. Rectification of illegal Connections</t>
  </si>
  <si>
    <t>Rectification works</t>
  </si>
  <si>
    <t>Standard Embedded Generation &gt;5MVA capacity</t>
  </si>
  <si>
    <t>Standard Offer ASP1 Connections</t>
  </si>
  <si>
    <t>Standard Off-Site or On-Site Augmentation Work</t>
  </si>
  <si>
    <t>Basic 100A Connections requiring a load slip or
Basic Micro EG Connections &gt;5kW or
Over 100A Connection Offer (new or existing site)</t>
  </si>
  <si>
    <t>Basic 100A Connections NOT requiring a load slip</t>
  </si>
  <si>
    <t>Connection offer service (basic or standard)</t>
  </si>
  <si>
    <t>Preliminary enquiry service</t>
  </si>
  <si>
    <t>Customer interface coordination for contestable works</t>
  </si>
  <si>
    <t>Field Visit</t>
  </si>
  <si>
    <t>Desk enquiry</t>
  </si>
  <si>
    <t>Supply of conveyancing information</t>
  </si>
  <si>
    <t>Rate per hour</t>
  </si>
  <si>
    <t>Additional services required by ASP/Applicant e.g Guarantee of revenue, clarification meetings, variations to contract, reinspections etc. (NEW)</t>
  </si>
  <si>
    <t>Per substation</t>
  </si>
  <si>
    <t>Subdivision involving substation/s (NEW)</t>
  </si>
  <si>
    <t>Asset relocation or street lighting</t>
  </si>
  <si>
    <t>Commercial and industrial developments</t>
  </si>
  <si>
    <t>Underground commercial and industrial or rural subdivisions (vacant lots - no development</t>
  </si>
  <si>
    <t>11 or more poles</t>
  </si>
  <si>
    <t>6-10 poles:</t>
  </si>
  <si>
    <t>Up to 5 poles:</t>
  </si>
  <si>
    <t>Over 40 lots</t>
  </si>
  <si>
    <t>11 - 40 lots</t>
  </si>
  <si>
    <t>6 - 10 lots</t>
  </si>
  <si>
    <t xml:space="preserve">Up to 5 lots </t>
  </si>
  <si>
    <t>Underground urban residential subdivision (vacant lots)</t>
  </si>
  <si>
    <t>Administration services relating to work performed by ASPs including processing work</t>
  </si>
  <si>
    <t xml:space="preserve">14/15 </t>
  </si>
  <si>
    <t>Fixed fee</t>
  </si>
  <si>
    <t>Authorisation of ASPs</t>
  </si>
  <si>
    <t>CA or Applicant</t>
  </si>
  <si>
    <t>Notices of arrangement</t>
  </si>
  <si>
    <t>Access (standby person)</t>
  </si>
  <si>
    <t>CA or 
ASP 1</t>
  </si>
  <si>
    <t>Clearance to work</t>
  </si>
  <si>
    <t>CA or ASP 1</t>
  </si>
  <si>
    <t>Complex &amp; Chamber substations (NEW)</t>
  </si>
  <si>
    <t>Access Permits</t>
  </si>
  <si>
    <t>Contestable Substation Commissioning</t>
  </si>
  <si>
    <t>Installation (CoCEW)</t>
  </si>
  <si>
    <t xml:space="preserve">Re-inspection </t>
  </si>
  <si>
    <t>Reinspection of installation work in relation to customer assets</t>
  </si>
  <si>
    <t>L1 - network construction
L2 (NOSW)</t>
  </si>
  <si>
    <t>Re-inspection of L1 &amp; L2</t>
  </si>
  <si>
    <t>C Grade</t>
  </si>
  <si>
    <t>B Grade</t>
  </si>
  <si>
    <t>A Grade</t>
  </si>
  <si>
    <t>All Service connections
Per Notification of Service Work (NOSW)</t>
  </si>
  <si>
    <t xml:space="preserve">Inspection of service work (by Level 2 ASPs) </t>
  </si>
  <si>
    <t>Substations (Kiosk/PT) or HV Sw cubicle (NEW)</t>
  </si>
  <si>
    <t>Decommission substation (NEW)</t>
  </si>
  <si>
    <t>HV/LV UG Joint, ABS/Enclosed Switch, UGOH (NEW)</t>
  </si>
  <si>
    <t>Plus flat fee travel time</t>
  </si>
  <si>
    <t>A: $41.00
B: $98.36
C: $205.00</t>
  </si>
  <si>
    <t>A: $32.82
B: $57.36
C: $123.00</t>
  </si>
  <si>
    <t>A: $41.00
B: $82.00
C: $163.00</t>
  </si>
  <si>
    <t>A: $49.18
B: $98.36
C: $180.40</t>
  </si>
  <si>
    <t>A: $8.18
B: $32.82
C: $57.36</t>
  </si>
  <si>
    <t>A: $24.64
B: $57.36
C: $123.00</t>
  </si>
  <si>
    <t>Inspection of service work by Level 1 ASPs</t>
  </si>
  <si>
    <t>ASP inspection services</t>
  </si>
  <si>
    <t xml:space="preserve">Design rechecking </t>
  </si>
  <si>
    <t>Chambers, Multi Kiosk, CBD Chambers (NEW)</t>
  </si>
  <si>
    <t>Kiosk/HVC/PT (NEW)</t>
  </si>
  <si>
    <t>11- 40 lots</t>
  </si>
  <si>
    <t>Up to 10 lots</t>
  </si>
  <si>
    <t>6 -10 poles</t>
  </si>
  <si>
    <t>1 - 5 poles</t>
  </si>
  <si>
    <t>6 to 10 lots</t>
  </si>
  <si>
    <t>Design certification</t>
  </si>
  <si>
    <t>URD including Kiosk/HVC/PT (NEW)</t>
  </si>
  <si>
    <t>Design related services</t>
  </si>
  <si>
    <t>Service group</t>
  </si>
  <si>
    <t>Service description</t>
  </si>
  <si>
    <t>Rate</t>
  </si>
  <si>
    <t>Index</t>
  </si>
  <si>
    <t>Hours</t>
  </si>
  <si>
    <t>Labour rates 1</t>
  </si>
  <si>
    <t>Labour rates 2</t>
  </si>
  <si>
    <t>Labour rate</t>
  </si>
  <si>
    <t>Ave rate</t>
  </si>
  <si>
    <t>Commercial and industrial developments - normal</t>
  </si>
  <si>
    <t>Commercial and industrial developments - major connections</t>
  </si>
  <si>
    <t>Asset relocation or street lighting - normal</t>
  </si>
  <si>
    <t>Asset relocation or street lighting - major connections</t>
  </si>
  <si>
    <t>Grade A: First 10 lots:</t>
  </si>
  <si>
    <t>Grade B: First 10 lots:</t>
  </si>
  <si>
    <t>Grade C: First 10 lots:</t>
  </si>
  <si>
    <t>Grade A: Next 40 lots:</t>
  </si>
  <si>
    <t>Grade B: Next 40 lots:</t>
  </si>
  <si>
    <t>Grade C: Next 40 lots:</t>
  </si>
  <si>
    <t>Grade A: Remainder:</t>
  </si>
  <si>
    <t>Grade B: Remainder:</t>
  </si>
  <si>
    <t>Grade C: Remainder:</t>
  </si>
  <si>
    <t>Grade A: 1-5 poles</t>
  </si>
  <si>
    <t>Grade B: 1-5 poles</t>
  </si>
  <si>
    <t>Grade C: 1-5 poles</t>
  </si>
  <si>
    <t>Grade A: 6-10 poles</t>
  </si>
  <si>
    <t>Grade B: 6-10 poles</t>
  </si>
  <si>
    <t>Grade C: 6-10 poles</t>
  </si>
  <si>
    <t>Grade A: 11+ poles</t>
  </si>
  <si>
    <t>Grade B: 11+ poles</t>
  </si>
  <si>
    <t>Grade C: 11+ poles</t>
  </si>
  <si>
    <t>Labour rates 3</t>
  </si>
  <si>
    <t>in addition to the charge per lot</t>
  </si>
  <si>
    <t>per hour</t>
  </si>
  <si>
    <t>per notice</t>
  </si>
  <si>
    <t>per lot</t>
  </si>
  <si>
    <t>per pole</t>
  </si>
  <si>
    <t>Units</t>
  </si>
  <si>
    <t>Materials cost</t>
  </si>
  <si>
    <t>Labour type</t>
  </si>
  <si>
    <t>R1</t>
  </si>
  <si>
    <t>R2</t>
  </si>
  <si>
    <t>R3</t>
  </si>
  <si>
    <t>R4</t>
  </si>
  <si>
    <t>R5</t>
  </si>
  <si>
    <t>R0</t>
  </si>
  <si>
    <t>per hour plus rental of tiger tails</t>
  </si>
  <si>
    <t>per hour plus legal costs</t>
  </si>
  <si>
    <t>Quoted in AER determination</t>
  </si>
  <si>
    <t>per service incl. materials costs</t>
  </si>
  <si>
    <t>Fee calc 2</t>
  </si>
  <si>
    <t>Fee check</t>
  </si>
  <si>
    <t>Index Numbers ;  All groups CPI ;  Australia ;</t>
  </si>
  <si>
    <t>Percentage Change from Corresponding Quarter of Previous Year ;  All groups CPI ;  Australia ;</t>
  </si>
  <si>
    <t>Percentage Change from Previous Period ;  All groups CPI ;  Australia ;</t>
  </si>
  <si>
    <t>Unit</t>
  </si>
  <si>
    <t>Index Numbers</t>
  </si>
  <si>
    <t>Percent</t>
  </si>
  <si>
    <t>Series Type</t>
  </si>
  <si>
    <t>Original</t>
  </si>
  <si>
    <t>Data Type</t>
  </si>
  <si>
    <t>INDEX</t>
  </si>
  <si>
    <t>PERCENT</t>
  </si>
  <si>
    <t>Frequency</t>
  </si>
  <si>
    <t>Quarter</t>
  </si>
  <si>
    <t>Collection Month</t>
  </si>
  <si>
    <t>Series Start</t>
  </si>
  <si>
    <t>Series End</t>
  </si>
  <si>
    <t>No. Obs</t>
  </si>
  <si>
    <t>Series ID</t>
  </si>
  <si>
    <t>A2325846C</t>
  </si>
  <si>
    <t>A2325847F</t>
  </si>
  <si>
    <t>A2325850V</t>
  </si>
  <si>
    <t>CPI Definition for Fee-based Ancillary Network Services</t>
  </si>
  <si>
    <t>Formula:</t>
  </si>
  <si>
    <t>Definition</t>
  </si>
  <si>
    <t>means the all groups index number for the weighted average of eight capital cities as published by the ABS, or if the ABS does not or ceases to publish the index, then CPI will mean an index which the AER considers is the best estimate of the index.</t>
  </si>
  <si>
    <t>Calculated CPI for Yr16:</t>
  </si>
  <si>
    <t>Calculated CPI for Yr15:</t>
  </si>
  <si>
    <t xml:space="preserve">Actual </t>
  </si>
  <si>
    <t>Forecast</t>
  </si>
  <si>
    <t>CPI</t>
  </si>
  <si>
    <t>Yr 14 Base</t>
  </si>
  <si>
    <t>Current Fee
(ex GST)</t>
  </si>
  <si>
    <t>Forecast CPI</t>
  </si>
  <si>
    <t>Actual CPI</t>
  </si>
  <si>
    <t>Fee based ancillary network services formula</t>
  </si>
  <si>
    <t>i=1,...,n and t=1, 2, 3, 4</t>
  </si>
  <si>
    <t>Where:</t>
  </si>
  <si>
    <t>is the cap on the price of service i in year t. However, for 2015–16 this is the price as determined in appendix A.2 escalated by ∆CPI and the X-factor.</t>
  </si>
  <si>
    <t>is the price of service i in year t.</t>
  </si>
  <si>
    <t>is the value of X for the year t in the regulatory control period, as table 16.1 sets out.</t>
  </si>
  <si>
    <t>is an adjustment factor for residual charges when customers choose to replace assets before the end of their economic life. For ancillary network services we consider the value for A is zero.</t>
  </si>
  <si>
    <t>Quoted Services based ancillary network services formula</t>
  </si>
  <si>
    <t>Price = labour + contractor services + materials</t>
  </si>
  <si>
    <t>Contractor services (including overheads)—reflects all costs associated with the use of external labour in the provision of the service, including overheads and any direct costs incurred as part of performing the service. The contracted services charge applies the rates under existing contractual arrangements. The direct costs incurred as part of performing the service, for example permits for road closures or footpath access, are passed on to the customer. Contractor services are escalated annually by ∆CPI.</t>
  </si>
  <si>
    <t>Materials (including overheads)—reflects the cost of materials directly incurred in the provision of the service, material storage and logistics on-costs and overheads. Materials are escalated annually by ∆CPI.</t>
  </si>
  <si>
    <r>
      <t>Labour is the maximum hourly charge out rate including on-costs and overhead. Labour is escalated annually by (1 – X</t>
    </r>
    <r>
      <rPr>
        <vertAlign val="subscript"/>
        <sz val="8"/>
        <color theme="1"/>
        <rFont val="Arial"/>
        <family val="2"/>
      </rPr>
      <t>t</t>
    </r>
    <r>
      <rPr>
        <sz val="11"/>
        <color theme="1"/>
        <rFont val="Arial"/>
        <family val="2"/>
      </rPr>
      <t>)(1 + ∆CPI</t>
    </r>
    <r>
      <rPr>
        <vertAlign val="subscript"/>
        <sz val="8"/>
        <color theme="1"/>
        <rFont val="Arial"/>
        <family val="2"/>
      </rPr>
      <t>t</t>
    </r>
    <r>
      <rPr>
        <sz val="11"/>
        <color theme="1"/>
        <rFont val="Arial"/>
        <family val="2"/>
      </rPr>
      <t>).</t>
    </r>
  </si>
  <si>
    <t>Note that the definition of X and ∆CPI for Quoted ANS Services are the same as for Fee-based ANS</t>
  </si>
  <si>
    <t>16/17</t>
  </si>
  <si>
    <t>17/18</t>
  </si>
  <si>
    <t>18/19</t>
  </si>
  <si>
    <t>Calculated CPI for Yr17:</t>
  </si>
  <si>
    <t>Calculated CPI for Yr18:</t>
  </si>
  <si>
    <t>Calculated CPI for Yr19:</t>
  </si>
  <si>
    <t>FY15 Forecast CPI</t>
  </si>
  <si>
    <t>FY15 Actual CPI</t>
  </si>
  <si>
    <t>FY16 Actual CPI</t>
  </si>
  <si>
    <t>FY17 Forecast CPI</t>
  </si>
  <si>
    <t>FY18 Forecast CPI</t>
  </si>
  <si>
    <t>FY19 Forecast CPI</t>
  </si>
  <si>
    <t>Determination fee 
(ex GST) - forecast CPI</t>
  </si>
  <si>
    <t>Determination fee 
(ex GST) - actual CPI</t>
  </si>
  <si>
    <t>Pricing proposal fee
(ex GST) - actual CPI</t>
  </si>
  <si>
    <t>Sub-categories</t>
  </si>
  <si>
    <t>Rate 2</t>
  </si>
  <si>
    <t>Rate 5 - major</t>
  </si>
  <si>
    <t>Rate 3</t>
  </si>
  <si>
    <t>Services</t>
  </si>
  <si>
    <t>-</t>
  </si>
  <si>
    <t>normal</t>
  </si>
  <si>
    <t>major connections</t>
  </si>
  <si>
    <t>Certification</t>
  </si>
  <si>
    <t>R)</t>
  </si>
  <si>
    <t>Metering Services</t>
  </si>
  <si>
    <t>Meter description</t>
  </si>
  <si>
    <t>Meter code</t>
  </si>
  <si>
    <t>Upfront capital charge ($ 2014–15)</t>
  </si>
  <si>
    <t>Single phase single element two wire direct connected accumulation watt–hour meter</t>
  </si>
  <si>
    <t>Three phase single element four wire direct connected accumulation watt–hour meter</t>
  </si>
  <si>
    <t>Single phase single element two wire direct connected interval watt–hour meter</t>
  </si>
  <si>
    <t>Single phase dual element two wire direct connected interval watt–hour meter</t>
  </si>
  <si>
    <t>Three phase single element four wire direct connected interval watt–hour meter</t>
  </si>
  <si>
    <t>Three phase single element CT connected interval watt–hour meter</t>
  </si>
  <si>
    <t>$ nominal</t>
  </si>
  <si>
    <t>Annual metering charges</t>
  </si>
  <si>
    <t>Upfront meter charges</t>
  </si>
  <si>
    <r>
      <t>[1]</t>
    </r>
    <r>
      <rPr>
        <sz val="8"/>
        <color theme="1"/>
        <rFont val="Arial"/>
        <family val="2"/>
      </rPr>
      <t xml:space="preserve"> A class of customers for one or more </t>
    </r>
    <r>
      <rPr>
        <i/>
        <sz val="8"/>
        <color theme="1"/>
        <rFont val="Arial"/>
        <family val="2"/>
      </rPr>
      <t>direct control services</t>
    </r>
    <r>
      <rPr>
        <sz val="8"/>
        <color theme="1"/>
        <rFont val="Arial"/>
        <family val="2"/>
      </rPr>
      <t xml:space="preserve"> who are subject to a particular tariff or particular tariffs.</t>
    </r>
  </si>
  <si>
    <t>Lamp - MBF9x160</t>
  </si>
  <si>
    <t>Lamp - MBF6x160</t>
  </si>
  <si>
    <t>Lamp - SOX1x150</t>
  </si>
  <si>
    <t>Lamp - MBF6x125</t>
  </si>
  <si>
    <t>Lamp - SOX1x135</t>
  </si>
  <si>
    <t>Lamp - MBF4x80</t>
  </si>
  <si>
    <t>Lamp - SON8x70</t>
  </si>
  <si>
    <t>Lamp - MBF4x1000</t>
  </si>
  <si>
    <t>Lamp - TH1x750</t>
  </si>
  <si>
    <t>Lamp - SON4x70</t>
  </si>
  <si>
    <t>Public Lighting Customers with components either installed before 1st July 2009 or after 30th June 2009 which are owned and maintained by the DNSP, and are replacing components that have not reached the end of their economic life.</t>
  </si>
  <si>
    <t>Ausgrid does not have a separate Rate category, existing Rate 1 and Rate 2 will continue to apply for new assets as appropriate.</t>
  </si>
  <si>
    <t>Tariff calculated by the DNSP at the time of agreement to replace the asset early using an agreed method for determining the residual capital value of the asset. The charge is to be paid up front. Residual asset charge calculated for replaced asset based on remaining life determined through an assessment of the assets condition and/or type or the AER default value.</t>
  </si>
  <si>
    <r>
      <rPr>
        <b/>
        <sz val="8"/>
        <color theme="1"/>
        <rFont val="Arial"/>
        <family val="2"/>
      </rPr>
      <t xml:space="preserve">AER Tariff Class 5 </t>
    </r>
    <r>
      <rPr>
        <sz val="8"/>
        <color theme="1"/>
        <rFont val="Arial"/>
        <family val="2"/>
      </rPr>
      <t xml:space="preserve">applies for assets where capital is funded by the DNSP but replaced at the request of the customer before the end of its economic life. </t>
    </r>
  </si>
  <si>
    <t>Lamp – MBF3x80</t>
  </si>
  <si>
    <t>Lamp - TH1x500</t>
  </si>
  <si>
    <t>Lamp - SON4x600</t>
  </si>
  <si>
    <t>Rate Definitions for Assets installed/constructed before 1st July 2009 or after 30th June 2009</t>
  </si>
  <si>
    <t>Lamp - MBF3x400</t>
  </si>
  <si>
    <t>Lamp - TH1x400</t>
  </si>
  <si>
    <t>Lamp - SON4x250</t>
  </si>
  <si>
    <t>Lamp - MBF3x250</t>
  </si>
  <si>
    <t>Lamp - TH1x1500</t>
  </si>
  <si>
    <t>Lamp - SON3x70</t>
  </si>
  <si>
    <t>Lamp - MBF3x160</t>
  </si>
  <si>
    <t>Lamp - TH1x1000</t>
  </si>
  <si>
    <t>Lamp - SON2x70</t>
  </si>
  <si>
    <t>Lamp - MBF2x80</t>
  </si>
  <si>
    <t>Lamp - TF6x80</t>
  </si>
  <si>
    <t>Lamp - SON2x400</t>
  </si>
  <si>
    <t>Lamp - MBF2x400</t>
  </si>
  <si>
    <t>Lamp - TF6x36</t>
  </si>
  <si>
    <t>Lamp - SON2x250</t>
  </si>
  <si>
    <t>Lamp - MBF2x175</t>
  </si>
  <si>
    <t>Lamp - TF6x20</t>
  </si>
  <si>
    <t>Lamp - SON1x70</t>
  </si>
  <si>
    <t>Lamp - MBF2x160</t>
  </si>
  <si>
    <t>Lamp - TF5x80</t>
  </si>
  <si>
    <t>Lamp - SON1x50</t>
  </si>
  <si>
    <t>Lamp - MBF2x125</t>
  </si>
  <si>
    <t>Lamp - TF5x65</t>
  </si>
  <si>
    <r>
      <t xml:space="preserve">Lamp - SON1x400 </t>
    </r>
    <r>
      <rPr>
        <sz val="8"/>
        <color theme="1"/>
        <rFont val="Arial"/>
        <family val="2"/>
      </rPr>
      <t>AR</t>
    </r>
  </si>
  <si>
    <t>Luminaire - 80W MBF TOORAK</t>
  </si>
  <si>
    <t>Luminaire - 250W SON GEC 'BOSTON 3'</t>
  </si>
  <si>
    <t>Lamp - MBF1x800</t>
  </si>
  <si>
    <t>Lamp - TF5x58</t>
  </si>
  <si>
    <t>Lamp - SON1x400</t>
  </si>
  <si>
    <t>Luminaire - 80W MBF - REGAL/FLINDERS</t>
  </si>
  <si>
    <t>Luminaire - 250W SON FLOODLIGHT</t>
  </si>
  <si>
    <t>Lamp - MBF1x80</t>
  </si>
  <si>
    <t>Lamp - TF4x80</t>
  </si>
  <si>
    <t>Lamp - SON1x360</t>
  </si>
  <si>
    <t>Luminaire - 80W MBF - PLAIN</t>
  </si>
  <si>
    <t>Luminaire - 250W SON - PARKWAY 1</t>
  </si>
  <si>
    <t>Public Lighting Customers with components installed after 30th June 2009 which are maintained but not funded by the DNSP.</t>
  </si>
  <si>
    <r>
      <rPr>
        <b/>
        <sz val="8"/>
        <color theme="1"/>
        <rFont val="Arial"/>
        <family val="2"/>
      </rPr>
      <t>Ausgrid’s Existing Rate 2</t>
    </r>
    <r>
      <rPr>
        <sz val="8"/>
        <color theme="1"/>
        <rFont val="Arial"/>
        <family val="2"/>
      </rPr>
      <t xml:space="preserve"> will continue for assets constructed and installed </t>
    </r>
    <r>
      <rPr>
        <b/>
        <sz val="8"/>
        <color theme="1"/>
        <rFont val="Arial"/>
        <family val="2"/>
      </rPr>
      <t>after 30th June 2009</t>
    </r>
    <r>
      <rPr>
        <sz val="8"/>
        <color theme="1"/>
        <rFont val="Arial"/>
        <family val="2"/>
      </rPr>
      <t xml:space="preserve">. These are identified as </t>
    </r>
    <r>
      <rPr>
        <b/>
        <sz val="8"/>
        <color theme="1"/>
        <rFont val="Arial"/>
        <family val="2"/>
      </rPr>
      <t>P09 against Ausgrid Rate 2 tariff category</t>
    </r>
    <r>
      <rPr>
        <sz val="8"/>
        <color theme="1"/>
        <rFont val="Arial"/>
        <family val="2"/>
      </rPr>
      <t xml:space="preserve"> in the information provided along with the bills to public lighting customers This applies for assets funded by the public lighting customer but maintained by Ausgrid. This includes maintenance charges only.</t>
    </r>
  </si>
  <si>
    <t>Annual efficient maintenance charge (same as those for AER Tariff Class 2). DNSP not entitled to a return on or of capital.</t>
  </si>
  <si>
    <r>
      <rPr>
        <b/>
        <sz val="8"/>
        <color theme="1"/>
        <rFont val="Arial"/>
        <family val="2"/>
      </rPr>
      <t xml:space="preserve">AER Tariff Class 4 </t>
    </r>
    <r>
      <rPr>
        <sz val="8"/>
        <color theme="1"/>
        <rFont val="Arial"/>
        <family val="2"/>
      </rPr>
      <t xml:space="preserve">applies for assets where capital is not funded by the DNSP instead by the public lighting customer after 30th June 2009 and maintained by the DNSP. </t>
    </r>
  </si>
  <si>
    <t>Lamp - MBF1x700</t>
  </si>
  <si>
    <t>Lamp - TF4x40</t>
  </si>
  <si>
    <t>Lamp - SON1x310</t>
  </si>
  <si>
    <t>Luminaire - 80W MBF - NOSTALGIA</t>
  </si>
  <si>
    <t>Luminaire - 250W SON - PARKVILLE</t>
  </si>
  <si>
    <t>Lamp - MBF1x500</t>
  </si>
  <si>
    <t>Lamp - TF4x20</t>
  </si>
  <si>
    <r>
      <t xml:space="preserve">Lamp - SON1x250 </t>
    </r>
    <r>
      <rPr>
        <sz val="8"/>
        <color theme="1"/>
        <rFont val="Arial"/>
        <family val="2"/>
      </rPr>
      <t>AR</t>
    </r>
  </si>
  <si>
    <t>Luminaire - 80W MBF - GEC BOSTON 2</t>
  </si>
  <si>
    <t>Luminaire - 250W SON Active Reactor</t>
  </si>
  <si>
    <t>Lamp - MBF1x50</t>
  </si>
  <si>
    <t>Lamp - TF3x80</t>
  </si>
  <si>
    <t>Lamp - SON1x250</t>
  </si>
  <si>
    <t>Luminaire - 80W MBF - BOURKE HILL</t>
  </si>
  <si>
    <t>Luminaire - 250W SON</t>
  </si>
  <si>
    <t>Lamp - MBF1x42 (CFL)</t>
  </si>
  <si>
    <t>Lamp - TF3x40</t>
  </si>
  <si>
    <t>Lamp - SON1x220</t>
  </si>
  <si>
    <t>Luminaire - 80W MBF - BEGA+CURVE BRA</t>
  </si>
  <si>
    <t>Luminaire - 150W SON GEC 'BOSTON 3'</t>
  </si>
  <si>
    <t>Lamp - MBF1x400</t>
  </si>
  <si>
    <t>Lamp - TF3x20</t>
  </si>
  <si>
    <r>
      <t xml:space="preserve">Lamp - SON1x150 </t>
    </r>
    <r>
      <rPr>
        <sz val="8"/>
        <color theme="1"/>
        <rFont val="Arial"/>
        <family val="2"/>
      </rPr>
      <t>AR</t>
    </r>
  </si>
  <si>
    <t>Luminaire - 70W SON -PLAIN</t>
  </si>
  <si>
    <t>Luminaire - 150W SON FLOODLIGHT</t>
  </si>
  <si>
    <t>Lamp - MBF1x250</t>
  </si>
  <si>
    <t>Lamp - TF2x80</t>
  </si>
  <si>
    <t>Lamp - SON1x150</t>
  </si>
  <si>
    <t>Luminaire - 70W SON FLOODLIGHT</t>
  </si>
  <si>
    <t>Luminaire - 150W SON - PARKWAY 1</t>
  </si>
  <si>
    <t>Lamp - MBF1x160</t>
  </si>
  <si>
    <t>Lamp - TF2x58</t>
  </si>
  <si>
    <t>Lamp - SON1x120</t>
  </si>
  <si>
    <t>Luminaire - 70W SON - REGAL/FLINDERS</t>
  </si>
  <si>
    <t>Luminaire - 150W SON - PARKVILLE</t>
  </si>
  <si>
    <t>Lamp - MBF1x125</t>
  </si>
  <si>
    <t>Lamp - TF2x40</t>
  </si>
  <si>
    <t>Lamp - SON1x1000</t>
  </si>
  <si>
    <t>Luminaire - 70W SON - PARKVILLE</t>
  </si>
  <si>
    <t>Luminaire - 150W SON - HYDE PARK</t>
  </si>
  <si>
    <t>Lamp - MBF1x1000</t>
  </si>
  <si>
    <t>Lamp - TF2x26</t>
  </si>
  <si>
    <t>Lamp - SON1x100</t>
  </si>
  <si>
    <t>Luminaire - 70W SON - NOSTALGIA</t>
  </si>
  <si>
    <t>Luminaire - 150W SON Active Reactor</t>
  </si>
  <si>
    <t>Bracket - T7</t>
  </si>
  <si>
    <t>Lamp - LED1x29</t>
  </si>
  <si>
    <t>Lamp - TF2x20</t>
  </si>
  <si>
    <t>Lamp - MBI4x150</t>
  </si>
  <si>
    <t>Luminaire - 70W SON - GEC BOSTON 2</t>
  </si>
  <si>
    <t>Luminaire - 150W SON</t>
  </si>
  <si>
    <t>Support - WOOD POLE - TRL</t>
  </si>
  <si>
    <t>Bracket - T6</t>
  </si>
  <si>
    <t>Public Lighting Customers with components installed after 30th June 2009 which are owned, funded and maintained by the DNSP.</t>
  </si>
  <si>
    <t>Ausgrid’s Existing Rate 1 will continue for assets constructed and installed after 30th June 2009. These are identified as P09 against Ausgrid Rate 1 tariff category in the information provided along with the bills to public lighting customers. This applies for assets funded and maintained by Ausgrid. This includes both the capital and maintenance charges.</t>
  </si>
  <si>
    <t>Annual efficient maintenance charge (same as for AER Tariff Class 2). Annual capital charge (return on and of) based on efficient material and installation costs.</t>
  </si>
  <si>
    <t>AER Tariff Class 3 applies for assets where capital is funded by the Distribution Network Service Provider (DNSP) after 30th June 2009 and maintained by the DNSP. The DNSP will be entitled to charge an annual capital and maintenance charge.</t>
  </si>
  <si>
    <t>Lamp - INC3x100</t>
  </si>
  <si>
    <t>Lamp - TF2x14 T5</t>
  </si>
  <si>
    <t>Lamp - MBI2x400</t>
  </si>
  <si>
    <t>Luminaire - 70W SON - BOURKE HILL</t>
  </si>
  <si>
    <t>Luminaire - 125W MBF -PLAIN</t>
  </si>
  <si>
    <t>Support - WOOD POLE - NON-TRL</t>
  </si>
  <si>
    <t>Bracket - T5</t>
  </si>
  <si>
    <t>Rate Definitions for Assets installed/constructed after 30th June 2009</t>
  </si>
  <si>
    <t>Lamp - INC1x75</t>
  </si>
  <si>
    <t>Lamp - TF1x80</t>
  </si>
  <si>
    <t>Lamp - MBI1x70 Internal Ignitor</t>
  </si>
  <si>
    <t>Luminaire - 70W SON</t>
  </si>
  <si>
    <t>Luminaire - 125W MBF - PARKVILLE</t>
  </si>
  <si>
    <t>Support - WALL</t>
  </si>
  <si>
    <t>Bracket - T4</t>
  </si>
  <si>
    <t>Lamp - INC1x60</t>
  </si>
  <si>
    <t>Lamp - TF1x60</t>
  </si>
  <si>
    <t>Lamp - MBI1x70</t>
  </si>
  <si>
    <t>Luminaire - 70W MBI Internal Ignitor - Aeroscreen</t>
  </si>
  <si>
    <t>Luminaire - 125W MBF - NOSTALGIA</t>
  </si>
  <si>
    <t>Support - SUSPENDED</t>
  </si>
  <si>
    <t>Bracket - T3</t>
  </si>
  <si>
    <t>Lamp - INC1x500</t>
  </si>
  <si>
    <t>Lamp - TF1x40</t>
  </si>
  <si>
    <t>Lamp - MBI1x500</t>
  </si>
  <si>
    <t>Luminaire - 70W MBI Internal Ignitor</t>
  </si>
  <si>
    <t>Luminaire - 125W MBF - HYDE PARK</t>
  </si>
  <si>
    <t>Support - ROCKS STANDARD</t>
  </si>
  <si>
    <t>Bracket - T2A</t>
  </si>
  <si>
    <t>Lamp - INC1x40</t>
  </si>
  <si>
    <t>Lamp - TF1x26</t>
  </si>
  <si>
    <t>Lamp - MBI1x400</t>
  </si>
  <si>
    <t>Luminaire - 42W MBF (CFL) SYLVANIA SUB ECO</t>
  </si>
  <si>
    <t>Luminaire - 125W MBF - BOURKE HILL</t>
  </si>
  <si>
    <t>Support - POLO 10.5M DECORATIVE 2M</t>
  </si>
  <si>
    <t>Bracket - T1</t>
  </si>
  <si>
    <t>Lamp - INC1x300</t>
  </si>
  <si>
    <t>Lamp - TF1x236</t>
  </si>
  <si>
    <t>Lamp - MBI1x3745</t>
  </si>
  <si>
    <t>Luminaire - 400W SON FLOODLIGHT</t>
  </si>
  <si>
    <t>Luminaire - 125W MBF</t>
  </si>
  <si>
    <t>Support - ORION DOUBLE ARM</t>
  </si>
  <si>
    <t>Bracket - SUSPENDED</t>
  </si>
  <si>
    <t>Lamp - INC1x200</t>
  </si>
  <si>
    <t>Lamp - TF1x20</t>
  </si>
  <si>
    <t>Lamp - MBI1x250</t>
  </si>
  <si>
    <t>Luminaire - 400W SON - PARKWAY 1</t>
  </si>
  <si>
    <t>Luminaire - 100W SON -PLAIN</t>
  </si>
  <si>
    <t>Support - DEDICATED SUPPORT &amp; COND</t>
  </si>
  <si>
    <t>Bracket - 4.0 m</t>
  </si>
  <si>
    <t>Connection - UGR2</t>
  </si>
  <si>
    <t>Lamp - INC1x150</t>
  </si>
  <si>
    <t>Lamp - TF1x176</t>
  </si>
  <si>
    <t>Lamp - MBI1x1500</t>
  </si>
  <si>
    <t>Luminaire - 400W SON Active Reactor</t>
  </si>
  <si>
    <t>Luminaire - 100W SON FLOODLIGHT</t>
  </si>
  <si>
    <t>Support - DECORATIVE COLUMN</t>
  </si>
  <si>
    <t>Bracket - 3.5 m</t>
  </si>
  <si>
    <t>Public Lighting Customers with components installed before 1st July 2009 which are maintained but not funded by the DNSP.</t>
  </si>
  <si>
    <t>Ausgrid’s Existing Rate 2 will continue for assets constructed and installed before 1st July 2009. This applies for assets funded by the public lighting customer but maintained by Ausgrid. This includes maintenance charges only.</t>
  </si>
  <si>
    <t>Annual efficient maintenance charge. DNSP not entitled to a return on or of capital.</t>
  </si>
  <si>
    <t>AER Tariff Class 2 applies for assets where capital is not funded by the DNSP instead by the public lighting customer before 1st July 2009 and maintained by the DNSP.</t>
  </si>
  <si>
    <t>Connection - UGR1</t>
  </si>
  <si>
    <t>Lamp - INC1x1440</t>
  </si>
  <si>
    <t>Lamp - TF1x16</t>
  </si>
  <si>
    <t>Lamp - MBI1x150</t>
  </si>
  <si>
    <t>Luminaire - 400W SON</t>
  </si>
  <si>
    <t>Luminaire - 100W SON - PARKVILLE</t>
  </si>
  <si>
    <t>Support - COLUMN 7M-10M</t>
  </si>
  <si>
    <t>Bracket - 2.0 m</t>
  </si>
  <si>
    <t>Connection - OH</t>
  </si>
  <si>
    <t>Lamp - INC1x1000</t>
  </si>
  <si>
    <t>Lamp - SOX1x90</t>
  </si>
  <si>
    <t>Lamp - MBI1x1000</t>
  </si>
  <si>
    <t>Luminaire - 2x14W TF - T5 PIERLITE Mk3</t>
  </si>
  <si>
    <t>Luminaire - 100W SON</t>
  </si>
  <si>
    <t>Support - COLUMN 4M-6.5M</t>
  </si>
  <si>
    <t>Bracket - 1.2 m</t>
  </si>
  <si>
    <t>Connection - O/U</t>
  </si>
  <si>
    <t>Lamp - INC1x100</t>
  </si>
  <si>
    <t>Lamp - SOX1x180</t>
  </si>
  <si>
    <t>Lamp - MBI1x100</t>
  </si>
  <si>
    <t>Luminaire - 29W LED</t>
  </si>
  <si>
    <t>Luminaire - 1000W SON</t>
  </si>
  <si>
    <t>Support - COLUMN 10.5M-13.5M</t>
  </si>
  <si>
    <t>Bracket - 0.5 m</t>
  </si>
  <si>
    <t>CONNECTIONS</t>
  </si>
  <si>
    <t>LAMPS</t>
  </si>
  <si>
    <t>LUMINAIRES</t>
  </si>
  <si>
    <t>SUPPORTS</t>
  </si>
  <si>
    <t>BRACKETS</t>
  </si>
  <si>
    <t>RATE 2</t>
  </si>
  <si>
    <t>RATE 1</t>
  </si>
  <si>
    <r>
      <t xml:space="preserve">Lamps marked in </t>
    </r>
    <r>
      <rPr>
        <i/>
        <sz val="10"/>
        <color theme="1"/>
        <rFont val="Arial"/>
        <family val="2"/>
      </rPr>
      <t>italics</t>
    </r>
    <r>
      <rPr>
        <sz val="10"/>
        <color theme="1"/>
        <rFont val="Arial"/>
        <family val="2"/>
      </rPr>
      <t xml:space="preserve"> and shaded cells are offered until the associated luminaires reach their useful life 
and will be discontinued for future installations.</t>
    </r>
  </si>
  <si>
    <t>Public Lighting Customers with components installed before 1st July 2009 which are owned, funded and maintained by the DNSP.</t>
  </si>
  <si>
    <t>Ausgrid’s Existing Rate 1 will continue for assets constructed and installed before 1st July 2009. This applies for assets funded and maintained by Ausgrid. This includes both the capital and maintenance charges.</t>
  </si>
  <si>
    <t xml:space="preserve">Annual efficient maintenance charge. Capital charge based on approved RAB. </t>
  </si>
  <si>
    <t>AER Tariff Class 1 applies for assets where capital is funded by the Distribution Network Service Provider (DNSP) before the 1st July 2009 and maintained by the DNSP.</t>
  </si>
  <si>
    <t>Assets in shaded cells are under review for future installations.</t>
  </si>
  <si>
    <t>Applicable Public
Lighting Customers</t>
  </si>
  <si>
    <t>Ausgrid’s Equivalent 
Rate Categories</t>
  </si>
  <si>
    <t>Basis of tariff determination</t>
  </si>
  <si>
    <t>AER Tariff Class</t>
  </si>
  <si>
    <t>Rate Definitions for Assets installed/constructed before 1st July 2009</t>
  </si>
  <si>
    <t>SCHEDULE B – Price List for Assets Constructed/Installed before 1st July 2009 and after 
30th June 2009</t>
  </si>
  <si>
    <r>
      <t>SCHEDULE A – Price List for Assets Constructed/Installed after 30</t>
    </r>
    <r>
      <rPr>
        <b/>
        <vertAlign val="superscript"/>
        <sz val="10"/>
        <color rgb="FF0069AA"/>
        <rFont val="Arial"/>
        <family val="2"/>
      </rPr>
      <t>th</t>
    </r>
    <r>
      <rPr>
        <b/>
        <sz val="10"/>
        <color rgb="FF0069AA"/>
        <rFont val="Arial"/>
        <family val="2"/>
      </rPr>
      <t xml:space="preserve"> June 2009</t>
    </r>
  </si>
  <si>
    <t>Source: Nick Innes email 2 May 2015</t>
  </si>
  <si>
    <t>Corrected opex tariffs includes forecast CPI of 2.5%</t>
  </si>
  <si>
    <t>Opex prices in FY16 $ with forecast CPI</t>
  </si>
  <si>
    <t>Description</t>
  </si>
  <si>
    <t>Type</t>
  </si>
  <si>
    <t>Route</t>
  </si>
  <si>
    <t>Price</t>
  </si>
  <si>
    <t>CPI adjusted price</t>
  </si>
  <si>
    <t xml:space="preserve">Effective 1 July 2015 (excluding GST) </t>
  </si>
  <si>
    <t>Post 2009 annuity capital charges $ nominal with forecast CPI</t>
  </si>
  <si>
    <t>Actual  CPI</t>
  </si>
  <si>
    <t>Annuity payment/
Price of annual capital
($ FY16 - actual CPI)</t>
  </si>
  <si>
    <t>From final determination model</t>
  </si>
  <si>
    <t>Annuity payment/
Price of annual capital
($ FY16 -forecast CPI)</t>
  </si>
  <si>
    <r>
      <rPr>
        <b/>
        <sz val="9"/>
        <color theme="3"/>
        <rFont val="Arial"/>
        <family val="2"/>
      </rPr>
      <t>Tariff Classes and Charging Parameters</t>
    </r>
    <r>
      <rPr>
        <sz val="9"/>
        <color theme="1"/>
        <rFont val="Arial"/>
        <family val="2"/>
      </rPr>
      <t xml:space="preserve">
Ausgrid’s Rate Categories are consistent with the Tariff Classes identified by the Australian Energy Regulator (AER) in its Final Determination. Table 2 summarises these tariff classes: All public lighting customers are subject to the tariffs in the AER April 2010 Determination and therefore are defined to be a single tariff class</t>
    </r>
    <r>
      <rPr>
        <vertAlign val="superscript"/>
        <sz val="8"/>
        <color theme="1"/>
        <rFont val="Arial"/>
        <family val="2"/>
      </rPr>
      <t>1</t>
    </r>
    <r>
      <rPr>
        <sz val="9"/>
        <color theme="1"/>
        <rFont val="Arial"/>
        <family val="2"/>
      </rPr>
      <t xml:space="preserve">.  The tariffs that apply to these customers are:
• A fixed capital charge for installed public lighting assets. The fixed capital charges will be provided in confidence to the individual customers to which they apply. This tariff only relates to the capital charges for public lighting assets constructed before 1 July 2009.
• An annuity price per asset type for all new assets. These tariffs and charging parameters are contained in Schedule A. This price relates to the capital charge for new public lighting assets constructed after 30 June 2009, but does not apply to assets where the customer has funded the original construction cost.
• A maintenance price per asset. This tariff relates to the maintenance of each of Ausgrid’s public lights. These tariffs and charging parameters are contained in Schedule B. 
</t>
    </r>
    <r>
      <rPr>
        <b/>
        <sz val="9"/>
        <color theme="3"/>
        <rFont val="Arial"/>
        <family val="2"/>
      </rPr>
      <t xml:space="preserve">Pricing Principles (clause 6.18.9 of transitional chapter the National Electricity Rules)
</t>
    </r>
    <r>
      <rPr>
        <sz val="9"/>
        <color theme="1"/>
        <rFont val="Arial"/>
        <family val="2"/>
      </rPr>
      <t xml:space="preserve">
The Tariff Classes (and the services within them) and component prices in Schedule A and B are identical to those set out in Attachment C of Ausgrid’s 2014-15 Pricing Proposal April 2014 and they do not include GST. There has been no separate application of the pricing principles in clause 6.18.5 to the prices contained in Attachment C.
</t>
    </r>
    <r>
      <rPr>
        <b/>
        <sz val="9"/>
        <color theme="3"/>
        <rFont val="Arial"/>
        <family val="2"/>
      </rPr>
      <t>Statement on Expected Price Trends</t>
    </r>
    <r>
      <rPr>
        <sz val="9"/>
        <color theme="1"/>
        <rFont val="Arial"/>
        <family val="2"/>
      </rPr>
      <t xml:space="preserve">
Ausgrid expects the prices contained in Schedule A and Schedule B of this document to change with CPI over the remaining years of the regulatory control period. </t>
    </r>
  </si>
  <si>
    <t>Table 1</t>
  </si>
  <si>
    <t>Lamp - LED1x22</t>
  </si>
  <si>
    <t>Luminaire - 22W LED</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</si>
</sst>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Red]\-&quot;$&quot;#,##0.00"/>
    <numFmt numFmtId="44" formatCode="_-&quot;$&quot;* #,##0.00_-;\-&quot;$&quot;* #,##0.00_-;_-&quot;$&quot;* &quot;-&quot;??_-;_-@_-"/>
    <numFmt numFmtId="164" formatCode="&quot;$&quot;#,##0.00"/>
    <numFmt numFmtId="165" formatCode="0.0%"/>
    <numFmt numFmtId="166" formatCode="_(* #,##0_);_(* \(#,##0\);_(* &quot;-&quot;_);_(@_)"/>
    <numFmt numFmtId="167" formatCode="_(* #,##0.00_);_(* \(#,##0.00\);_(* &quot;-&quot;??_);_(@_)"/>
    <numFmt numFmtId="168" formatCode="_(&quot;$&quot;* #,##0.00_);_(&quot;$&quot;* \(#,##0.00\);_(&quot;$&quot;* &quot;-&quot;??_);_(@_)"/>
    <numFmt numFmtId="169" formatCode="_(* #,##0_);_(* \(#,##0\);_(* &quot;-&quot;?_);_(@_)"/>
    <numFmt numFmtId="170" formatCode="mmm\-yyyy"/>
    <numFmt numFmtId="171" formatCode="0.0;\-0.0;0.0;@"/>
  </numFmts>
  <fonts count="7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9"/>
      <color theme="1"/>
      <name val="Calibri"/>
      <family val="2"/>
      <scheme val="minor"/>
    </font>
    <font>
      <b/>
      <sz val="9"/>
      <color rgb="FFFF0000"/>
      <name val="Calibri"/>
      <family val="2"/>
      <scheme val="minor"/>
    </font>
    <font>
      <b/>
      <sz val="9"/>
      <color theme="0"/>
      <name val="Calibri"/>
      <family val="2"/>
      <scheme val="minor"/>
    </font>
    <font>
      <sz val="9"/>
      <name val="Calibri"/>
      <family val="2"/>
      <scheme val="minor"/>
    </font>
    <font>
      <sz val="11"/>
      <color theme="1"/>
      <name val="Arial"/>
      <family val="2"/>
    </font>
    <font>
      <b/>
      <sz val="9"/>
      <color theme="1"/>
      <name val="Calibri"/>
      <family val="2"/>
      <scheme val="minor"/>
    </font>
    <font>
      <sz val="10"/>
      <name val="Arial"/>
      <family val="2"/>
    </font>
    <font>
      <sz val="11"/>
      <color theme="1"/>
      <name val="Agency FB"/>
      <family val="2"/>
    </font>
    <font>
      <b/>
      <sz val="11"/>
      <color rgb="FFFA7D00"/>
      <name val="Agency FB"/>
      <family val="2"/>
    </font>
    <font>
      <sz val="10"/>
      <color theme="1"/>
      <name val="Arial"/>
      <family val="2"/>
    </font>
    <font>
      <sz val="9"/>
      <name val="Arial"/>
      <family val="2"/>
    </font>
    <font>
      <sz val="11"/>
      <color rgb="FF3F3F76"/>
      <name val="Agency FB"/>
      <family val="2"/>
    </font>
    <font>
      <b/>
      <sz val="10"/>
      <name val="Arial"/>
      <family val="2"/>
    </font>
    <font>
      <sz val="11"/>
      <color indexed="8"/>
      <name val="Calibri"/>
      <family val="2"/>
    </font>
    <font>
      <sz val="9"/>
      <color indexed="81"/>
      <name val="Tahoma"/>
      <family val="2"/>
    </font>
    <font>
      <b/>
      <sz val="9"/>
      <color indexed="81"/>
      <name val="Tahoma"/>
      <family val="2"/>
    </font>
    <font>
      <b/>
      <sz val="10"/>
      <color theme="0"/>
      <name val="Calibri"/>
      <family val="2"/>
      <scheme val="minor"/>
    </font>
    <font>
      <b/>
      <sz val="12"/>
      <color theme="0"/>
      <name val="Calibri"/>
      <family val="2"/>
      <scheme val="minor"/>
    </font>
    <font>
      <b/>
      <sz val="16"/>
      <color theme="0"/>
      <name val="Calibri"/>
      <family val="2"/>
      <scheme val="minor"/>
    </font>
    <font>
      <sz val="8"/>
      <name val="Arial"/>
      <family val="2"/>
    </font>
    <font>
      <b/>
      <sz val="8"/>
      <name val="Arial"/>
      <family val="2"/>
    </font>
    <font>
      <sz val="8"/>
      <color indexed="81"/>
      <name val="Tahoma"/>
      <family val="2"/>
    </font>
    <font>
      <sz val="10"/>
      <color theme="1"/>
      <name val="Calibri"/>
      <family val="2"/>
      <scheme val="minor"/>
    </font>
    <font>
      <b/>
      <sz val="10"/>
      <color theme="1"/>
      <name val="Arial"/>
      <family val="2"/>
    </font>
    <font>
      <b/>
      <sz val="12"/>
      <color rgb="FF076A92"/>
      <name val="Arial"/>
      <family val="2"/>
    </font>
    <font>
      <i/>
      <sz val="14"/>
      <color theme="1"/>
      <name val="Arial"/>
      <family val="2"/>
    </font>
    <font>
      <vertAlign val="subscript"/>
      <sz val="8"/>
      <color theme="1"/>
      <name val="Arial"/>
      <family val="2"/>
    </font>
    <font>
      <u/>
      <sz val="11"/>
      <color theme="10"/>
      <name val="Calibri"/>
      <family val="2"/>
      <scheme val="minor"/>
    </font>
    <font>
      <sz val="12"/>
      <color theme="1"/>
      <name val="Arial"/>
      <family val="2"/>
    </font>
    <font>
      <sz val="9"/>
      <color theme="0"/>
      <name val="Calibri"/>
      <family val="2"/>
      <scheme val="minor"/>
    </font>
    <font>
      <b/>
      <sz val="11"/>
      <name val="Calibri"/>
      <family val="2"/>
      <scheme val="minor"/>
    </font>
    <font>
      <b/>
      <sz val="10"/>
      <color rgb="FF0070C0"/>
      <name val="Calibri"/>
      <family val="2"/>
      <scheme val="minor"/>
    </font>
    <font>
      <sz val="10"/>
      <color rgb="FF0070C0"/>
      <name val="Calibri"/>
      <family val="2"/>
      <scheme val="minor"/>
    </font>
    <font>
      <b/>
      <sz val="14"/>
      <color theme="1"/>
      <name val="Arial"/>
      <family val="2"/>
    </font>
    <font>
      <b/>
      <sz val="11"/>
      <color theme="0"/>
      <name val="Arial"/>
      <family val="2"/>
    </font>
    <font>
      <sz val="9"/>
      <color theme="1"/>
      <name val="Arial"/>
      <family val="2"/>
    </font>
    <font>
      <sz val="8"/>
      <color theme="1"/>
      <name val="Arial"/>
      <family val="2"/>
    </font>
    <font>
      <vertAlign val="superscript"/>
      <sz val="8"/>
      <color theme="1"/>
      <name val="Arial"/>
      <family val="2"/>
    </font>
    <font>
      <i/>
      <sz val="8"/>
      <color theme="1"/>
      <name val="Arial"/>
      <family val="2"/>
    </font>
    <font>
      <b/>
      <sz val="8"/>
      <color theme="1"/>
      <name val="Arial"/>
      <family val="2"/>
    </font>
    <font>
      <b/>
      <sz val="9"/>
      <color rgb="FFFFFFFF"/>
      <name val="Arial"/>
      <family val="2"/>
    </font>
    <font>
      <sz val="9"/>
      <color rgb="FFFFFFFF"/>
      <name val="Arial"/>
      <family val="2"/>
    </font>
    <font>
      <sz val="9"/>
      <color theme="0"/>
      <name val="Arial"/>
      <family val="2"/>
    </font>
    <font>
      <i/>
      <sz val="10"/>
      <color theme="1"/>
      <name val="Arial"/>
      <family val="2"/>
    </font>
    <font>
      <b/>
      <sz val="10"/>
      <color rgb="FF0069AA"/>
      <name val="Arial"/>
      <family val="2"/>
    </font>
    <font>
      <b/>
      <vertAlign val="superscript"/>
      <sz val="10"/>
      <color rgb="FF0069AA"/>
      <name val="Arial"/>
      <family val="2"/>
    </font>
    <font>
      <b/>
      <sz val="9"/>
      <color theme="3"/>
      <name val="Arial"/>
      <family val="2"/>
    </font>
    <font>
      <sz val="9"/>
      <color indexed="8"/>
      <name val="Calibri"/>
      <family val="2"/>
    </font>
    <font>
      <b/>
      <sz val="15"/>
      <color indexed="63"/>
      <name val="Calibri"/>
      <family val="2"/>
    </font>
    <font>
      <b/>
      <sz val="11"/>
      <color indexed="9"/>
      <name val="Calibri"/>
      <family val="2"/>
    </font>
    <font>
      <sz val="9"/>
      <color rgb="FFFF0000"/>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3294B"/>
        <bgColor indexed="64"/>
      </patternFill>
    </fill>
    <fill>
      <patternFill patternType="solid">
        <fgColor theme="6" tint="0.79998168889431442"/>
        <bgColor theme="6" tint="0.79998168889431442"/>
      </patternFill>
    </fill>
    <fill>
      <patternFill patternType="solid">
        <fgColor indexed="22"/>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indexed="26"/>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bgColor indexed="64"/>
      </patternFill>
    </fill>
    <fill>
      <patternFill patternType="solid">
        <fgColor rgb="FFE0E0E0"/>
        <bgColor indexed="64"/>
      </patternFill>
    </fill>
    <fill>
      <patternFill patternType="solid">
        <fgColor rgb="FF0096D6"/>
        <bgColor indexed="64"/>
      </patternFill>
    </fill>
    <fill>
      <patternFill patternType="solid">
        <fgColor rgb="FFFFFFFF"/>
        <bgColor indexed="64"/>
      </patternFill>
    </fill>
    <fill>
      <patternFill patternType="solid">
        <fgColor rgb="FFD9D9D9"/>
        <bgColor indexed="64"/>
      </patternFill>
    </fill>
    <fill>
      <patternFill patternType="solid">
        <fgColor rgb="FF00245D"/>
        <bgColor indexed="64"/>
      </patternFill>
    </fill>
    <fill>
      <patternFill patternType="solid">
        <fgColor rgb="FF003366"/>
        <bgColor indexed="64"/>
      </patternFill>
    </fill>
    <fill>
      <patternFill patternType="solid">
        <fgColor theme="0" tint="-0.14999847407452621"/>
        <bgColor indexed="64"/>
      </patternFill>
    </fill>
    <fill>
      <patternFill patternType="solid">
        <fgColor indexed="23"/>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indexed="55"/>
      </left>
      <right style="thin">
        <color indexed="55"/>
      </right>
      <top style="thin">
        <color indexed="55"/>
      </top>
      <bottom style="thin">
        <color indexed="55"/>
      </bottom>
      <diagonal/>
    </border>
    <border>
      <left/>
      <right/>
      <top/>
      <bottom style="thick">
        <color indexed="23"/>
      </bottom>
      <diagonal/>
    </border>
    <border>
      <left/>
      <right/>
      <top/>
      <bottom style="thin">
        <color indexed="55"/>
      </bottom>
      <diagonal/>
    </border>
    <border>
      <left/>
      <right style="thin">
        <color indexed="55"/>
      </right>
      <top style="thin">
        <color indexed="55"/>
      </top>
      <bottom style="thin">
        <color indexed="55"/>
      </bottom>
      <diagonal/>
    </border>
  </borders>
  <cellStyleXfs count="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6" fillId="34" borderId="0" applyNumberFormat="0" applyBorder="0" applyAlignment="0" applyProtection="0"/>
    <xf numFmtId="166" fontId="25" fillId="35" borderId="0" applyNumberFormat="0" applyFont="0" applyBorder="0" applyAlignment="0">
      <alignment horizontal="right"/>
    </xf>
    <xf numFmtId="0" fontId="27" fillId="6" borderId="4" applyNumberFormat="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29" fillId="35" borderId="0" applyFont="0" applyBorder="0" applyAlignment="0"/>
    <xf numFmtId="165" fontId="29" fillId="35" borderId="0" applyFont="0" applyBorder="0" applyAlignment="0"/>
    <xf numFmtId="0" fontId="30" fillId="5" borderId="4" applyNumberFormat="0" applyAlignment="0" applyProtection="0"/>
    <xf numFmtId="3" fontId="25" fillId="36" borderId="0" applyNumberFormat="0" applyFont="0" applyBorder="0" applyAlignment="0">
      <alignment horizontal="right"/>
      <protection locked="0"/>
    </xf>
    <xf numFmtId="10" fontId="25" fillId="36" borderId="0" applyFont="0" applyBorder="0">
      <alignment horizontal="right"/>
      <protection locked="0"/>
    </xf>
    <xf numFmtId="10" fontId="29" fillId="37" borderId="0" applyBorder="0" applyAlignment="0">
      <protection locked="0"/>
    </xf>
    <xf numFmtId="169" fontId="25" fillId="38" borderId="0" applyFont="0" applyBorder="0">
      <alignment horizontal="right"/>
      <protection locked="0"/>
    </xf>
    <xf numFmtId="10" fontId="31" fillId="38" borderId="0" applyFont="0" applyBorder="0" applyAlignment="0">
      <alignment horizontal="left"/>
      <protection locked="0"/>
    </xf>
    <xf numFmtId="166" fontId="25" fillId="39" borderId="0" applyFont="0" applyBorder="0">
      <alignment horizontal="right"/>
      <protection locked="0"/>
    </xf>
    <xf numFmtId="9" fontId="31" fillId="39" borderId="0" applyFont="0" applyBorder="0">
      <alignment horizontal="right"/>
      <protection locked="0"/>
    </xf>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28" fillId="0" borderId="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xf numFmtId="0" fontId="46" fillId="0" borderId="0" applyNumberFormat="0" applyFill="0" applyBorder="0" applyAlignment="0" applyProtection="0"/>
    <xf numFmtId="0" fontId="67" fillId="0" borderId="22" applyNumberFormat="0" applyFill="0" applyAlignment="0" applyProtection="0"/>
  </cellStyleXfs>
  <cellXfs count="221">
    <xf numFmtId="0" fontId="0" fillId="0" borderId="0" xfId="0"/>
    <xf numFmtId="0" fontId="16" fillId="0" borderId="10" xfId="0" applyFont="1" applyBorder="1"/>
    <xf numFmtId="0" fontId="16" fillId="0" borderId="10" xfId="0" applyFont="1" applyBorder="1" applyAlignment="1">
      <alignment horizontal="right"/>
    </xf>
    <xf numFmtId="0" fontId="0" fillId="0" borderId="10" xfId="0" applyBorder="1"/>
    <xf numFmtId="0" fontId="0" fillId="0" borderId="10" xfId="0" applyBorder="1" applyAlignment="1">
      <alignment horizontal="right"/>
    </xf>
    <xf numFmtId="0" fontId="18" fillId="0" borderId="10" xfId="0" applyFont="1" applyBorder="1"/>
    <xf numFmtId="10" fontId="0" fillId="0" borderId="10" xfId="0" applyNumberFormat="1" applyBorder="1"/>
    <xf numFmtId="0" fontId="0" fillId="0" borderId="10" xfId="0" applyFill="1" applyBorder="1"/>
    <xf numFmtId="164" fontId="0" fillId="0" borderId="10" xfId="42" applyNumberFormat="1" applyFont="1" applyBorder="1"/>
    <xf numFmtId="10" fontId="0" fillId="0" borderId="10" xfId="43" applyNumberFormat="1" applyFont="1" applyBorder="1"/>
    <xf numFmtId="0" fontId="16" fillId="0" borderId="0" xfId="0" applyFont="1"/>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21" fillId="33" borderId="10" xfId="0" applyFont="1" applyFill="1" applyBorder="1" applyAlignment="1">
      <alignment horizontal="center" vertical="center" wrapText="1"/>
    </xf>
    <xf numFmtId="0" fontId="21" fillId="33" borderId="16" xfId="0" applyFont="1" applyFill="1" applyBorder="1" applyAlignment="1">
      <alignment horizontal="center" vertical="center" wrapText="1"/>
    </xf>
    <xf numFmtId="0" fontId="21" fillId="33" borderId="13" xfId="0" applyFont="1" applyFill="1" applyBorder="1" applyAlignment="1">
      <alignment horizontal="center" vertical="center" wrapText="1"/>
    </xf>
    <xf numFmtId="8" fontId="22" fillId="0" borderId="10" xfId="0" applyNumberFormat="1" applyFont="1" applyFill="1" applyBorder="1" applyAlignment="1">
      <alignment horizontal="center" vertical="center"/>
    </xf>
    <xf numFmtId="0" fontId="0" fillId="0" borderId="0" xfId="0" applyAlignment="1"/>
    <xf numFmtId="164" fontId="0" fillId="0" borderId="0" xfId="0" applyNumberFormat="1" applyAlignment="1"/>
    <xf numFmtId="2" fontId="22" fillId="0" borderId="10" xfId="0" applyNumberFormat="1" applyFont="1" applyFill="1" applyBorder="1" applyAlignment="1">
      <alignment horizontal="center" vertical="center"/>
    </xf>
    <xf numFmtId="1" fontId="22" fillId="0" borderId="10" xfId="0" applyNumberFormat="1" applyFont="1" applyFill="1" applyBorder="1" applyAlignment="1">
      <alignment horizontal="center" vertical="center"/>
    </xf>
    <xf numFmtId="164" fontId="22" fillId="0" borderId="10" xfId="0" applyNumberFormat="1" applyFont="1" applyFill="1" applyBorder="1" applyAlignment="1">
      <alignment horizontal="center" vertical="center"/>
    </xf>
    <xf numFmtId="0" fontId="0" fillId="0" borderId="0" xfId="0" applyFill="1" applyAlignment="1"/>
    <xf numFmtId="0" fontId="0" fillId="0" borderId="0" xfId="0" applyAlignment="1">
      <alignment horizontal="left"/>
    </xf>
    <xf numFmtId="0" fontId="0" fillId="0" borderId="0" xfId="0" applyAlignment="1">
      <alignment horizontal="center"/>
    </xf>
    <xf numFmtId="0" fontId="22" fillId="0" borderId="10" xfId="0" applyFont="1" applyFill="1" applyBorder="1" applyAlignment="1">
      <alignment vertical="center"/>
    </xf>
    <xf numFmtId="0" fontId="22" fillId="0" borderId="10" xfId="0" applyFont="1" applyFill="1" applyBorder="1" applyAlignment="1">
      <alignment horizontal="center" vertical="center"/>
    </xf>
    <xf numFmtId="164" fontId="19" fillId="0" borderId="10" xfId="0" applyNumberFormat="1" applyFont="1" applyFill="1" applyBorder="1" applyAlignment="1">
      <alignment horizontal="center" vertical="center"/>
    </xf>
    <xf numFmtId="0" fontId="21" fillId="33" borderId="10" xfId="0" applyFont="1" applyFill="1" applyBorder="1" applyAlignment="1">
      <alignment horizontal="center" vertical="center"/>
    </xf>
    <xf numFmtId="164" fontId="21" fillId="33" borderId="10" xfId="0" applyNumberFormat="1" applyFont="1" applyFill="1" applyBorder="1" applyAlignment="1">
      <alignment horizontal="center" vertical="center"/>
    </xf>
    <xf numFmtId="164" fontId="19" fillId="0" borderId="10" xfId="0" applyNumberFormat="1" applyFont="1" applyFill="1" applyBorder="1" applyAlignment="1">
      <alignment horizontal="center" vertical="top"/>
    </xf>
    <xf numFmtId="164" fontId="19" fillId="0" borderId="10" xfId="6" applyNumberFormat="1" applyFont="1" applyFill="1" applyBorder="1" applyAlignment="1">
      <alignment horizontal="center" vertical="center"/>
    </xf>
    <xf numFmtId="0" fontId="21" fillId="41" borderId="10" xfId="0" applyFont="1" applyFill="1" applyBorder="1" applyAlignment="1">
      <alignment horizontal="center" vertical="center"/>
    </xf>
    <xf numFmtId="0" fontId="21" fillId="33" borderId="16" xfId="0" applyFont="1" applyFill="1" applyBorder="1" applyAlignment="1">
      <alignment vertical="center" wrapText="1"/>
    </xf>
    <xf numFmtId="164" fontId="19" fillId="0" borderId="10" xfId="0" applyNumberFormat="1" applyFont="1" applyFill="1" applyBorder="1" applyAlignment="1">
      <alignment horizontal="center" vertical="center" wrapText="1"/>
    </xf>
    <xf numFmtId="164" fontId="19" fillId="0" borderId="10" xfId="8" applyNumberFormat="1" applyFont="1" applyFill="1" applyBorder="1" applyAlignment="1">
      <alignment horizontal="center" vertical="center" wrapText="1"/>
    </xf>
    <xf numFmtId="164" fontId="19" fillId="40" borderId="10" xfId="0" applyNumberFormat="1" applyFont="1" applyFill="1" applyBorder="1" applyAlignment="1">
      <alignment horizontal="center" vertical="center" wrapText="1"/>
    </xf>
    <xf numFmtId="164" fontId="19" fillId="40" borderId="10" xfId="6" applyNumberFormat="1" applyFont="1" applyFill="1" applyBorder="1" applyAlignment="1">
      <alignment horizontal="center" vertical="center" wrapText="1"/>
    </xf>
    <xf numFmtId="0" fontId="38" fillId="0" borderId="0" xfId="0" applyFont="1" applyAlignment="1">
      <alignment wrapText="1"/>
    </xf>
    <xf numFmtId="0" fontId="38" fillId="0" borderId="0" xfId="0" applyFont="1" applyAlignment="1"/>
    <xf numFmtId="170" fontId="38" fillId="0" borderId="0" xfId="0" applyNumberFormat="1" applyFont="1" applyAlignment="1"/>
    <xf numFmtId="171" fontId="38" fillId="0" borderId="0" xfId="0" applyNumberFormat="1" applyFont="1" applyAlignment="1"/>
    <xf numFmtId="0" fontId="31" fillId="0" borderId="0" xfId="0" applyFont="1" applyAlignment="1"/>
    <xf numFmtId="0" fontId="23" fillId="0" borderId="0" xfId="0" applyFont="1" applyAlignment="1">
      <alignment vertical="center"/>
    </xf>
    <xf numFmtId="0" fontId="25" fillId="0" borderId="0" xfId="0" applyFont="1" applyAlignment="1"/>
    <xf numFmtId="0" fontId="25" fillId="0" borderId="0" xfId="0" applyFont="1" applyAlignment="1">
      <alignment horizontal="left" vertical="top"/>
    </xf>
    <xf numFmtId="0" fontId="38" fillId="0" borderId="10" xfId="0" applyFont="1" applyBorder="1" applyAlignment="1">
      <alignment wrapText="1"/>
    </xf>
    <xf numFmtId="0" fontId="38" fillId="0" borderId="10" xfId="0" applyFont="1" applyBorder="1" applyAlignment="1">
      <alignment horizontal="right" wrapText="1"/>
    </xf>
    <xf numFmtId="0" fontId="39" fillId="0" borderId="10" xfId="0" applyFont="1" applyBorder="1" applyAlignment="1"/>
    <xf numFmtId="0" fontId="38" fillId="0" borderId="10" xfId="0" applyFont="1" applyBorder="1" applyAlignment="1">
      <alignment horizontal="right"/>
    </xf>
    <xf numFmtId="0" fontId="38" fillId="0" borderId="10" xfId="0" applyFont="1" applyBorder="1" applyAlignment="1"/>
    <xf numFmtId="170" fontId="39" fillId="0" borderId="10" xfId="0" applyNumberFormat="1" applyFont="1" applyBorder="1" applyAlignment="1"/>
    <xf numFmtId="170" fontId="38" fillId="0" borderId="10" xfId="0" applyNumberFormat="1" applyFont="1" applyBorder="1" applyAlignment="1"/>
    <xf numFmtId="170" fontId="38" fillId="0" borderId="10" xfId="0" applyNumberFormat="1" applyFont="1" applyBorder="1" applyAlignment="1">
      <alignment horizontal="left"/>
    </xf>
    <xf numFmtId="171" fontId="38" fillId="0" borderId="10" xfId="0" applyNumberFormat="1" applyFont="1" applyBorder="1" applyAlignment="1"/>
    <xf numFmtId="0" fontId="25" fillId="0" borderId="10" xfId="0" applyFont="1" applyBorder="1" applyAlignment="1"/>
    <xf numFmtId="0" fontId="31" fillId="0" borderId="10" xfId="0" applyFont="1" applyBorder="1" applyAlignment="1">
      <alignment horizontal="center" vertical="top"/>
    </xf>
    <xf numFmtId="2" fontId="22" fillId="0" borderId="10" xfId="0" applyNumberFormat="1" applyFont="1" applyFill="1" applyBorder="1" applyAlignment="1">
      <alignment horizontal="left" vertical="center" indent="1"/>
    </xf>
    <xf numFmtId="164" fontId="19" fillId="0" borderId="10" xfId="0" applyNumberFormat="1" applyFont="1" applyFill="1" applyBorder="1" applyAlignment="1">
      <alignment horizontal="left" vertical="center" indent="1"/>
    </xf>
    <xf numFmtId="164" fontId="19" fillId="0" borderId="10" xfId="8" applyNumberFormat="1" applyFont="1" applyFill="1" applyBorder="1" applyAlignment="1">
      <alignment horizontal="left" vertical="center" indent="1"/>
    </xf>
    <xf numFmtId="0" fontId="16" fillId="0" borderId="10" xfId="0" applyFont="1" applyFill="1" applyBorder="1" applyAlignment="1">
      <alignment horizontal="center" vertical="center"/>
    </xf>
    <xf numFmtId="0" fontId="0" fillId="0" borderId="10" xfId="0" applyFill="1" applyBorder="1" applyAlignment="1">
      <alignment horizontal="center"/>
    </xf>
    <xf numFmtId="0" fontId="43" fillId="0" borderId="0" xfId="0" applyFont="1" applyAlignment="1">
      <alignment vertical="center"/>
    </xf>
    <xf numFmtId="0" fontId="44" fillId="0" borderId="0" xfId="0" applyFont="1" applyAlignment="1">
      <alignment vertical="center"/>
    </xf>
    <xf numFmtId="0" fontId="0" fillId="0" borderId="0" xfId="0" applyAlignment="1">
      <alignment horizontal="left" vertical="top"/>
    </xf>
    <xf numFmtId="0" fontId="46" fillId="0" borderId="0" xfId="88" applyAlignment="1">
      <alignment horizontal="left" vertical="top"/>
    </xf>
    <xf numFmtId="0" fontId="47" fillId="0" borderId="0" xfId="0" applyFont="1" applyAlignment="1">
      <alignment horizontal="left" vertical="center" indent="2"/>
    </xf>
    <xf numFmtId="164" fontId="19" fillId="0" borderId="10" xfId="6" applyNumberFormat="1" applyFont="1" applyFill="1" applyBorder="1" applyAlignment="1">
      <alignment horizontal="left" vertical="center" indent="1"/>
    </xf>
    <xf numFmtId="0" fontId="21" fillId="41" borderId="10" xfId="0" applyFont="1" applyFill="1" applyBorder="1" applyAlignment="1">
      <alignment horizontal="center" vertical="center" wrapText="1"/>
    </xf>
    <xf numFmtId="0" fontId="21" fillId="33" borderId="15" xfId="0" applyFont="1" applyFill="1" applyBorder="1" applyAlignment="1">
      <alignment vertical="center" wrapText="1"/>
    </xf>
    <xf numFmtId="164" fontId="19" fillId="0" borderId="10" xfId="0" applyNumberFormat="1" applyFont="1" applyFill="1" applyBorder="1" applyAlignment="1">
      <alignment horizontal="right" vertical="center" indent="1"/>
    </xf>
    <xf numFmtId="164" fontId="19" fillId="0" borderId="10" xfId="8" applyNumberFormat="1" applyFont="1" applyFill="1" applyBorder="1" applyAlignment="1">
      <alignment horizontal="right" vertical="center" indent="1"/>
    </xf>
    <xf numFmtId="164" fontId="20" fillId="0" borderId="10" xfId="0" applyNumberFormat="1" applyFont="1" applyFill="1" applyBorder="1" applyAlignment="1">
      <alignment horizontal="right" vertical="center" indent="1"/>
    </xf>
    <xf numFmtId="0" fontId="21" fillId="0" borderId="16" xfId="0" applyFont="1" applyFill="1" applyBorder="1" applyAlignment="1">
      <alignment horizontal="center" vertical="center"/>
    </xf>
    <xf numFmtId="164" fontId="21" fillId="0" borderId="16" xfId="0" applyNumberFormat="1" applyFont="1" applyFill="1" applyBorder="1" applyAlignment="1">
      <alignment horizontal="center" vertical="center"/>
    </xf>
    <xf numFmtId="0" fontId="21" fillId="0" borderId="15" xfId="0" applyFont="1" applyFill="1" applyBorder="1" applyAlignment="1">
      <alignment horizontal="center" vertical="center"/>
    </xf>
    <xf numFmtId="0" fontId="0" fillId="0" borderId="0" xfId="0" applyFont="1" applyAlignment="1"/>
    <xf numFmtId="0" fontId="48" fillId="0" borderId="16" xfId="0" applyFont="1" applyFill="1" applyBorder="1" applyAlignment="1">
      <alignment horizontal="center" vertical="center"/>
    </xf>
    <xf numFmtId="0" fontId="19" fillId="0" borderId="16" xfId="0" applyFont="1" applyFill="1" applyBorder="1" applyAlignment="1">
      <alignment horizontal="left" vertical="center"/>
    </xf>
    <xf numFmtId="0" fontId="22" fillId="0" borderId="16" xfId="0" applyFont="1" applyFill="1" applyBorder="1" applyAlignment="1">
      <alignment vertical="center"/>
    </xf>
    <xf numFmtId="164" fontId="19" fillId="0" borderId="16" xfId="0" applyNumberFormat="1" applyFont="1" applyFill="1" applyBorder="1" applyAlignment="1">
      <alignment horizontal="left" vertical="center" indent="1"/>
    </xf>
    <xf numFmtId="164" fontId="19" fillId="0" borderId="16" xfId="0" applyNumberFormat="1" applyFont="1" applyFill="1" applyBorder="1" applyAlignment="1">
      <alignment horizontal="right" vertical="center" indent="1"/>
    </xf>
    <xf numFmtId="2" fontId="22" fillId="0" borderId="15" xfId="0" applyNumberFormat="1" applyFont="1" applyFill="1" applyBorder="1" applyAlignment="1">
      <alignment horizontal="left" vertical="center" indent="1"/>
    </xf>
    <xf numFmtId="164" fontId="19" fillId="0" borderId="16" xfId="8" applyNumberFormat="1" applyFont="1" applyFill="1" applyBorder="1" applyAlignment="1">
      <alignment horizontal="left" vertical="center" indent="1"/>
    </xf>
    <xf numFmtId="164" fontId="19" fillId="0" borderId="16" xfId="8" applyNumberFormat="1" applyFont="1" applyFill="1" applyBorder="1" applyAlignment="1">
      <alignment horizontal="right" vertical="center" indent="1"/>
    </xf>
    <xf numFmtId="164" fontId="20" fillId="0" borderId="16" xfId="0" applyNumberFormat="1" applyFont="1" applyFill="1" applyBorder="1" applyAlignment="1">
      <alignment horizontal="right" vertical="center" indent="1"/>
    </xf>
    <xf numFmtId="164" fontId="19" fillId="0" borderId="16" xfId="6" applyNumberFormat="1" applyFont="1" applyFill="1" applyBorder="1" applyAlignment="1">
      <alignment horizontal="left" vertical="center" indent="1"/>
    </xf>
    <xf numFmtId="0" fontId="48" fillId="42" borderId="17" xfId="0" applyFont="1" applyFill="1" applyBorder="1" applyAlignment="1">
      <alignment horizontal="center" vertical="center"/>
    </xf>
    <xf numFmtId="0" fontId="21" fillId="42" borderId="17" xfId="0" applyFont="1" applyFill="1" applyBorder="1" applyAlignment="1">
      <alignment horizontal="center" vertical="center"/>
    </xf>
    <xf numFmtId="164" fontId="21" fillId="42" borderId="17" xfId="0" applyNumberFormat="1" applyFont="1" applyFill="1" applyBorder="1" applyAlignment="1">
      <alignment horizontal="center" vertical="center"/>
    </xf>
    <xf numFmtId="0" fontId="21" fillId="42" borderId="18" xfId="0" applyFont="1" applyFill="1" applyBorder="1" applyAlignment="1">
      <alignment horizontal="center" vertical="center"/>
    </xf>
    <xf numFmtId="0" fontId="35" fillId="33" borderId="0" xfId="0" applyFont="1" applyFill="1" applyBorder="1" applyAlignment="1">
      <alignment horizontal="center" vertical="center" wrapText="1"/>
    </xf>
    <xf numFmtId="164" fontId="13" fillId="33" borderId="0" xfId="0" applyNumberFormat="1" applyFont="1" applyFill="1" applyBorder="1" applyAlignment="1">
      <alignment horizontal="center" vertical="center"/>
    </xf>
    <xf numFmtId="0" fontId="22" fillId="42" borderId="16" xfId="0" applyFont="1" applyFill="1" applyBorder="1" applyAlignment="1">
      <alignment vertical="center"/>
    </xf>
    <xf numFmtId="164" fontId="19" fillId="42" borderId="16" xfId="0" applyNumberFormat="1" applyFont="1" applyFill="1" applyBorder="1" applyAlignment="1">
      <alignment horizontal="left" vertical="center" indent="1"/>
    </xf>
    <xf numFmtId="164" fontId="19" fillId="42" borderId="16" xfId="0" applyNumberFormat="1" applyFont="1" applyFill="1" applyBorder="1" applyAlignment="1">
      <alignment horizontal="right" vertical="center" indent="1"/>
    </xf>
    <xf numFmtId="2" fontId="22" fillId="42" borderId="15" xfId="0" applyNumberFormat="1" applyFont="1" applyFill="1" applyBorder="1" applyAlignment="1">
      <alignment horizontal="left" vertical="center" indent="1"/>
    </xf>
    <xf numFmtId="164" fontId="19" fillId="42" borderId="16" xfId="8" applyNumberFormat="1" applyFont="1" applyFill="1" applyBorder="1" applyAlignment="1">
      <alignment horizontal="left" vertical="center" indent="1"/>
    </xf>
    <xf numFmtId="164" fontId="19" fillId="42" borderId="16" xfId="8" applyNumberFormat="1" applyFont="1" applyFill="1" applyBorder="1" applyAlignment="1">
      <alignment horizontal="right" vertical="center" indent="1"/>
    </xf>
    <xf numFmtId="164" fontId="20" fillId="42" borderId="16" xfId="0" applyNumberFormat="1" applyFont="1" applyFill="1" applyBorder="1" applyAlignment="1">
      <alignment horizontal="right" vertical="center" indent="1"/>
    </xf>
    <xf numFmtId="0" fontId="22" fillId="0" borderId="16" xfId="0" quotePrefix="1" applyFont="1" applyFill="1" applyBorder="1" applyAlignment="1">
      <alignment vertical="center"/>
    </xf>
    <xf numFmtId="0" fontId="50" fillId="42" borderId="17" xfId="0" applyFont="1" applyFill="1" applyBorder="1" applyAlignment="1">
      <alignment horizontal="center" vertical="center"/>
    </xf>
    <xf numFmtId="0" fontId="50" fillId="0" borderId="16" xfId="0" applyFont="1" applyFill="1" applyBorder="1" applyAlignment="1">
      <alignment vertical="center"/>
    </xf>
    <xf numFmtId="0" fontId="51" fillId="0" borderId="16" xfId="0" applyFont="1" applyFill="1" applyBorder="1" applyAlignment="1">
      <alignment vertical="center"/>
    </xf>
    <xf numFmtId="0" fontId="50" fillId="42" borderId="16" xfId="0" applyFont="1" applyFill="1" applyBorder="1" applyAlignment="1">
      <alignment vertical="center"/>
    </xf>
    <xf numFmtId="0" fontId="50" fillId="0" borderId="0" xfId="0" applyFont="1" applyAlignment="1"/>
    <xf numFmtId="0" fontId="49" fillId="42" borderId="20" xfId="0" applyFont="1" applyFill="1" applyBorder="1" applyAlignment="1">
      <alignment vertical="center"/>
    </xf>
    <xf numFmtId="0" fontId="13" fillId="0" borderId="13" xfId="0" applyFont="1" applyFill="1" applyBorder="1" applyAlignment="1">
      <alignment vertical="center"/>
    </xf>
    <xf numFmtId="0" fontId="49" fillId="42" borderId="13" xfId="0" applyFont="1" applyFill="1" applyBorder="1" applyAlignment="1">
      <alignment vertical="center"/>
    </xf>
    <xf numFmtId="0" fontId="16" fillId="42" borderId="13" xfId="0" applyFont="1" applyFill="1" applyBorder="1" applyAlignment="1">
      <alignment vertical="center"/>
    </xf>
    <xf numFmtId="0" fontId="16" fillId="0" borderId="0" xfId="0" applyFont="1" applyAlignment="1"/>
    <xf numFmtId="0" fontId="0" fillId="40" borderId="10" xfId="0" applyFill="1" applyBorder="1"/>
    <xf numFmtId="0" fontId="0" fillId="40" borderId="10" xfId="0" applyFill="1" applyBorder="1" applyAlignment="1">
      <alignment horizontal="right"/>
    </xf>
    <xf numFmtId="0" fontId="22" fillId="42" borderId="10" xfId="0" applyFont="1" applyFill="1" applyBorder="1" applyAlignment="1">
      <alignment vertical="center"/>
    </xf>
    <xf numFmtId="0" fontId="22" fillId="42" borderId="10" xfId="0" applyFont="1" applyFill="1" applyBorder="1" applyAlignment="1">
      <alignment horizontal="center" vertical="center"/>
    </xf>
    <xf numFmtId="164" fontId="19" fillId="42" borderId="10" xfId="0" applyNumberFormat="1" applyFont="1" applyFill="1" applyBorder="1" applyAlignment="1">
      <alignment horizontal="left" vertical="center" indent="1"/>
    </xf>
    <xf numFmtId="164" fontId="19" fillId="42" borderId="10" xfId="0" applyNumberFormat="1" applyFont="1" applyFill="1" applyBorder="1" applyAlignment="1">
      <alignment horizontal="center" vertical="center"/>
    </xf>
    <xf numFmtId="164" fontId="19" fillId="42" borderId="10" xfId="0" applyNumberFormat="1" applyFont="1" applyFill="1" applyBorder="1" applyAlignment="1">
      <alignment horizontal="center" vertical="center" wrapText="1"/>
    </xf>
    <xf numFmtId="164" fontId="19" fillId="42" borderId="10" xfId="0" applyNumberFormat="1" applyFont="1" applyFill="1" applyBorder="1" applyAlignment="1">
      <alignment horizontal="right" vertical="center" indent="1"/>
    </xf>
    <xf numFmtId="2" fontId="22" fillId="42" borderId="10" xfId="0" applyNumberFormat="1" applyFont="1" applyFill="1" applyBorder="1" applyAlignment="1">
      <alignment horizontal="left" vertical="center" indent="1"/>
    </xf>
    <xf numFmtId="164" fontId="19" fillId="42" borderId="10" xfId="0" applyNumberFormat="1" applyFont="1" applyFill="1" applyBorder="1" applyAlignment="1">
      <alignment horizontal="center" vertical="top"/>
    </xf>
    <xf numFmtId="164" fontId="24" fillId="0" borderId="16" xfId="0" applyNumberFormat="1" applyFont="1" applyFill="1" applyBorder="1" applyAlignment="1">
      <alignment horizontal="right" vertical="center" indent="1"/>
    </xf>
    <xf numFmtId="164" fontId="24" fillId="42" borderId="16" xfId="0" applyNumberFormat="1" applyFont="1" applyFill="1" applyBorder="1" applyAlignment="1">
      <alignment horizontal="right" vertical="center" indent="1"/>
    </xf>
    <xf numFmtId="2" fontId="0" fillId="0" borderId="0" xfId="0" applyNumberFormat="1"/>
    <xf numFmtId="164" fontId="0" fillId="0" borderId="10" xfId="0" applyNumberFormat="1" applyBorder="1"/>
    <xf numFmtId="0" fontId="52" fillId="0" borderId="0" xfId="0" applyFont="1"/>
    <xf numFmtId="0" fontId="23" fillId="0" borderId="0" xfId="0" applyFont="1"/>
    <xf numFmtId="164" fontId="53" fillId="43" borderId="10" xfId="0" applyNumberFormat="1" applyFont="1" applyFill="1" applyBorder="1" applyAlignment="1">
      <alignment horizontal="center" vertical="center"/>
    </xf>
    <xf numFmtId="0" fontId="23" fillId="0" borderId="10" xfId="0" applyFont="1" applyBorder="1" applyAlignment="1">
      <alignment horizontal="left" vertical="center"/>
    </xf>
    <xf numFmtId="164" fontId="23" fillId="0" borderId="10" xfId="0" applyNumberFormat="1" applyFont="1" applyBorder="1" applyAlignment="1">
      <alignment horizontal="center" vertical="center"/>
    </xf>
    <xf numFmtId="164" fontId="23" fillId="0" borderId="0" xfId="0" applyNumberFormat="1" applyFont="1"/>
    <xf numFmtId="0" fontId="23" fillId="0" borderId="10" xfId="0" applyFont="1" applyBorder="1" applyAlignment="1">
      <alignment vertical="center" wrapText="1"/>
    </xf>
    <xf numFmtId="0" fontId="23" fillId="0" borderId="10" xfId="0" applyFont="1" applyBorder="1" applyAlignment="1">
      <alignment horizontal="center" vertical="center"/>
    </xf>
    <xf numFmtId="0" fontId="53" fillId="43" borderId="10" xfId="0" applyFont="1" applyFill="1" applyBorder="1" applyAlignment="1">
      <alignment horizontal="center"/>
    </xf>
    <xf numFmtId="0" fontId="54" fillId="0" borderId="0" xfId="0" applyFont="1" applyAlignment="1"/>
    <xf numFmtId="0" fontId="54" fillId="0" borderId="0" xfId="0" applyFont="1" applyAlignment="1">
      <alignment wrapText="1"/>
    </xf>
    <xf numFmtId="0" fontId="56" fillId="0" borderId="0" xfId="0" applyFont="1" applyAlignment="1">
      <alignment horizontal="left"/>
    </xf>
    <xf numFmtId="8" fontId="54" fillId="44" borderId="10" xfId="0" applyNumberFormat="1" applyFont="1" applyFill="1" applyBorder="1" applyAlignment="1"/>
    <xf numFmtId="0" fontId="54" fillId="44" borderId="10" xfId="0" applyFont="1" applyFill="1" applyBorder="1" applyAlignment="1"/>
    <xf numFmtId="8" fontId="54" fillId="0" borderId="10" xfId="0" applyNumberFormat="1" applyFont="1" applyBorder="1" applyAlignment="1"/>
    <xf numFmtId="0" fontId="54" fillId="0" borderId="10" xfId="0" applyFont="1" applyBorder="1" applyAlignment="1"/>
    <xf numFmtId="8" fontId="54" fillId="47" borderId="10" xfId="0" applyNumberFormat="1" applyFont="1" applyFill="1" applyBorder="1" applyAlignment="1"/>
    <xf numFmtId="0" fontId="54" fillId="47" borderId="10" xfId="0" applyFont="1" applyFill="1" applyBorder="1" applyAlignment="1"/>
    <xf numFmtId="8" fontId="54" fillId="44" borderId="10" xfId="0" applyNumberFormat="1" applyFont="1" applyFill="1" applyBorder="1" applyAlignment="1">
      <alignment vertical="top"/>
    </xf>
    <xf numFmtId="8" fontId="54" fillId="46" borderId="10" xfId="0" applyNumberFormat="1" applyFont="1" applyFill="1" applyBorder="1" applyAlignment="1"/>
    <xf numFmtId="0" fontId="54" fillId="46" borderId="10" xfId="0" applyFont="1" applyFill="1" applyBorder="1" applyAlignment="1"/>
    <xf numFmtId="8" fontId="29" fillId="0" borderId="10" xfId="0" applyNumberFormat="1" applyFont="1" applyBorder="1" applyAlignment="1"/>
    <xf numFmtId="8" fontId="29" fillId="47" borderId="10" xfId="0" applyNumberFormat="1" applyFont="1" applyFill="1" applyBorder="1" applyAlignment="1"/>
    <xf numFmtId="8" fontId="54" fillId="0" borderId="10" xfId="0" applyNumberFormat="1" applyFont="1" applyBorder="1" applyAlignment="1">
      <alignment vertical="top"/>
    </xf>
    <xf numFmtId="8" fontId="29" fillId="47" borderId="10" xfId="0" applyNumberFormat="1" applyFont="1" applyFill="1" applyBorder="1" applyAlignment="1">
      <alignment horizontal="right"/>
    </xf>
    <xf numFmtId="8" fontId="54" fillId="0" borderId="10" xfId="0" applyNumberFormat="1" applyFont="1" applyBorder="1" applyAlignment="1">
      <alignment horizontal="center"/>
    </xf>
    <xf numFmtId="0" fontId="54" fillId="0" borderId="10" xfId="0" applyFont="1" applyBorder="1" applyAlignment="1">
      <alignment horizontal="center"/>
    </xf>
    <xf numFmtId="8" fontId="29" fillId="0" borderId="10" xfId="0" applyNumberFormat="1" applyFont="1" applyBorder="1" applyAlignment="1">
      <alignment horizontal="right"/>
    </xf>
    <xf numFmtId="0" fontId="54" fillId="45" borderId="10" xfId="0" applyFont="1" applyFill="1" applyBorder="1" applyAlignment="1">
      <alignment vertical="top"/>
    </xf>
    <xf numFmtId="0" fontId="54" fillId="45" borderId="10" xfId="0" applyFont="1" applyFill="1" applyBorder="1" applyAlignment="1"/>
    <xf numFmtId="0" fontId="60" fillId="45" borderId="10" xfId="0" applyFont="1" applyFill="1" applyBorder="1" applyAlignment="1"/>
    <xf numFmtId="0" fontId="61" fillId="45" borderId="10" xfId="0" applyFont="1" applyFill="1" applyBorder="1" applyAlignment="1"/>
    <xf numFmtId="0" fontId="61" fillId="48" borderId="10" xfId="0" applyFont="1" applyFill="1" applyBorder="1" applyAlignment="1">
      <alignment vertical="top"/>
    </xf>
    <xf numFmtId="0" fontId="61" fillId="48" borderId="10" xfId="0" applyFont="1" applyFill="1" applyBorder="1" applyAlignment="1"/>
    <xf numFmtId="0" fontId="61" fillId="49" borderId="10" xfId="0" applyFont="1" applyFill="1" applyBorder="1" applyAlignment="1"/>
    <xf numFmtId="0" fontId="54" fillId="49" borderId="10" xfId="0" applyFont="1" applyFill="1" applyBorder="1" applyAlignment="1"/>
    <xf numFmtId="0" fontId="61" fillId="0" borderId="0" xfId="0" applyFont="1" applyAlignment="1"/>
    <xf numFmtId="0" fontId="54" fillId="48" borderId="10" xfId="0" applyFont="1" applyFill="1" applyBorder="1" applyAlignment="1"/>
    <xf numFmtId="0" fontId="54" fillId="50" borderId="0" xfId="0" applyFont="1" applyFill="1" applyAlignment="1"/>
    <xf numFmtId="0" fontId="28" fillId="0" borderId="0" xfId="0" applyFont="1"/>
    <xf numFmtId="0" fontId="42" fillId="0" borderId="0" xfId="0" applyFont="1"/>
    <xf numFmtId="0" fontId="66" fillId="0" borderId="21" xfId="0" applyNumberFormat="1" applyFont="1" applyBorder="1" applyAlignment="1">
      <alignment horizontal="left" vertical="center" indent="1"/>
    </xf>
    <xf numFmtId="164" fontId="66" fillId="0" borderId="21" xfId="0" applyNumberFormat="1" applyFont="1" applyBorder="1" applyAlignment="1">
      <alignment horizontal="right" vertical="center" indent="1"/>
    </xf>
    <xf numFmtId="0" fontId="67" fillId="0" borderId="22" xfId="89" applyAlignment="1">
      <alignment horizontal="center"/>
    </xf>
    <xf numFmtId="0" fontId="14" fillId="0" borderId="0" xfId="0" applyFont="1"/>
    <xf numFmtId="10" fontId="66" fillId="36" borderId="21" xfId="0" applyNumberFormat="1" applyFont="1" applyFill="1" applyBorder="1" applyAlignment="1">
      <alignment horizontal="right" vertical="center" indent="1"/>
    </xf>
    <xf numFmtId="10" fontId="66" fillId="36" borderId="24" xfId="0" applyNumberFormat="1" applyFont="1" applyFill="1" applyBorder="1" applyAlignment="1">
      <alignment horizontal="right" vertical="center" indent="1"/>
    </xf>
    <xf numFmtId="0" fontId="69" fillId="0" borderId="0" xfId="0" applyFont="1" applyAlignment="1"/>
    <xf numFmtId="0" fontId="0" fillId="0" borderId="10" xfId="0" applyBorder="1" applyAlignment="1">
      <alignment horizontal="left"/>
    </xf>
    <xf numFmtId="0" fontId="14" fillId="0" borderId="0" xfId="0" applyFont="1" applyAlignment="1">
      <alignment horizontal="left"/>
    </xf>
    <xf numFmtId="164" fontId="0" fillId="43" borderId="10" xfId="0" applyNumberFormat="1" applyFill="1" applyBorder="1"/>
    <xf numFmtId="0" fontId="13" fillId="33" borderId="0" xfId="0" applyFont="1" applyFill="1" applyBorder="1" applyAlignment="1">
      <alignment horizontal="center" vertical="center"/>
    </xf>
    <xf numFmtId="0" fontId="54" fillId="0" borderId="0" xfId="0" applyFont="1" applyAlignment="1">
      <alignment horizontal="left" wrapText="1"/>
    </xf>
    <xf numFmtId="10" fontId="25" fillId="0" borderId="10" xfId="43" applyNumberFormat="1" applyFont="1" applyFill="1" applyBorder="1" applyAlignment="1"/>
    <xf numFmtId="0" fontId="41" fillId="0" borderId="10" xfId="0" applyFont="1" applyFill="1" applyBorder="1"/>
    <xf numFmtId="0" fontId="28" fillId="0" borderId="0" xfId="0" applyFont="1" applyAlignment="1">
      <alignment horizontal="left" vertical="top" wrapText="1"/>
    </xf>
    <xf numFmtId="0" fontId="42" fillId="0" borderId="13" xfId="0" applyFont="1" applyBorder="1" applyAlignment="1">
      <alignment horizontal="center" vertical="top" wrapText="1"/>
    </xf>
    <xf numFmtId="0" fontId="42" fillId="0" borderId="15" xfId="0" applyFont="1" applyBorder="1" applyAlignment="1">
      <alignment horizontal="center" vertical="top" wrapText="1"/>
    </xf>
    <xf numFmtId="0" fontId="13" fillId="33" borderId="0" xfId="0" applyFont="1" applyFill="1" applyBorder="1" applyAlignment="1">
      <alignment horizontal="center" vertical="center"/>
    </xf>
    <xf numFmtId="0" fontId="22" fillId="0" borderId="16" xfId="0" applyFont="1" applyFill="1" applyBorder="1" applyAlignment="1">
      <alignment horizontal="left" vertical="center" wrapText="1"/>
    </xf>
    <xf numFmtId="0" fontId="49" fillId="42" borderId="13" xfId="0" applyFont="1" applyFill="1" applyBorder="1" applyAlignment="1">
      <alignment horizontal="left" vertical="center" wrapText="1"/>
    </xf>
    <xf numFmtId="0" fontId="49" fillId="42" borderId="16" xfId="0" applyFont="1" applyFill="1" applyBorder="1" applyAlignment="1">
      <alignment horizontal="left" vertical="center" wrapText="1"/>
    </xf>
    <xf numFmtId="0" fontId="36" fillId="33" borderId="0" xfId="0" applyFont="1" applyFill="1" applyBorder="1" applyAlignment="1">
      <alignment horizontal="center" vertical="center"/>
    </xf>
    <xf numFmtId="0" fontId="50" fillId="0" borderId="16" xfId="0" applyFont="1" applyFill="1" applyBorder="1" applyAlignment="1">
      <alignment horizontal="left" vertical="center" wrapText="1"/>
    </xf>
    <xf numFmtId="0" fontId="21" fillId="41" borderId="10" xfId="0" applyFont="1" applyFill="1" applyBorder="1" applyAlignment="1">
      <alignment horizontal="center" vertical="center" wrapText="1"/>
    </xf>
    <xf numFmtId="0" fontId="21" fillId="33" borderId="10" xfId="0" applyFont="1" applyFill="1" applyBorder="1" applyAlignment="1">
      <alignment horizontal="center" vertical="center"/>
    </xf>
    <xf numFmtId="0" fontId="21" fillId="33" borderId="10" xfId="0" applyFont="1" applyFill="1" applyBorder="1" applyAlignment="1">
      <alignment horizontal="center" vertical="center" wrapText="1"/>
    </xf>
    <xf numFmtId="0" fontId="21" fillId="41" borderId="10"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horizontal="center" vertical="center"/>
    </xf>
    <xf numFmtId="0" fontId="37" fillId="41" borderId="12" xfId="0" applyFont="1" applyFill="1" applyBorder="1" applyAlignment="1">
      <alignment horizontal="center" vertical="center" wrapText="1"/>
    </xf>
    <xf numFmtId="0" fontId="37" fillId="41" borderId="11" xfId="0" applyFont="1" applyFill="1" applyBorder="1" applyAlignment="1">
      <alignment horizontal="center" vertical="center"/>
    </xf>
    <xf numFmtId="0" fontId="37" fillId="41" borderId="11" xfId="0" applyFont="1" applyFill="1" applyBorder="1" applyAlignment="1">
      <alignment horizontal="center" vertical="center" wrapText="1"/>
    </xf>
    <xf numFmtId="0" fontId="21" fillId="33" borderId="14" xfId="0" applyFont="1" applyFill="1" applyBorder="1" applyAlignment="1">
      <alignment horizontal="center" vertical="center"/>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18" xfId="0" applyFont="1" applyFill="1" applyBorder="1" applyAlignment="1">
      <alignment horizontal="center" vertical="center"/>
    </xf>
    <xf numFmtId="0" fontId="23" fillId="0" borderId="0" xfId="0" applyFont="1" applyAlignment="1">
      <alignment horizontal="left" vertical="top" wrapText="1"/>
    </xf>
    <xf numFmtId="0" fontId="23" fillId="0" borderId="12" xfId="0" applyFont="1" applyBorder="1" applyAlignment="1">
      <alignment horizontal="left" vertical="center"/>
    </xf>
    <xf numFmtId="0" fontId="23" fillId="0" borderId="11" xfId="0" applyFont="1"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54" fillId="0" borderId="0" xfId="0" applyFont="1" applyAlignment="1">
      <alignment horizontal="left" wrapText="1"/>
    </xf>
    <xf numFmtId="0" fontId="55" fillId="0" borderId="10" xfId="0" applyFont="1" applyBorder="1" applyAlignment="1">
      <alignment vertical="center" wrapText="1"/>
    </xf>
    <xf numFmtId="0" fontId="63" fillId="0" borderId="0" xfId="0" applyFont="1" applyAlignment="1">
      <alignment horizontal="left"/>
    </xf>
    <xf numFmtId="0" fontId="28" fillId="50" borderId="0" xfId="0" applyFont="1" applyFill="1" applyAlignment="1">
      <alignment horizontal="left"/>
    </xf>
    <xf numFmtId="0" fontId="63" fillId="0" borderId="0" xfId="0" applyFont="1" applyAlignment="1">
      <alignment horizontal="left" wrapText="1"/>
    </xf>
    <xf numFmtId="0" fontId="28" fillId="50" borderId="0" xfId="0" applyFont="1" applyFill="1" applyAlignment="1">
      <alignment horizontal="left" wrapText="1"/>
    </xf>
    <xf numFmtId="0" fontId="59" fillId="45" borderId="10" xfId="0" applyFont="1" applyFill="1" applyBorder="1" applyAlignment="1">
      <alignment horizontal="center" vertical="center"/>
    </xf>
    <xf numFmtId="0" fontId="61" fillId="48" borderId="10" xfId="0" applyFont="1" applyFill="1" applyBorder="1" applyAlignment="1">
      <alignment horizontal="center" vertical="center"/>
    </xf>
    <xf numFmtId="0" fontId="61" fillId="48" borderId="10" xfId="0" applyFont="1" applyFill="1" applyBorder="1" applyAlignment="1">
      <alignment horizontal="center" vertical="center" wrapText="1"/>
    </xf>
    <xf numFmtId="0" fontId="55" fillId="0" borderId="10" xfId="0" applyFont="1" applyBorder="1" applyAlignment="1">
      <alignment horizontal="left" vertical="center" wrapText="1"/>
    </xf>
    <xf numFmtId="0" fontId="55" fillId="0" borderId="10" xfId="0" applyFont="1" applyBorder="1" applyAlignment="1">
      <alignment vertical="top" wrapText="1"/>
    </xf>
    <xf numFmtId="0" fontId="55" fillId="0" borderId="10" xfId="0" applyFont="1" applyBorder="1" applyAlignment="1">
      <alignment horizontal="left" vertical="top" wrapText="1"/>
    </xf>
    <xf numFmtId="0" fontId="68" fillId="51" borderId="0" xfId="18" applyFont="1" applyFill="1" applyAlignment="1">
      <alignment horizontal="center" vertical="center"/>
    </xf>
    <xf numFmtId="0" fontId="68" fillId="51" borderId="23" xfId="18" applyFont="1" applyFill="1" applyBorder="1" applyAlignment="1">
      <alignment horizontal="center" vertical="center"/>
    </xf>
  </cellXfs>
  <cellStyles count="90">
    <cellStyle name="_x000d__x000a_CCAPI200.DLL=W:\WINDOWS3\, Can't find CCAPI200.DLL_x000d__x000a_XLHELP.DLL=W:\MSOFFICE_x000d__x000a_MAINXL.HLP=W:\M" xfId="44"/>
    <cellStyle name="0,0_x000d__x000a_NA_x000d__x000a_" xfId="45"/>
    <cellStyle name="20% - Accent1" xfId="19" builtinId="30" customBuiltin="1"/>
    <cellStyle name="20% - Accent2" xfId="23" builtinId="34" customBuiltin="1"/>
    <cellStyle name="20% - Accent3" xfId="27" builtinId="38" customBuiltin="1"/>
    <cellStyle name="20% - Accent3 2" xfId="46"/>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ockout" xfId="47"/>
    <cellStyle name="Calculation" xfId="11" builtinId="22" customBuiltin="1"/>
    <cellStyle name="Calculation 2" xfId="48"/>
    <cellStyle name="Check Cell" xfId="13" builtinId="23" customBuiltin="1"/>
    <cellStyle name="Comma 2" xfId="49"/>
    <cellStyle name="Comma 3" xfId="50"/>
    <cellStyle name="Comma 4" xfId="51"/>
    <cellStyle name="Comma 5" xfId="52"/>
    <cellStyle name="Comma 6" xfId="53"/>
    <cellStyle name="Comma 7" xfId="54"/>
    <cellStyle name="Comma 8" xfId="55"/>
    <cellStyle name="Comma 9" xfId="56"/>
    <cellStyle name="Currency" xfId="42" builtinId="4"/>
    <cellStyle name="Currency 2" xfId="57"/>
    <cellStyle name="Currency 3" xfId="58"/>
    <cellStyle name="Currency 3 2" xfId="59"/>
    <cellStyle name="Currency 4" xfId="60"/>
    <cellStyle name="Explanatory Text" xfId="16" builtinId="53" customBuiltin="1"/>
    <cellStyle name="Good" xfId="6" builtinId="26" customBuiltin="1"/>
    <cellStyle name="Heading 1" xfId="2" builtinId="16" customBuiltin="1"/>
    <cellStyle name="Heading 1_10 01 06 - Cost build up model_AER draft decision" xfId="89"/>
    <cellStyle name="Heading 2" xfId="3" builtinId="17" customBuiltin="1"/>
    <cellStyle name="Heading 3" xfId="4" builtinId="18" customBuiltin="1"/>
    <cellStyle name="Heading 4" xfId="5" builtinId="19" customBuiltin="1"/>
    <cellStyle name="Hyperlink" xfId="88" builtinId="8"/>
    <cellStyle name="Import" xfId="61"/>
    <cellStyle name="Import%" xfId="62"/>
    <cellStyle name="Input" xfId="9" builtinId="20" customBuiltin="1"/>
    <cellStyle name="Input 2" xfId="63"/>
    <cellStyle name="Input1" xfId="64"/>
    <cellStyle name="Input1%" xfId="65"/>
    <cellStyle name="Input1default%" xfId="66"/>
    <cellStyle name="Input2" xfId="67"/>
    <cellStyle name="Input2%" xfId="68"/>
    <cellStyle name="Input3" xfId="69"/>
    <cellStyle name="Input3%" xfId="70"/>
    <cellStyle name="Linked Cell" xfId="12" builtinId="24" customBuiltin="1"/>
    <cellStyle name="Neutral" xfId="8" builtinId="28" customBuiltin="1"/>
    <cellStyle name="Normal" xfId="0" builtinId="0"/>
    <cellStyle name="Normal 2" xfId="71"/>
    <cellStyle name="Normal 2 2" xfId="72"/>
    <cellStyle name="Normal 3" xfId="73"/>
    <cellStyle name="Normal 4" xfId="74"/>
    <cellStyle name="Normal 5" xfId="75"/>
    <cellStyle name="Normal 6" xfId="76"/>
    <cellStyle name="Normal 7" xfId="77"/>
    <cellStyle name="Normal 8" xfId="78"/>
    <cellStyle name="Normal 9" xfId="79"/>
    <cellStyle name="Note" xfId="15" builtinId="10" customBuiltin="1"/>
    <cellStyle name="Output" xfId="10" builtinId="21" customBuiltin="1"/>
    <cellStyle name="Percent" xfId="43" builtinId="5"/>
    <cellStyle name="Percent 2" xfId="80"/>
    <cellStyle name="Percent 2 2" xfId="81"/>
    <cellStyle name="Percent 2 3" xfId="82"/>
    <cellStyle name="Percent 3" xfId="83"/>
    <cellStyle name="Percent 3 2" xfId="84"/>
    <cellStyle name="Percent 4" xfId="85"/>
    <cellStyle name="Percent 5" xfId="86"/>
    <cellStyle name="Style 1" xfId="87"/>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704850</xdr:colOff>
      <xdr:row>4</xdr:row>
      <xdr:rowOff>9525</xdr:rowOff>
    </xdr:from>
    <xdr:to>
      <xdr:col>5</xdr:col>
      <xdr:colOff>809625</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0690" y="39953565"/>
          <a:ext cx="4128135" cy="49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xdr:row>
          <xdr:rowOff>0</xdr:rowOff>
        </xdr:from>
        <xdr:to>
          <xdr:col>2</xdr:col>
          <xdr:colOff>22860</xdr:colOff>
          <xdr:row>4</xdr:row>
          <xdr:rowOff>76200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twoCellAnchor>
    <xdr:from>
      <xdr:col>1</xdr:col>
      <xdr:colOff>9525</xdr:colOff>
      <xdr:row>4</xdr:row>
      <xdr:rowOff>91440</xdr:rowOff>
    </xdr:from>
    <xdr:to>
      <xdr:col>5</xdr:col>
      <xdr:colOff>13433</xdr:colOff>
      <xdr:row>6</xdr:row>
      <xdr:rowOff>114300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9125" y="853440"/>
          <a:ext cx="2800448"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205740</xdr:colOff>
      <xdr:row>7</xdr:row>
      <xdr:rowOff>180975</xdr:rowOff>
    </xdr:from>
    <xdr:to>
      <xdr:col>1</xdr:col>
      <xdr:colOff>411480</xdr:colOff>
      <xdr:row>10</xdr:row>
      <xdr:rowOff>70756</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5340" y="1499235"/>
          <a:ext cx="205740" cy="628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9</xdr:row>
      <xdr:rowOff>180975</xdr:rowOff>
    </xdr:from>
    <xdr:to>
      <xdr:col>1</xdr:col>
      <xdr:colOff>350161</xdr:colOff>
      <xdr:row>12</xdr:row>
      <xdr:rowOff>73479</xdr:rowOff>
    </xdr:to>
    <xdr:pic>
      <xdr:nvPicPr>
        <xdr:cNvPr id="5" name="Picture 4"/>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8675" y="1872615"/>
          <a:ext cx="131086" cy="55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133350</xdr:colOff>
      <xdr:row>13</xdr:row>
      <xdr:rowOff>175260</xdr:rowOff>
    </xdr:from>
    <xdr:to>
      <xdr:col>1</xdr:col>
      <xdr:colOff>361950</xdr:colOff>
      <xdr:row>14</xdr:row>
      <xdr:rowOff>0</xdr:rowOff>
    </xdr:to>
    <xdr:pic>
      <xdr:nvPicPr>
        <xdr:cNvPr id="6" name="Picture 5"/>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2950" y="2644140"/>
          <a:ext cx="2286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160020</xdr:colOff>
      <xdr:row>14</xdr:row>
      <xdr:rowOff>9350</xdr:rowOff>
    </xdr:from>
    <xdr:to>
      <xdr:col>1</xdr:col>
      <xdr:colOff>467111</xdr:colOff>
      <xdr:row>16</xdr:row>
      <xdr:rowOff>53340</xdr:rowOff>
    </xdr:to>
    <xdr:pic>
      <xdr:nvPicPr>
        <xdr:cNvPr id="7" name="Picture 6"/>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 y="3026870"/>
          <a:ext cx="307091" cy="341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16</xdr:row>
      <xdr:rowOff>33018</xdr:rowOff>
    </xdr:from>
    <xdr:to>
      <xdr:col>1</xdr:col>
      <xdr:colOff>371475</xdr:colOff>
      <xdr:row>18</xdr:row>
      <xdr:rowOff>0</xdr:rowOff>
    </xdr:to>
    <xdr:pic>
      <xdr:nvPicPr>
        <xdr:cNvPr id="8" name="Picture 7"/>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3347718"/>
          <a:ext cx="161925" cy="44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iscs\1419%20Final%20determination\20150502%20Email%20after%20the%20fact%20public%20lighting%20opex%20corrections\Copy%20of%20Ausgrid%20-%20Public%20Lighting%20-%20Opex%20Cost%20Build-up%20Model%20CONFIDTENTIAL%20shrunk.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50521%20Calculation%20of%20the%20alternative%20control%20services%20FY16%20charges%20v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iscs\1419%20Final%20determination\Confidential\Models%20Confidential\Ausgrid%20Final%20Decision%20-%20Post%20June%202009%20Annuity%20Prices%20CONFIDENTIA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General"/>
      <sheetName val="Input - Inventory"/>
      <sheetName val="Calc - Opex FY14"/>
      <sheetName val="Calc - Opex FY15"/>
      <sheetName val="Calc - Opex FY16"/>
      <sheetName val="Calc - Opex FY17"/>
      <sheetName val="Calc - Opex FY18"/>
      <sheetName val="Calc - Opex FY19"/>
    </sheetNames>
    <sheetDataSet>
      <sheetData sheetId="0">
        <row r="7">
          <cell r="J7" t="str">
            <v>FY15</v>
          </cell>
          <cell r="K7" t="str">
            <v>FY16</v>
          </cell>
          <cell r="L7" t="str">
            <v>FY17</v>
          </cell>
          <cell r="M7" t="str">
            <v>FY18</v>
          </cell>
          <cell r="N7" t="str">
            <v>FY19</v>
          </cell>
        </row>
        <row r="9">
          <cell r="J9">
            <v>2.5000000000000001E-2</v>
          </cell>
          <cell r="K9">
            <v>2.5000000000000001E-2</v>
          </cell>
          <cell r="L9">
            <v>2.5000000000000001E-2</v>
          </cell>
          <cell r="M9">
            <v>2.5000000000000001E-2</v>
          </cell>
          <cell r="N9">
            <v>2.5000000000000001E-2</v>
          </cell>
        </row>
      </sheetData>
      <sheetData sheetId="1" refreshError="1"/>
      <sheetData sheetId="2" refreshError="1"/>
      <sheetData sheetId="3" refreshError="1"/>
      <sheetData sheetId="4">
        <row r="10">
          <cell r="C10" t="str">
            <v>Description</v>
          </cell>
        </row>
        <row r="57">
          <cell r="C57" t="str">
            <v>EMPTY</v>
          </cell>
          <cell r="D57" t="str">
            <v>Connection</v>
          </cell>
          <cell r="E57" t="str">
            <v>NonTraffic</v>
          </cell>
          <cell r="K57">
            <v>0</v>
          </cell>
        </row>
        <row r="58">
          <cell r="C58" t="str">
            <v>O/U (P09)</v>
          </cell>
          <cell r="D58" t="str">
            <v>Connection</v>
          </cell>
          <cell r="E58" t="str">
            <v>NonTraffic</v>
          </cell>
          <cell r="K58">
            <v>92.801706249999995</v>
          </cell>
        </row>
        <row r="59">
          <cell r="C59" t="str">
            <v>OH</v>
          </cell>
          <cell r="D59" t="str">
            <v>Connection</v>
          </cell>
          <cell r="E59" t="str">
            <v>NonTraffic</v>
          </cell>
          <cell r="K59">
            <v>0</v>
          </cell>
        </row>
        <row r="60">
          <cell r="C60" t="str">
            <v>OH(P09)</v>
          </cell>
          <cell r="D60" t="str">
            <v>Connection</v>
          </cell>
          <cell r="E60" t="str">
            <v>NonTraffic</v>
          </cell>
          <cell r="K60">
            <v>0</v>
          </cell>
        </row>
        <row r="61">
          <cell r="C61" t="str">
            <v>OH2</v>
          </cell>
          <cell r="D61" t="str">
            <v>Connection</v>
          </cell>
          <cell r="E61" t="str">
            <v>NonTraffic</v>
          </cell>
          <cell r="K61">
            <v>0</v>
          </cell>
        </row>
        <row r="62">
          <cell r="C62" t="str">
            <v>OH2 (P09)</v>
          </cell>
          <cell r="D62" t="str">
            <v>Connection</v>
          </cell>
          <cell r="E62" t="str">
            <v>NonTraffic</v>
          </cell>
          <cell r="K62">
            <v>0</v>
          </cell>
        </row>
        <row r="63">
          <cell r="C63" t="str">
            <v>OHS</v>
          </cell>
          <cell r="D63" t="str">
            <v>Connection</v>
          </cell>
          <cell r="E63" t="str">
            <v>NonTraffic</v>
          </cell>
          <cell r="K63">
            <v>0</v>
          </cell>
        </row>
        <row r="64">
          <cell r="C64" t="str">
            <v>O/U</v>
          </cell>
          <cell r="D64" t="str">
            <v>Connection</v>
          </cell>
          <cell r="E64" t="str">
            <v>NonTraffic</v>
          </cell>
          <cell r="K64">
            <v>92.805007465911558</v>
          </cell>
        </row>
        <row r="65">
          <cell r="C65" t="str">
            <v>UG2</v>
          </cell>
          <cell r="D65" t="str">
            <v>Connection</v>
          </cell>
          <cell r="E65" t="str">
            <v>NonTraffic</v>
          </cell>
          <cell r="K65">
            <v>0</v>
          </cell>
        </row>
        <row r="66">
          <cell r="C66" t="str">
            <v>UG2 (P09)</v>
          </cell>
          <cell r="D66" t="str">
            <v>Connection</v>
          </cell>
          <cell r="E66" t="str">
            <v>NonTraffic</v>
          </cell>
          <cell r="K66">
            <v>0</v>
          </cell>
        </row>
        <row r="67">
          <cell r="C67" t="str">
            <v>UGORDA</v>
          </cell>
          <cell r="D67" t="str">
            <v>Connection</v>
          </cell>
          <cell r="E67" t="str">
            <v>NonTraffic</v>
          </cell>
          <cell r="K67">
            <v>0</v>
          </cell>
        </row>
        <row r="68">
          <cell r="C68" t="str">
            <v>UGR1</v>
          </cell>
          <cell r="D68" t="str">
            <v>Connection</v>
          </cell>
          <cell r="E68" t="str">
            <v>NonTraffic</v>
          </cell>
          <cell r="K68">
            <v>85.069106250000019</v>
          </cell>
        </row>
        <row r="69">
          <cell r="C69" t="str">
            <v>UGR1 (P09)</v>
          </cell>
          <cell r="D69" t="str">
            <v>Connection</v>
          </cell>
          <cell r="E69" t="str">
            <v>NonTraffic</v>
          </cell>
          <cell r="K69">
            <v>85.072379466864788</v>
          </cell>
        </row>
        <row r="70">
          <cell r="C70" t="str">
            <v>UGR2</v>
          </cell>
          <cell r="D70" t="str">
            <v>Connection</v>
          </cell>
          <cell r="E70" t="str">
            <v>NonTraffic</v>
          </cell>
          <cell r="K70">
            <v>30.930399999999985</v>
          </cell>
        </row>
        <row r="71">
          <cell r="C71" t="str">
            <v>UGR2 (P09)</v>
          </cell>
          <cell r="D71" t="str">
            <v>Connection</v>
          </cell>
          <cell r="E71" t="str">
            <v>NonTraffic</v>
          </cell>
          <cell r="K71">
            <v>30.9305119961871</v>
          </cell>
        </row>
        <row r="72">
          <cell r="C72" t="str">
            <v>UGS</v>
          </cell>
          <cell r="D72" t="str">
            <v>Connection</v>
          </cell>
          <cell r="E72" t="str">
            <v>NonTraffic</v>
          </cell>
          <cell r="K72">
            <v>0</v>
          </cell>
        </row>
        <row r="73">
          <cell r="C73" t="str">
            <v>UG-SP</v>
          </cell>
          <cell r="D73" t="str">
            <v>Connection</v>
          </cell>
          <cell r="E73" t="str">
            <v>NonTraffic</v>
          </cell>
          <cell r="K73">
            <v>0</v>
          </cell>
        </row>
        <row r="74">
          <cell r="C74" t="str">
            <v>UG-SP (P09)</v>
          </cell>
          <cell r="D74" t="str">
            <v>Connection</v>
          </cell>
          <cell r="E74" t="str">
            <v>NonTraffic</v>
          </cell>
          <cell r="K74">
            <v>0</v>
          </cell>
        </row>
        <row r="75">
          <cell r="C75" t="str">
            <v>EMPTY</v>
          </cell>
          <cell r="D75" t="str">
            <v>Lamp</v>
          </cell>
          <cell r="E75" t="str">
            <v>NonTraffic</v>
          </cell>
          <cell r="K75">
            <v>31.9535799698182</v>
          </cell>
        </row>
        <row r="76">
          <cell r="C76" t="str">
            <v>INC1x100</v>
          </cell>
          <cell r="D76" t="str">
            <v>Lamp</v>
          </cell>
          <cell r="E76" t="str">
            <v>NonTraffic</v>
          </cell>
          <cell r="K76">
            <v>45.617410121645278</v>
          </cell>
        </row>
        <row r="77">
          <cell r="C77" t="str">
            <v>INC1x1000</v>
          </cell>
          <cell r="D77" t="str">
            <v>Lamp</v>
          </cell>
          <cell r="E77" t="str">
            <v>Traffic</v>
          </cell>
          <cell r="K77">
            <v>80.62159027770268</v>
          </cell>
        </row>
        <row r="78">
          <cell r="C78" t="str">
            <v>INC1x1440</v>
          </cell>
          <cell r="D78" t="str">
            <v>Lamp</v>
          </cell>
          <cell r="E78" t="str">
            <v>NonTraffic</v>
          </cell>
          <cell r="K78">
            <v>45.490668991790464</v>
          </cell>
        </row>
        <row r="79">
          <cell r="C79" t="str">
            <v>INC1x150</v>
          </cell>
          <cell r="D79" t="str">
            <v>Lamp</v>
          </cell>
          <cell r="E79" t="str">
            <v>NonTraffic</v>
          </cell>
          <cell r="K79">
            <v>47.102819905076238</v>
          </cell>
        </row>
        <row r="80">
          <cell r="C80" t="str">
            <v>INC1x150 (P09)</v>
          </cell>
          <cell r="D80" t="str">
            <v>Lamp</v>
          </cell>
          <cell r="E80" t="str">
            <v>NonTraffic</v>
          </cell>
          <cell r="K80">
            <v>47.102819905076238</v>
          </cell>
        </row>
        <row r="81">
          <cell r="C81" t="str">
            <v>INC1x200</v>
          </cell>
          <cell r="D81" t="str">
            <v>Lamp</v>
          </cell>
          <cell r="E81" t="str">
            <v>NonTraffic</v>
          </cell>
          <cell r="K81">
            <v>47.621011270060954</v>
          </cell>
        </row>
        <row r="82">
          <cell r="C82" t="str">
            <v>INC1x300</v>
          </cell>
          <cell r="D82" t="str">
            <v>Lamp</v>
          </cell>
          <cell r="E82" t="str">
            <v>NonTraffic</v>
          </cell>
          <cell r="K82">
            <v>53.551423558219369</v>
          </cell>
        </row>
        <row r="83">
          <cell r="C83" t="str">
            <v>INC1x40</v>
          </cell>
          <cell r="D83" t="str">
            <v>Lamp</v>
          </cell>
          <cell r="E83" t="str">
            <v>NonTraffic</v>
          </cell>
          <cell r="K83">
            <v>45.643482643153945</v>
          </cell>
        </row>
        <row r="84">
          <cell r="C84" t="str">
            <v>INC1x500</v>
          </cell>
          <cell r="D84" t="str">
            <v>Lamp</v>
          </cell>
          <cell r="E84" t="str">
            <v>NonTraffic</v>
          </cell>
          <cell r="K84">
            <v>62.763714491281</v>
          </cell>
        </row>
        <row r="85">
          <cell r="C85" t="str">
            <v>INC1x60</v>
          </cell>
          <cell r="D85" t="str">
            <v>Lamp</v>
          </cell>
          <cell r="E85" t="str">
            <v>NonTraffic</v>
          </cell>
          <cell r="K85">
            <v>45.617410121645278</v>
          </cell>
        </row>
        <row r="86">
          <cell r="C86" t="str">
            <v>INC1x75</v>
          </cell>
          <cell r="D86" t="str">
            <v>Lamp</v>
          </cell>
          <cell r="E86" t="str">
            <v>NonTraffic</v>
          </cell>
          <cell r="K86">
            <v>45.617410121645278</v>
          </cell>
        </row>
        <row r="87">
          <cell r="C87" t="str">
            <v>INC3x100</v>
          </cell>
          <cell r="D87" t="str">
            <v>Lamp</v>
          </cell>
          <cell r="E87" t="str">
            <v>NonTraffic</v>
          </cell>
          <cell r="K87">
            <v>52.552001156638489</v>
          </cell>
        </row>
        <row r="88">
          <cell r="C88" t="str">
            <v>LED1x237</v>
          </cell>
          <cell r="D88" t="str">
            <v>Lamp</v>
          </cell>
          <cell r="E88" t="str">
            <v>NonTraffic</v>
          </cell>
          <cell r="K88">
            <v>34.919815458299396</v>
          </cell>
        </row>
        <row r="89">
          <cell r="C89" t="str">
            <v>LED1x29</v>
          </cell>
          <cell r="D89" t="str">
            <v>Lamp</v>
          </cell>
          <cell r="E89" t="str">
            <v>NonTraffic</v>
          </cell>
          <cell r="K89">
            <v>29.266870480716097</v>
          </cell>
        </row>
        <row r="90">
          <cell r="C90" t="str">
            <v>MBF1x1000</v>
          </cell>
          <cell r="D90" t="str">
            <v>Lamp</v>
          </cell>
          <cell r="E90" t="str">
            <v>Traffic</v>
          </cell>
          <cell r="K90">
            <v>87.286326357120501</v>
          </cell>
        </row>
        <row r="91">
          <cell r="C91" t="str">
            <v>MBF1x1000 (P09)</v>
          </cell>
          <cell r="D91" t="str">
            <v>Lamp</v>
          </cell>
          <cell r="E91" t="str">
            <v>Traffic</v>
          </cell>
          <cell r="K91">
            <v>87.286326357120501</v>
          </cell>
        </row>
        <row r="92">
          <cell r="C92" t="str">
            <v>MBF1x125</v>
          </cell>
          <cell r="D92" t="str">
            <v>Lamp</v>
          </cell>
          <cell r="E92" t="str">
            <v>NonTraffic</v>
          </cell>
          <cell r="K92">
            <v>45.246055959073786</v>
          </cell>
        </row>
        <row r="93">
          <cell r="C93" t="str">
            <v>MBF1x125 (P09)</v>
          </cell>
          <cell r="D93" t="str">
            <v>Lamp</v>
          </cell>
          <cell r="E93" t="str">
            <v>NonTraffic</v>
          </cell>
          <cell r="K93">
            <v>45.246055959073786</v>
          </cell>
        </row>
        <row r="94">
          <cell r="C94" t="str">
            <v>MBF1x160</v>
          </cell>
          <cell r="D94" t="str">
            <v>Lamp</v>
          </cell>
          <cell r="E94" t="str">
            <v>NonTraffic</v>
          </cell>
          <cell r="K94">
            <v>44.097898420438099</v>
          </cell>
        </row>
        <row r="95">
          <cell r="C95" t="str">
            <v>MBF1x250</v>
          </cell>
          <cell r="D95" t="str">
            <v>Lamp</v>
          </cell>
          <cell r="E95" t="str">
            <v>Traffic</v>
          </cell>
          <cell r="K95">
            <v>51.605920772798335</v>
          </cell>
        </row>
        <row r="96">
          <cell r="C96" t="str">
            <v>MBF1x250 (P09)</v>
          </cell>
          <cell r="D96" t="str">
            <v>Lamp</v>
          </cell>
          <cell r="E96" t="str">
            <v>Traffic</v>
          </cell>
          <cell r="K96">
            <v>51.605920772798335</v>
          </cell>
        </row>
        <row r="97">
          <cell r="C97" t="str">
            <v>MBF1x400</v>
          </cell>
          <cell r="D97" t="str">
            <v>Lamp</v>
          </cell>
          <cell r="E97" t="str">
            <v>Traffic</v>
          </cell>
          <cell r="K97">
            <v>51.605920772798335</v>
          </cell>
        </row>
        <row r="98">
          <cell r="C98" t="str">
            <v>MBF1x400 (P09)</v>
          </cell>
          <cell r="D98" t="str">
            <v>Lamp</v>
          </cell>
          <cell r="E98" t="str">
            <v>Traffic</v>
          </cell>
          <cell r="K98">
            <v>51.605920772798335</v>
          </cell>
        </row>
        <row r="99">
          <cell r="C99" t="str">
            <v>MBF1x42</v>
          </cell>
          <cell r="D99" t="str">
            <v>Lamp</v>
          </cell>
          <cell r="E99" t="str">
            <v>NonTraffic</v>
          </cell>
          <cell r="K99">
            <v>42.216475595013371</v>
          </cell>
        </row>
        <row r="100">
          <cell r="C100" t="str">
            <v>MBF1x42 (P09)</v>
          </cell>
          <cell r="D100" t="str">
            <v>Lamp</v>
          </cell>
          <cell r="E100" t="str">
            <v>NonTraffic</v>
          </cell>
          <cell r="K100">
            <v>42.216475595013371</v>
          </cell>
        </row>
        <row r="101">
          <cell r="C101" t="str">
            <v>MBF1x50</v>
          </cell>
          <cell r="D101" t="str">
            <v>Lamp</v>
          </cell>
          <cell r="E101" t="str">
            <v>NonTraffic</v>
          </cell>
          <cell r="K101">
            <v>45.431383069278517</v>
          </cell>
        </row>
        <row r="102">
          <cell r="C102" t="str">
            <v>MBF1x50 (P09)</v>
          </cell>
          <cell r="D102" t="str">
            <v>Lamp</v>
          </cell>
          <cell r="E102" t="str">
            <v>NonTraffic</v>
          </cell>
          <cell r="K102">
            <v>45.431383069278517</v>
          </cell>
        </row>
        <row r="103">
          <cell r="C103" t="str">
            <v>MBF1x500</v>
          </cell>
          <cell r="D103" t="str">
            <v>Lamp</v>
          </cell>
          <cell r="E103" t="str">
            <v>Traffic</v>
          </cell>
          <cell r="K103">
            <v>81.06419410107064</v>
          </cell>
        </row>
        <row r="104">
          <cell r="C104" t="str">
            <v>MBF1x700</v>
          </cell>
          <cell r="D104" t="str">
            <v>Lamp</v>
          </cell>
          <cell r="E104" t="str">
            <v>Traffic</v>
          </cell>
          <cell r="K104">
            <v>71.412942071422449</v>
          </cell>
        </row>
        <row r="105">
          <cell r="C105" t="str">
            <v>MBF1x80</v>
          </cell>
          <cell r="D105" t="str">
            <v>Lamp</v>
          </cell>
          <cell r="E105" t="str">
            <v>NonTraffic</v>
          </cell>
          <cell r="K105">
            <v>44.196884355382217</v>
          </cell>
        </row>
        <row r="106">
          <cell r="C106" t="str">
            <v>MBF1x80 (P09)</v>
          </cell>
          <cell r="D106" t="str">
            <v>Lamp</v>
          </cell>
          <cell r="E106" t="str">
            <v>NonTraffic</v>
          </cell>
          <cell r="K106">
            <v>44.196884355382217</v>
          </cell>
        </row>
        <row r="107">
          <cell r="C107" t="str">
            <v>MBF1x800</v>
          </cell>
          <cell r="D107" t="str">
            <v>Lamp</v>
          </cell>
          <cell r="E107" t="str">
            <v>Traffic</v>
          </cell>
          <cell r="K107">
            <v>81.06419410107064</v>
          </cell>
        </row>
        <row r="108">
          <cell r="C108" t="str">
            <v>MBF2x125</v>
          </cell>
          <cell r="D108" t="str">
            <v>Lamp</v>
          </cell>
          <cell r="E108" t="str">
            <v>Traffic</v>
          </cell>
          <cell r="K108">
            <v>63.434388248134198</v>
          </cell>
        </row>
        <row r="109">
          <cell r="C109" t="str">
            <v>MBF2x125 (P09)</v>
          </cell>
          <cell r="D109" t="str">
            <v>Lamp</v>
          </cell>
          <cell r="E109" t="str">
            <v>Traffic</v>
          </cell>
          <cell r="K109">
            <v>63.434388248134198</v>
          </cell>
        </row>
        <row r="110">
          <cell r="C110" t="str">
            <v>MBF2x160</v>
          </cell>
          <cell r="D110" t="str">
            <v>Lamp</v>
          </cell>
          <cell r="E110" t="str">
            <v>Traffic</v>
          </cell>
          <cell r="K110">
            <v>50.46764820350807</v>
          </cell>
        </row>
        <row r="111">
          <cell r="C111" t="str">
            <v>MBF2x175</v>
          </cell>
          <cell r="D111" t="str">
            <v>Lamp</v>
          </cell>
          <cell r="E111" t="str">
            <v>Traffic</v>
          </cell>
          <cell r="K111">
            <v>50.46764820350807</v>
          </cell>
        </row>
        <row r="112">
          <cell r="C112" t="str">
            <v>MBF2x400</v>
          </cell>
          <cell r="D112" t="str">
            <v>Lamp</v>
          </cell>
          <cell r="E112" t="str">
            <v>Traffic</v>
          </cell>
          <cell r="K112">
            <v>63.846834916067884</v>
          </cell>
        </row>
        <row r="113">
          <cell r="C113" t="str">
            <v>MBF2x80</v>
          </cell>
          <cell r="D113" t="str">
            <v>Lamp</v>
          </cell>
          <cell r="E113" t="str">
            <v>NonTraffic</v>
          </cell>
          <cell r="K113">
            <v>54.383419807016928</v>
          </cell>
        </row>
        <row r="114">
          <cell r="C114" t="str">
            <v>MBF3x160</v>
          </cell>
          <cell r="D114" t="str">
            <v>Lamp</v>
          </cell>
          <cell r="E114" t="str">
            <v>Traffic</v>
          </cell>
          <cell r="K114">
            <v>79.367429998301219</v>
          </cell>
        </row>
        <row r="115">
          <cell r="C115" t="str">
            <v>MBF3x250</v>
          </cell>
          <cell r="D115" t="str">
            <v>Lamp</v>
          </cell>
          <cell r="E115" t="str">
            <v>Traffic</v>
          </cell>
          <cell r="K115">
            <v>79.367429998301219</v>
          </cell>
        </row>
        <row r="116">
          <cell r="C116" t="str">
            <v>MBF3x400</v>
          </cell>
          <cell r="D116" t="str">
            <v>Lamp</v>
          </cell>
          <cell r="E116" t="str">
            <v>Traffic</v>
          </cell>
          <cell r="K116">
            <v>79.367429998301219</v>
          </cell>
        </row>
        <row r="117">
          <cell r="C117" t="str">
            <v>MBF3x80</v>
          </cell>
          <cell r="D117" t="str">
            <v>Lamp</v>
          </cell>
          <cell r="E117" t="str">
            <v>NonTraffic</v>
          </cell>
          <cell r="K117">
            <v>65.598339725616285</v>
          </cell>
        </row>
        <row r="118">
          <cell r="C118" t="str">
            <v>MBF4x1000</v>
          </cell>
          <cell r="D118" t="str">
            <v>Lamp</v>
          </cell>
          <cell r="E118" t="str">
            <v>Traffic</v>
          </cell>
          <cell r="K118">
            <v>188.71964203544755</v>
          </cell>
        </row>
        <row r="119">
          <cell r="C119" t="str">
            <v>MBF4x80</v>
          </cell>
          <cell r="D119" t="str">
            <v>Lamp</v>
          </cell>
          <cell r="E119" t="str">
            <v>NonTraffic</v>
          </cell>
          <cell r="K119">
            <v>76.813259644215663</v>
          </cell>
        </row>
        <row r="120">
          <cell r="C120" t="str">
            <v>MBF6x125</v>
          </cell>
          <cell r="D120" t="str">
            <v>Lamp</v>
          </cell>
          <cell r="E120" t="str">
            <v>Traffic</v>
          </cell>
          <cell r="K120">
            <v>124.69187524120024</v>
          </cell>
        </row>
        <row r="121">
          <cell r="C121" t="str">
            <v>MBF6x160</v>
          </cell>
          <cell r="D121" t="str">
            <v>Lamp</v>
          </cell>
          <cell r="E121" t="str">
            <v>Traffic</v>
          </cell>
          <cell r="K121">
            <v>124.69187524120024</v>
          </cell>
        </row>
        <row r="122">
          <cell r="C122" t="str">
            <v>MBF9x160</v>
          </cell>
          <cell r="D122" t="str">
            <v>Lamp</v>
          </cell>
          <cell r="E122" t="str">
            <v>Traffic</v>
          </cell>
          <cell r="K122">
            <v>170.63499048599974</v>
          </cell>
        </row>
        <row r="123">
          <cell r="C123" t="str">
            <v>MBI1x100</v>
          </cell>
          <cell r="D123" t="str">
            <v>Lamp</v>
          </cell>
          <cell r="E123" t="str">
            <v>Traffic</v>
          </cell>
          <cell r="K123">
            <v>60.316733174836621</v>
          </cell>
        </row>
        <row r="124">
          <cell r="C124" t="str">
            <v>MBI1x100 (P09)</v>
          </cell>
          <cell r="D124" t="str">
            <v>Lamp</v>
          </cell>
          <cell r="E124" t="str">
            <v>Traffic</v>
          </cell>
          <cell r="K124">
            <v>60.316733174836621</v>
          </cell>
        </row>
        <row r="125">
          <cell r="C125" t="str">
            <v>MBI1x1000</v>
          </cell>
          <cell r="D125" t="str">
            <v>Lamp</v>
          </cell>
          <cell r="E125" t="str">
            <v>Traffic</v>
          </cell>
          <cell r="K125">
            <v>110.33244077431465</v>
          </cell>
        </row>
        <row r="126">
          <cell r="C126" t="str">
            <v>MBI1x1000 (P09)</v>
          </cell>
          <cell r="D126" t="str">
            <v>Lamp</v>
          </cell>
          <cell r="E126" t="str">
            <v>Traffic</v>
          </cell>
          <cell r="K126">
            <v>110.33244077431465</v>
          </cell>
        </row>
        <row r="127">
          <cell r="C127" t="str">
            <v>MBI1x150</v>
          </cell>
          <cell r="D127" t="str">
            <v>Lamp</v>
          </cell>
          <cell r="E127" t="str">
            <v>Traffic</v>
          </cell>
          <cell r="K127">
            <v>92.434317619332461</v>
          </cell>
        </row>
        <row r="128">
          <cell r="C128" t="str">
            <v>MBI1x150 (P09)</v>
          </cell>
          <cell r="D128" t="str">
            <v>Lamp</v>
          </cell>
          <cell r="E128" t="str">
            <v>Traffic</v>
          </cell>
          <cell r="K128">
            <v>92.434317619332461</v>
          </cell>
        </row>
        <row r="129">
          <cell r="C129" t="str">
            <v>MBI1x1500</v>
          </cell>
          <cell r="D129" t="str">
            <v>Lamp</v>
          </cell>
          <cell r="E129" t="str">
            <v>Traffic</v>
          </cell>
          <cell r="K129">
            <v>89.210015792760885</v>
          </cell>
        </row>
        <row r="130">
          <cell r="C130" t="str">
            <v>MBI1x250</v>
          </cell>
          <cell r="D130" t="str">
            <v>Lamp</v>
          </cell>
          <cell r="E130" t="str">
            <v>Traffic</v>
          </cell>
          <cell r="K130">
            <v>59.668523202010824</v>
          </cell>
        </row>
        <row r="131">
          <cell r="C131" t="str">
            <v>MBI1x250 (P09)</v>
          </cell>
          <cell r="D131" t="str">
            <v>Lamp</v>
          </cell>
          <cell r="E131" t="str">
            <v>Traffic</v>
          </cell>
          <cell r="K131">
            <v>59.668523202010824</v>
          </cell>
        </row>
        <row r="132">
          <cell r="C132" t="str">
            <v>MBI1x3745</v>
          </cell>
          <cell r="D132" t="str">
            <v>Lamp</v>
          </cell>
          <cell r="E132" t="str">
            <v>Traffic</v>
          </cell>
          <cell r="K132">
            <v>45.490668991790464</v>
          </cell>
        </row>
        <row r="133">
          <cell r="C133" t="str">
            <v>MBI1x400</v>
          </cell>
          <cell r="D133" t="str">
            <v>Lamp</v>
          </cell>
          <cell r="E133" t="str">
            <v>Traffic</v>
          </cell>
          <cell r="K133">
            <v>60.632617288305802</v>
          </cell>
        </row>
        <row r="134">
          <cell r="C134" t="str">
            <v>MBI1x400 (P09)</v>
          </cell>
          <cell r="D134" t="str">
            <v>Lamp</v>
          </cell>
          <cell r="E134" t="str">
            <v>Traffic</v>
          </cell>
          <cell r="K134">
            <v>60.632617288305802</v>
          </cell>
        </row>
        <row r="135">
          <cell r="C135" t="str">
            <v>MBI1x500</v>
          </cell>
          <cell r="D135" t="str">
            <v>Lamp</v>
          </cell>
          <cell r="E135" t="str">
            <v>Traffic</v>
          </cell>
          <cell r="K135">
            <v>77.295462672826616</v>
          </cell>
        </row>
        <row r="136">
          <cell r="C136" t="str">
            <v>MBI1x70</v>
          </cell>
          <cell r="D136" t="str">
            <v>Lamp</v>
          </cell>
          <cell r="E136" t="str">
            <v>NonTraffic</v>
          </cell>
          <cell r="K136">
            <v>55.892479594171704</v>
          </cell>
        </row>
        <row r="137">
          <cell r="C137" t="str">
            <v>MBI1x70 (P09)</v>
          </cell>
          <cell r="D137" t="str">
            <v>Lamp</v>
          </cell>
          <cell r="E137" t="str">
            <v>NonTraffic</v>
          </cell>
          <cell r="K137">
            <v>55.892479594171704</v>
          </cell>
        </row>
        <row r="138">
          <cell r="C138" t="str">
            <v>MBI1x70 II</v>
          </cell>
          <cell r="D138" t="str">
            <v>Lamp</v>
          </cell>
          <cell r="E138" t="str">
            <v>Traffic</v>
          </cell>
          <cell r="K138">
            <v>67.220059279376642</v>
          </cell>
        </row>
        <row r="139">
          <cell r="C139" t="str">
            <v>MBI2x400</v>
          </cell>
          <cell r="D139" t="str">
            <v>Lamp</v>
          </cell>
          <cell r="E139" t="str">
            <v>Traffic</v>
          </cell>
          <cell r="K139">
            <v>74.152213981623078</v>
          </cell>
        </row>
        <row r="140">
          <cell r="C140" t="str">
            <v>MBI4x150</v>
          </cell>
          <cell r="D140" t="str">
            <v>Lamp</v>
          </cell>
          <cell r="E140" t="str">
            <v>Traffic</v>
          </cell>
          <cell r="K140">
            <v>218.16864751332051</v>
          </cell>
        </row>
        <row r="141">
          <cell r="C141" t="str">
            <v>SON1x100</v>
          </cell>
          <cell r="D141" t="str">
            <v>Lamp</v>
          </cell>
          <cell r="E141" t="str">
            <v>Traffic</v>
          </cell>
          <cell r="K141">
            <v>83.120795485605655</v>
          </cell>
        </row>
        <row r="142">
          <cell r="C142" t="str">
            <v>SON1x100 (P09)</v>
          </cell>
          <cell r="D142" t="str">
            <v>Lamp</v>
          </cell>
          <cell r="E142" t="str">
            <v>Traffic</v>
          </cell>
          <cell r="K142">
            <v>83.120795485605655</v>
          </cell>
        </row>
        <row r="143">
          <cell r="C143" t="str">
            <v>SON1x1000</v>
          </cell>
          <cell r="D143" t="str">
            <v>Lamp</v>
          </cell>
          <cell r="E143" t="str">
            <v>Traffic</v>
          </cell>
          <cell r="K143">
            <v>86.37409661114016</v>
          </cell>
        </row>
        <row r="144">
          <cell r="C144" t="str">
            <v>SON1x1000 (P09)</v>
          </cell>
          <cell r="D144" t="str">
            <v>Lamp</v>
          </cell>
          <cell r="E144" t="str">
            <v>Traffic</v>
          </cell>
          <cell r="K144">
            <v>86.37409661114016</v>
          </cell>
        </row>
        <row r="145">
          <cell r="C145" t="str">
            <v>SON1x120</v>
          </cell>
          <cell r="D145" t="str">
            <v>Lamp</v>
          </cell>
          <cell r="E145" t="str">
            <v>Traffic</v>
          </cell>
          <cell r="K145">
            <v>54.845160101934766</v>
          </cell>
        </row>
        <row r="146">
          <cell r="C146" t="str">
            <v>SON1x150</v>
          </cell>
          <cell r="D146" t="str">
            <v>Lamp</v>
          </cell>
          <cell r="E146" t="str">
            <v>Traffic</v>
          </cell>
          <cell r="K146">
            <v>71.496140060049754</v>
          </cell>
        </row>
        <row r="147">
          <cell r="C147" t="str">
            <v>SON1x150 (P09)</v>
          </cell>
          <cell r="D147" t="str">
            <v>Lamp</v>
          </cell>
          <cell r="E147" t="str">
            <v>Traffic</v>
          </cell>
          <cell r="K147">
            <v>71.496140060049754</v>
          </cell>
        </row>
        <row r="148">
          <cell r="C148" t="str">
            <v>SON1x150 AR</v>
          </cell>
          <cell r="D148" t="str">
            <v>Lamp</v>
          </cell>
          <cell r="E148" t="str">
            <v>Traffic</v>
          </cell>
          <cell r="K148">
            <v>64.280303917054681</v>
          </cell>
        </row>
        <row r="149">
          <cell r="C149" t="str">
            <v>SON1x220</v>
          </cell>
          <cell r="D149" t="str">
            <v>Lamp</v>
          </cell>
          <cell r="E149" t="str">
            <v>Traffic</v>
          </cell>
          <cell r="K149">
            <v>66.528092796453933</v>
          </cell>
        </row>
        <row r="150">
          <cell r="C150" t="str">
            <v>SON1x250</v>
          </cell>
          <cell r="D150" t="str">
            <v>Lamp</v>
          </cell>
          <cell r="E150" t="str">
            <v>Traffic</v>
          </cell>
          <cell r="K150">
            <v>74.850097105033328</v>
          </cell>
        </row>
        <row r="151">
          <cell r="C151" t="str">
            <v>SON1x250 (P09)</v>
          </cell>
          <cell r="D151" t="str">
            <v>Lamp</v>
          </cell>
          <cell r="E151" t="str">
            <v>Traffic</v>
          </cell>
          <cell r="K151">
            <v>74.850097105033328</v>
          </cell>
        </row>
        <row r="152">
          <cell r="C152" t="str">
            <v>SON1x250 AR</v>
          </cell>
          <cell r="D152" t="str">
            <v>Lamp</v>
          </cell>
          <cell r="E152" t="str">
            <v>Traffic</v>
          </cell>
          <cell r="K152">
            <v>65.308850744182962</v>
          </cell>
        </row>
        <row r="153">
          <cell r="C153" t="str">
            <v>SON1x310</v>
          </cell>
          <cell r="D153" t="str">
            <v>Lamp</v>
          </cell>
          <cell r="E153" t="str">
            <v>Traffic</v>
          </cell>
          <cell r="K153">
            <v>65.495825326765001</v>
          </cell>
        </row>
        <row r="154">
          <cell r="C154" t="str">
            <v>SON1x360</v>
          </cell>
          <cell r="D154" t="str">
            <v>Lamp</v>
          </cell>
          <cell r="E154" t="str">
            <v>Traffic</v>
          </cell>
          <cell r="K154">
            <v>65.495825326765001</v>
          </cell>
        </row>
        <row r="155">
          <cell r="C155" t="str">
            <v>SON1x400</v>
          </cell>
          <cell r="D155" t="str">
            <v>Lamp</v>
          </cell>
          <cell r="E155" t="str">
            <v>Traffic</v>
          </cell>
          <cell r="K155">
            <v>72.863603305024341</v>
          </cell>
        </row>
        <row r="156">
          <cell r="C156" t="str">
            <v>SON1x400 (P09)</v>
          </cell>
          <cell r="D156" t="str">
            <v>Lamp</v>
          </cell>
          <cell r="E156" t="str">
            <v>Traffic</v>
          </cell>
          <cell r="K156">
            <v>72.863603305024341</v>
          </cell>
        </row>
        <row r="157">
          <cell r="C157" t="str">
            <v>SON1x400 AR</v>
          </cell>
          <cell r="D157" t="str">
            <v>Lamp</v>
          </cell>
          <cell r="E157" t="str">
            <v>Traffic</v>
          </cell>
          <cell r="K157">
            <v>91.855615623836599</v>
          </cell>
        </row>
        <row r="158">
          <cell r="C158" t="str">
            <v>SON1x50</v>
          </cell>
          <cell r="D158" t="str">
            <v>Lamp</v>
          </cell>
          <cell r="E158" t="str">
            <v>NonTraffic</v>
          </cell>
          <cell r="K158">
            <v>47.84987491103783</v>
          </cell>
        </row>
        <row r="159">
          <cell r="C159" t="str">
            <v>SON1x50 (P09)</v>
          </cell>
          <cell r="D159" t="str">
            <v>Lamp</v>
          </cell>
          <cell r="E159" t="str">
            <v>NonTraffic</v>
          </cell>
          <cell r="K159">
            <v>47.84987491103783</v>
          </cell>
        </row>
        <row r="160">
          <cell r="C160" t="str">
            <v>SON1x70</v>
          </cell>
          <cell r="D160" t="str">
            <v>Lamp</v>
          </cell>
          <cell r="E160" t="str">
            <v>NonTraffic</v>
          </cell>
          <cell r="K160">
            <v>63.891075570886301</v>
          </cell>
        </row>
        <row r="161">
          <cell r="C161" t="str">
            <v>SON1x70 (P09)</v>
          </cell>
          <cell r="D161" t="str">
            <v>Lamp</v>
          </cell>
          <cell r="E161" t="str">
            <v>NonTraffic</v>
          </cell>
          <cell r="K161">
            <v>63.891075570886301</v>
          </cell>
        </row>
        <row r="162">
          <cell r="C162" t="str">
            <v>SON2x250</v>
          </cell>
          <cell r="D162" t="str">
            <v>Lamp</v>
          </cell>
          <cell r="E162" t="str">
            <v>Traffic</v>
          </cell>
          <cell r="K162">
            <v>120.4721036397813</v>
          </cell>
        </row>
        <row r="163">
          <cell r="C163" t="str">
            <v>SON2x250 (P09)</v>
          </cell>
          <cell r="D163" t="str">
            <v>Lamp</v>
          </cell>
          <cell r="E163" t="str">
            <v>Traffic</v>
          </cell>
          <cell r="K163">
            <v>120.4721036397813</v>
          </cell>
        </row>
        <row r="164">
          <cell r="C164" t="str">
            <v>SON2x400</v>
          </cell>
          <cell r="D164" t="str">
            <v>Lamp</v>
          </cell>
          <cell r="E164" t="str">
            <v>Traffic</v>
          </cell>
          <cell r="K164">
            <v>112.92156185844752</v>
          </cell>
        </row>
        <row r="165">
          <cell r="C165" t="str">
            <v>SON2x70</v>
          </cell>
          <cell r="D165" t="str">
            <v>Lamp</v>
          </cell>
          <cell r="E165" t="str">
            <v>NonTraffic</v>
          </cell>
          <cell r="K165">
            <v>92.919870028252902</v>
          </cell>
        </row>
        <row r="166">
          <cell r="C166" t="str">
            <v>SON3x70</v>
          </cell>
          <cell r="D166" t="str">
            <v>Lamp</v>
          </cell>
          <cell r="E166" t="str">
            <v>NonTraffic</v>
          </cell>
          <cell r="K166">
            <v>176.64223426316778</v>
          </cell>
        </row>
        <row r="167">
          <cell r="C167" t="str">
            <v>SON4x250</v>
          </cell>
          <cell r="D167" t="str">
            <v>Lamp</v>
          </cell>
          <cell r="E167" t="str">
            <v>Traffic</v>
          </cell>
          <cell r="K167">
            <v>214.83142229808746</v>
          </cell>
        </row>
        <row r="168">
          <cell r="C168" t="str">
            <v>SON4x600</v>
          </cell>
          <cell r="D168" t="str">
            <v>Lamp</v>
          </cell>
          <cell r="E168" t="str">
            <v>Traffic</v>
          </cell>
          <cell r="K168">
            <v>228.29092725783653</v>
          </cell>
        </row>
        <row r="169">
          <cell r="C169" t="str">
            <v>SON4x70</v>
          </cell>
          <cell r="D169" t="str">
            <v>Lamp</v>
          </cell>
          <cell r="E169" t="str">
            <v>NonTraffic</v>
          </cell>
          <cell r="K169">
            <v>143.52382378602576</v>
          </cell>
        </row>
        <row r="170">
          <cell r="C170" t="str">
            <v>SON8x70</v>
          </cell>
          <cell r="D170" t="str">
            <v>Lamp</v>
          </cell>
          <cell r="E170" t="str">
            <v>NonTraffic</v>
          </cell>
          <cell r="K170">
            <v>221.98118738145791</v>
          </cell>
        </row>
        <row r="171">
          <cell r="C171" t="str">
            <v>SOX1x135</v>
          </cell>
          <cell r="D171" t="str">
            <v>Lamp</v>
          </cell>
          <cell r="E171" t="str">
            <v>Traffic</v>
          </cell>
          <cell r="K171">
            <v>61.006785253451071</v>
          </cell>
        </row>
        <row r="172">
          <cell r="C172" t="str">
            <v>SOX1x150</v>
          </cell>
          <cell r="D172" t="str">
            <v>Lamp</v>
          </cell>
          <cell r="E172" t="str">
            <v>Traffic</v>
          </cell>
          <cell r="K172">
            <v>61.006785253451071</v>
          </cell>
        </row>
        <row r="173">
          <cell r="C173" t="str">
            <v>SOX1x180</v>
          </cell>
          <cell r="D173" t="str">
            <v>Lamp</v>
          </cell>
          <cell r="E173" t="str">
            <v>Traffic</v>
          </cell>
          <cell r="K173">
            <v>129.4646463714885</v>
          </cell>
        </row>
        <row r="174">
          <cell r="C174" t="str">
            <v>SOX1x90</v>
          </cell>
          <cell r="D174" t="str">
            <v>Lamp</v>
          </cell>
          <cell r="E174" t="str">
            <v>NonTraffic</v>
          </cell>
          <cell r="K174">
            <v>54.731658042297383</v>
          </cell>
        </row>
        <row r="175">
          <cell r="C175" t="str">
            <v>TF1x16</v>
          </cell>
          <cell r="D175" t="str">
            <v>Lamp</v>
          </cell>
          <cell r="E175" t="str">
            <v>NonTraffic</v>
          </cell>
          <cell r="K175">
            <v>45.2904172477241</v>
          </cell>
        </row>
        <row r="176">
          <cell r="C176" t="str">
            <v>TF1x176</v>
          </cell>
          <cell r="D176" t="str">
            <v>Lamp</v>
          </cell>
          <cell r="E176" t="str">
            <v>Traffic</v>
          </cell>
          <cell r="K176">
            <v>52.484994149601718</v>
          </cell>
        </row>
        <row r="177">
          <cell r="C177" t="str">
            <v>TF1x20</v>
          </cell>
          <cell r="D177" t="str">
            <v>Lamp</v>
          </cell>
          <cell r="E177" t="str">
            <v>NonTraffic</v>
          </cell>
          <cell r="K177">
            <v>45.2904172477241</v>
          </cell>
        </row>
        <row r="178">
          <cell r="C178" t="str">
            <v>TF1x236</v>
          </cell>
          <cell r="D178" t="str">
            <v>Lamp</v>
          </cell>
          <cell r="E178" t="str">
            <v>Traffic</v>
          </cell>
          <cell r="K178">
            <v>52.484994149601718</v>
          </cell>
        </row>
        <row r="179">
          <cell r="C179" t="str">
            <v>TF1x26</v>
          </cell>
          <cell r="D179" t="str">
            <v>Lamp</v>
          </cell>
          <cell r="E179" t="str">
            <v>NonTraffic</v>
          </cell>
          <cell r="K179">
            <v>45.2904172477241</v>
          </cell>
        </row>
        <row r="180">
          <cell r="C180" t="str">
            <v>TF1x40</v>
          </cell>
          <cell r="D180" t="str">
            <v>Lamp</v>
          </cell>
          <cell r="E180" t="str">
            <v>NonTraffic</v>
          </cell>
          <cell r="K180">
            <v>66.171691048865483</v>
          </cell>
        </row>
        <row r="181">
          <cell r="C181" t="str">
            <v>TF1x40 (P09)</v>
          </cell>
          <cell r="D181" t="str">
            <v>Lamp</v>
          </cell>
          <cell r="E181" t="str">
            <v>NonTraffic</v>
          </cell>
          <cell r="K181">
            <v>66.171691048865483</v>
          </cell>
        </row>
        <row r="182">
          <cell r="C182" t="str">
            <v>TF1x60</v>
          </cell>
          <cell r="D182" t="str">
            <v>Lamp</v>
          </cell>
          <cell r="E182" t="str">
            <v>NonTraffic</v>
          </cell>
          <cell r="K182">
            <v>45.2904172477241</v>
          </cell>
        </row>
        <row r="183">
          <cell r="C183" t="str">
            <v>TF1x80</v>
          </cell>
          <cell r="D183" t="str">
            <v>Lamp</v>
          </cell>
          <cell r="E183" t="str">
            <v>NonTraffic</v>
          </cell>
          <cell r="K183">
            <v>45.638050867839638</v>
          </cell>
        </row>
        <row r="184">
          <cell r="C184" t="str">
            <v>TF2x14 T5</v>
          </cell>
          <cell r="D184" t="str">
            <v>Lamp</v>
          </cell>
          <cell r="E184" t="str">
            <v>NonTraffic</v>
          </cell>
          <cell r="K184">
            <v>52.66658399657382</v>
          </cell>
        </row>
        <row r="185">
          <cell r="C185" t="str">
            <v>TF2x14 T5 (P09)</v>
          </cell>
          <cell r="D185" t="str">
            <v>Lamp</v>
          </cell>
          <cell r="E185" t="str">
            <v>NonTraffic</v>
          </cell>
          <cell r="K185">
            <v>52.66658399657382</v>
          </cell>
        </row>
        <row r="186">
          <cell r="C186" t="str">
            <v>TF2x20</v>
          </cell>
          <cell r="D186" t="str">
            <v>Lamp</v>
          </cell>
          <cell r="E186" t="str">
            <v>NonTraffic</v>
          </cell>
          <cell r="K186">
            <v>54.98368532155331</v>
          </cell>
        </row>
        <row r="187">
          <cell r="C187" t="str">
            <v>TF2x20 (P09)</v>
          </cell>
          <cell r="D187" t="str">
            <v>Lamp</v>
          </cell>
          <cell r="E187" t="str">
            <v>NonTraffic</v>
          </cell>
          <cell r="K187">
            <v>54.98368532155331</v>
          </cell>
        </row>
        <row r="188">
          <cell r="C188" t="str">
            <v>TF2x26</v>
          </cell>
          <cell r="D188" t="str">
            <v>Lamp</v>
          </cell>
          <cell r="E188" t="str">
            <v>NonTraffic</v>
          </cell>
          <cell r="K188">
            <v>45.842801177992435</v>
          </cell>
        </row>
        <row r="189">
          <cell r="C189" t="str">
            <v>TF2x26 (P09)</v>
          </cell>
          <cell r="D189" t="str">
            <v>Lamp</v>
          </cell>
          <cell r="E189" t="str">
            <v>NonTraffic</v>
          </cell>
          <cell r="K189">
            <v>45.842801177992435</v>
          </cell>
        </row>
        <row r="190">
          <cell r="C190" t="str">
            <v>TF2x40</v>
          </cell>
          <cell r="D190" t="str">
            <v>Lamp</v>
          </cell>
          <cell r="E190" t="str">
            <v>NonTraffic</v>
          </cell>
          <cell r="K190">
            <v>45.842801177992435</v>
          </cell>
        </row>
        <row r="191">
          <cell r="C191" t="str">
            <v>TF2x58</v>
          </cell>
          <cell r="D191" t="str">
            <v>Lamp</v>
          </cell>
          <cell r="E191" t="str">
            <v>NonTraffic</v>
          </cell>
          <cell r="K191">
            <v>45.842801177992435</v>
          </cell>
        </row>
        <row r="192">
          <cell r="C192" t="str">
            <v>TF2x80</v>
          </cell>
          <cell r="D192" t="str">
            <v>Lamp</v>
          </cell>
          <cell r="E192" t="str">
            <v>NonTraffic</v>
          </cell>
          <cell r="K192">
            <v>45.842801177992435</v>
          </cell>
        </row>
        <row r="193">
          <cell r="C193" t="str">
            <v>TF3x20</v>
          </cell>
          <cell r="D193" t="str">
            <v>Lamp</v>
          </cell>
          <cell r="E193" t="str">
            <v>NonTraffic</v>
          </cell>
          <cell r="K193">
            <v>46.395185108260755</v>
          </cell>
        </row>
        <row r="194">
          <cell r="C194" t="str">
            <v>TF3x40</v>
          </cell>
          <cell r="D194" t="str">
            <v>Lamp</v>
          </cell>
          <cell r="E194" t="str">
            <v>NonTraffic</v>
          </cell>
          <cell r="K194">
            <v>46.395185108260755</v>
          </cell>
        </row>
        <row r="195">
          <cell r="C195" t="str">
            <v>TF3x80</v>
          </cell>
          <cell r="D195" t="str">
            <v>Lamp</v>
          </cell>
          <cell r="E195" t="str">
            <v>NonTraffic</v>
          </cell>
          <cell r="K195">
            <v>47.346666428147948</v>
          </cell>
        </row>
        <row r="196">
          <cell r="C196" t="str">
            <v>TF4x20</v>
          </cell>
          <cell r="D196" t="str">
            <v>Lamp</v>
          </cell>
          <cell r="E196" t="str">
            <v>NonTraffic</v>
          </cell>
          <cell r="K196">
            <v>46.947569038529082</v>
          </cell>
        </row>
        <row r="197">
          <cell r="C197" t="str">
            <v>TF4x40</v>
          </cell>
          <cell r="D197" t="str">
            <v>Lamp</v>
          </cell>
          <cell r="E197" t="str">
            <v>NonTraffic</v>
          </cell>
          <cell r="K197">
            <v>46.947569038529082</v>
          </cell>
        </row>
        <row r="198">
          <cell r="C198" t="str">
            <v>TF4x40 (P09)</v>
          </cell>
          <cell r="D198" t="str">
            <v>Lamp</v>
          </cell>
          <cell r="E198" t="str">
            <v>NonTraffic</v>
          </cell>
          <cell r="K198">
            <v>46.947569038529082</v>
          </cell>
        </row>
        <row r="199">
          <cell r="C199" t="str">
            <v>TF4x80</v>
          </cell>
          <cell r="D199" t="str">
            <v>Lamp</v>
          </cell>
          <cell r="E199" t="str">
            <v>NonTraffic</v>
          </cell>
          <cell r="K199">
            <v>48.198258320644946</v>
          </cell>
        </row>
        <row r="200">
          <cell r="C200" t="str">
            <v>TF5x58</v>
          </cell>
          <cell r="D200" t="str">
            <v>Lamp</v>
          </cell>
          <cell r="E200" t="str">
            <v>NonTraffic</v>
          </cell>
          <cell r="K200">
            <v>47.499952968797409</v>
          </cell>
        </row>
        <row r="201">
          <cell r="C201" t="str">
            <v>TF5x65</v>
          </cell>
          <cell r="D201" t="str">
            <v>Lamp</v>
          </cell>
          <cell r="E201" t="str">
            <v>NonTraffic</v>
          </cell>
          <cell r="K201">
            <v>47.499952968797409</v>
          </cell>
        </row>
        <row r="202">
          <cell r="C202" t="str">
            <v>TF5x80</v>
          </cell>
          <cell r="D202" t="str">
            <v>Lamp</v>
          </cell>
          <cell r="E202" t="str">
            <v>NonTraffic</v>
          </cell>
          <cell r="K202">
            <v>49.049850213141958</v>
          </cell>
        </row>
        <row r="203">
          <cell r="C203" t="str">
            <v>TF6x20</v>
          </cell>
          <cell r="D203" t="str">
            <v>Lamp</v>
          </cell>
          <cell r="E203" t="str">
            <v>NonTraffic</v>
          </cell>
          <cell r="K203">
            <v>48.052336899065743</v>
          </cell>
        </row>
        <row r="204">
          <cell r="C204" t="str">
            <v>TF6x36</v>
          </cell>
          <cell r="D204" t="str">
            <v>Lamp</v>
          </cell>
          <cell r="E204" t="str">
            <v>NonTraffic</v>
          </cell>
          <cell r="K204">
            <v>48.052336899065743</v>
          </cell>
        </row>
        <row r="205">
          <cell r="C205" t="str">
            <v>TF6x80</v>
          </cell>
          <cell r="D205" t="str">
            <v>Lamp</v>
          </cell>
          <cell r="E205" t="str">
            <v>NonTraffic</v>
          </cell>
          <cell r="K205">
            <v>49.901442105638957</v>
          </cell>
        </row>
        <row r="206">
          <cell r="C206" t="str">
            <v>TH1x1000</v>
          </cell>
          <cell r="D206" t="str">
            <v>Lamp</v>
          </cell>
          <cell r="E206" t="str">
            <v>Traffic</v>
          </cell>
          <cell r="K206">
            <v>61.909124319921247</v>
          </cell>
        </row>
        <row r="207">
          <cell r="C207" t="str">
            <v>TH1x1500</v>
          </cell>
          <cell r="D207" t="str">
            <v>Lamp</v>
          </cell>
          <cell r="E207" t="str">
            <v>Traffic</v>
          </cell>
          <cell r="K207">
            <v>59.865147269148196</v>
          </cell>
        </row>
        <row r="208">
          <cell r="C208" t="str">
            <v>TH1x400</v>
          </cell>
          <cell r="D208" t="str">
            <v>Lamp</v>
          </cell>
          <cell r="E208" t="str">
            <v>Traffic</v>
          </cell>
          <cell r="K208">
            <v>67.378922061426593</v>
          </cell>
        </row>
        <row r="209">
          <cell r="C209" t="str">
            <v>TH1x500</v>
          </cell>
          <cell r="D209" t="str">
            <v>Lamp</v>
          </cell>
          <cell r="E209" t="str">
            <v>Traffic</v>
          </cell>
          <cell r="K209">
            <v>56.151442486757723</v>
          </cell>
        </row>
        <row r="210">
          <cell r="C210" t="str">
            <v>TH1x500 (P09)</v>
          </cell>
          <cell r="D210" t="str">
            <v>Lamp</v>
          </cell>
          <cell r="E210" t="str">
            <v>Traffic</v>
          </cell>
          <cell r="K210">
            <v>56.151442486757723</v>
          </cell>
        </row>
        <row r="211">
          <cell r="C211" t="str">
            <v>TH1x750</v>
          </cell>
          <cell r="D211" t="str">
            <v>Lamp</v>
          </cell>
          <cell r="E211" t="str">
            <v>Traffic</v>
          </cell>
          <cell r="K211">
            <v>62.628834549066681</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Public Lighting charges---&gt;"/>
    </sheetNames>
    <sheetDataSet>
      <sheetData sheetId="0">
        <row r="12">
          <cell r="C12">
            <v>1.76278015613196E-2</v>
          </cell>
        </row>
        <row r="13">
          <cell r="C13">
            <v>2.4498886414253906E-2</v>
          </cell>
        </row>
        <row r="14">
          <cell r="C14">
            <v>2.4879227053140163E-2</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s - General"/>
      <sheetName val="Inputs - Customer &amp; Inventory"/>
      <sheetName val="Inputs - Inventory &amp; Costs"/>
      <sheetName val="Calcs - Capital"/>
      <sheetName val="Inventory RAW"/>
      <sheetName val="Pre09 Inv RAW"/>
    </sheetNames>
    <sheetDataSet>
      <sheetData sheetId="0"/>
      <sheetData sheetId="1">
        <row r="48">
          <cell r="A48" t="str">
            <v>FY14</v>
          </cell>
          <cell r="C48">
            <v>1.7600000000000001E-2</v>
          </cell>
        </row>
        <row r="49">
          <cell r="A49" t="str">
            <v>FY15</v>
          </cell>
          <cell r="C49">
            <v>2.3800000000000002E-2</v>
          </cell>
        </row>
        <row r="50">
          <cell r="A50" t="str">
            <v>FY16</v>
          </cell>
          <cell r="C50">
            <v>2.3800000000000002E-2</v>
          </cell>
        </row>
        <row r="51">
          <cell r="A51" t="str">
            <v>FY17</v>
          </cell>
          <cell r="C51">
            <v>2.3800000000000002E-2</v>
          </cell>
        </row>
        <row r="52">
          <cell r="A52" t="str">
            <v>FY18</v>
          </cell>
          <cell r="C52">
            <v>2.3800000000000002E-2</v>
          </cell>
        </row>
        <row r="53">
          <cell r="A53" t="str">
            <v>FY19</v>
          </cell>
          <cell r="C53">
            <v>2.3800000000000002E-2</v>
          </cell>
        </row>
      </sheetData>
      <sheetData sheetId="2"/>
      <sheetData sheetId="3"/>
      <sheetData sheetId="4">
        <row r="2">
          <cell r="B2" t="str">
            <v>Description</v>
          </cell>
          <cell r="C2" t="str">
            <v>Type</v>
          </cell>
          <cell r="D2" t="str">
            <v>Category</v>
          </cell>
        </row>
        <row r="4">
          <cell r="B4">
            <v>0.5</v>
          </cell>
          <cell r="C4" t="str">
            <v>NonTraffic</v>
          </cell>
          <cell r="D4" t="str">
            <v>Bracket</v>
          </cell>
          <cell r="P4">
            <v>8.1508103997978978</v>
          </cell>
        </row>
        <row r="5">
          <cell r="B5">
            <v>0.6</v>
          </cell>
          <cell r="C5" t="str">
            <v>NonTraffic</v>
          </cell>
          <cell r="D5" t="str">
            <v>Bracket</v>
          </cell>
          <cell r="P5">
            <v>7.9486684200241111</v>
          </cell>
        </row>
        <row r="6">
          <cell r="B6">
            <v>1</v>
          </cell>
          <cell r="C6" t="str">
            <v>NonTraffic</v>
          </cell>
          <cell r="D6" t="str">
            <v>Bracket</v>
          </cell>
          <cell r="P6">
            <v>7.4770038005519446</v>
          </cell>
        </row>
        <row r="7">
          <cell r="B7">
            <v>1.2</v>
          </cell>
          <cell r="C7" t="str">
            <v>NonTraffic</v>
          </cell>
          <cell r="D7" t="str">
            <v>Bracket</v>
          </cell>
          <cell r="P7">
            <v>8.1508103997978978</v>
          </cell>
        </row>
        <row r="8">
          <cell r="B8">
            <v>1.5</v>
          </cell>
          <cell r="C8" t="str">
            <v>NonTraffic</v>
          </cell>
          <cell r="D8" t="str">
            <v>Bracket</v>
          </cell>
          <cell r="P8">
            <v>21.155277765244797</v>
          </cell>
        </row>
        <row r="9">
          <cell r="B9">
            <v>2</v>
          </cell>
          <cell r="C9" t="str">
            <v>NonTraffic</v>
          </cell>
          <cell r="D9" t="str">
            <v>Bracket</v>
          </cell>
          <cell r="P9">
            <v>11.519843396027662</v>
          </cell>
        </row>
        <row r="10">
          <cell r="B10">
            <v>2.5</v>
          </cell>
          <cell r="C10" t="str">
            <v>Traffic</v>
          </cell>
          <cell r="D10" t="str">
            <v>Bracket</v>
          </cell>
          <cell r="P10">
            <v>12.370525298065003</v>
          </cell>
        </row>
        <row r="11">
          <cell r="B11">
            <v>3</v>
          </cell>
          <cell r="C11" t="str">
            <v>Traffic</v>
          </cell>
          <cell r="D11" t="str">
            <v>Bracket</v>
          </cell>
          <cell r="P11">
            <v>18.030500731731014</v>
          </cell>
        </row>
        <row r="12">
          <cell r="B12">
            <v>3.5</v>
          </cell>
          <cell r="C12" t="str">
            <v>Traffic</v>
          </cell>
          <cell r="D12" t="str">
            <v>Bracket</v>
          </cell>
          <cell r="P12">
            <v>17.89573941188182</v>
          </cell>
        </row>
        <row r="13">
          <cell r="B13">
            <v>4</v>
          </cell>
          <cell r="C13" t="str">
            <v>Traffic</v>
          </cell>
          <cell r="D13" t="str">
            <v>Bracket</v>
          </cell>
          <cell r="P13">
            <v>22.005959667282138</v>
          </cell>
        </row>
        <row r="14">
          <cell r="B14">
            <v>4.5</v>
          </cell>
          <cell r="C14" t="str">
            <v>Traffic</v>
          </cell>
          <cell r="D14" t="str">
            <v>Bracket</v>
          </cell>
          <cell r="P14">
            <v>19.175971950449131</v>
          </cell>
        </row>
        <row r="15">
          <cell r="B15">
            <v>5</v>
          </cell>
          <cell r="C15" t="str">
            <v>Traffic</v>
          </cell>
          <cell r="D15" t="str">
            <v>Bracket</v>
          </cell>
          <cell r="P15">
            <v>25.172850683738115</v>
          </cell>
        </row>
        <row r="16">
          <cell r="B16">
            <v>6</v>
          </cell>
          <cell r="C16" t="str">
            <v>Traffic</v>
          </cell>
          <cell r="D16" t="str">
            <v>Bracket</v>
          </cell>
          <cell r="P16">
            <v>25.307612003587305</v>
          </cell>
        </row>
        <row r="17">
          <cell r="B17">
            <v>6.5</v>
          </cell>
          <cell r="C17" t="str">
            <v>Traffic</v>
          </cell>
          <cell r="D17" t="str">
            <v>Bracket</v>
          </cell>
          <cell r="P17">
            <v>35.953756271673363</v>
          </cell>
        </row>
        <row r="18">
          <cell r="B18">
            <v>7</v>
          </cell>
          <cell r="C18" t="str">
            <v>Traffic</v>
          </cell>
          <cell r="D18" t="str">
            <v>Bracket</v>
          </cell>
          <cell r="P18">
            <v>35.953756271673363</v>
          </cell>
        </row>
        <row r="19">
          <cell r="B19">
            <v>8</v>
          </cell>
          <cell r="C19" t="str">
            <v>Traffic</v>
          </cell>
          <cell r="D19" t="str">
            <v>Bracket</v>
          </cell>
          <cell r="P19">
            <v>35.953756271673363</v>
          </cell>
        </row>
        <row r="20">
          <cell r="B20" t="str">
            <v>1x40W TF</v>
          </cell>
          <cell r="C20" t="str">
            <v>NonTraffic</v>
          </cell>
          <cell r="D20" t="str">
            <v>Luminaire</v>
          </cell>
          <cell r="P20">
            <v>20.932516880782781</v>
          </cell>
        </row>
        <row r="21">
          <cell r="B21" t="str">
            <v>1x80W TF</v>
          </cell>
          <cell r="C21" t="str">
            <v>NonTraffic</v>
          </cell>
          <cell r="D21" t="str">
            <v>Luminaire</v>
          </cell>
          <cell r="P21">
            <v>19.238228469398344</v>
          </cell>
        </row>
        <row r="22">
          <cell r="B22" t="str">
            <v>1000W MBF</v>
          </cell>
          <cell r="C22" t="str">
            <v>Traffic</v>
          </cell>
          <cell r="D22" t="str">
            <v>Luminaire</v>
          </cell>
          <cell r="P22">
            <v>101.10888766571877</v>
          </cell>
        </row>
        <row r="23">
          <cell r="B23" t="str">
            <v>1000W SON</v>
          </cell>
          <cell r="C23" t="str">
            <v>Traffic</v>
          </cell>
          <cell r="D23" t="str">
            <v>Luminaire</v>
          </cell>
          <cell r="P23">
            <v>101.10888766571877</v>
          </cell>
        </row>
        <row r="24">
          <cell r="B24" t="str">
            <v>1000W SON FLOODLIGHT</v>
          </cell>
          <cell r="C24" t="str">
            <v>Traffic</v>
          </cell>
          <cell r="D24" t="str">
            <v>Luminaire</v>
          </cell>
          <cell r="P24">
            <v>82.906099849735</v>
          </cell>
        </row>
        <row r="25">
          <cell r="B25" t="str">
            <v>1000W/1500W MBI FLOODLIG</v>
          </cell>
          <cell r="C25" t="str">
            <v>Traffic</v>
          </cell>
          <cell r="D25" t="str">
            <v>Luminaire</v>
          </cell>
          <cell r="P25">
            <v>111.95104404489682</v>
          </cell>
        </row>
        <row r="26">
          <cell r="B26" t="str">
            <v>100W MBI</v>
          </cell>
          <cell r="C26" t="str">
            <v>Traffic</v>
          </cell>
          <cell r="D26" t="str">
            <v>Luminaire</v>
          </cell>
          <cell r="P26">
            <v>38.579338610713492</v>
          </cell>
        </row>
        <row r="27">
          <cell r="B27" t="str">
            <v>100W MBI FLOODLIGHT</v>
          </cell>
          <cell r="C27" t="str">
            <v>Traffic</v>
          </cell>
          <cell r="D27" t="str">
            <v>Luminaire</v>
          </cell>
          <cell r="P27">
            <v>41.711636514113309</v>
          </cell>
        </row>
        <row r="28">
          <cell r="B28" t="str">
            <v>100W SON</v>
          </cell>
          <cell r="C28" t="str">
            <v>Traffic</v>
          </cell>
          <cell r="D28" t="str">
            <v>Luminaire</v>
          </cell>
          <cell r="P28">
            <v>41.023927883521239</v>
          </cell>
        </row>
        <row r="29">
          <cell r="B29" t="str">
            <v>100W SON - PARKVILLE</v>
          </cell>
          <cell r="C29" t="str">
            <v>Traffic</v>
          </cell>
          <cell r="D29" t="str">
            <v>Luminaire</v>
          </cell>
          <cell r="P29">
            <v>110.05268167919995</v>
          </cell>
        </row>
        <row r="30">
          <cell r="B30" t="str">
            <v>100W SON FLOODLIGHT</v>
          </cell>
          <cell r="C30" t="str">
            <v>Traffic</v>
          </cell>
          <cell r="D30" t="str">
            <v>Luminaire</v>
          </cell>
          <cell r="P30">
            <v>59.840997106518245</v>
          </cell>
        </row>
        <row r="31">
          <cell r="B31" t="str">
            <v>100W SON -PLAIN</v>
          </cell>
          <cell r="C31" t="str">
            <v>Traffic</v>
          </cell>
          <cell r="D31" t="str">
            <v>Luminaire</v>
          </cell>
          <cell r="P31">
            <v>41.023927883521239</v>
          </cell>
        </row>
        <row r="32">
          <cell r="B32" t="str">
            <v>125W MBF</v>
          </cell>
          <cell r="C32" t="str">
            <v>Traffic</v>
          </cell>
          <cell r="D32" t="str">
            <v>Luminaire</v>
          </cell>
          <cell r="P32">
            <v>30.368025925128535</v>
          </cell>
        </row>
        <row r="33">
          <cell r="B33" t="str">
            <v>125W MBF - BOURKE HILL</v>
          </cell>
          <cell r="C33" t="str">
            <v>Traffic</v>
          </cell>
          <cell r="D33" t="str">
            <v>Luminaire</v>
          </cell>
          <cell r="P33">
            <v>81.197573720607821</v>
          </cell>
        </row>
        <row r="34">
          <cell r="B34" t="str">
            <v>125W MBF - HYDE PARK</v>
          </cell>
          <cell r="C34" t="str">
            <v>Traffic</v>
          </cell>
          <cell r="D34" t="str">
            <v>Luminaire</v>
          </cell>
          <cell r="P34">
            <v>62.783458773348364</v>
          </cell>
        </row>
        <row r="35">
          <cell r="B35" t="str">
            <v>125W MBF - NOSTALGIA</v>
          </cell>
          <cell r="C35" t="str">
            <v>Traffic</v>
          </cell>
          <cell r="D35" t="str">
            <v>Luminaire</v>
          </cell>
          <cell r="P35">
            <v>82.752081771008633</v>
          </cell>
        </row>
        <row r="36">
          <cell r="B36" t="str">
            <v>125W MBF - PARKVILLE</v>
          </cell>
          <cell r="C36" t="str">
            <v>Traffic</v>
          </cell>
          <cell r="D36" t="str">
            <v>Luminaire</v>
          </cell>
          <cell r="P36">
            <v>100.66116069267702</v>
          </cell>
        </row>
        <row r="37">
          <cell r="B37" t="str">
            <v>125W MBF BOLLARD</v>
          </cell>
          <cell r="C37" t="str">
            <v>Traffic</v>
          </cell>
          <cell r="D37" t="str">
            <v>Luminaire</v>
          </cell>
          <cell r="P37">
            <v>55.888463388506025</v>
          </cell>
        </row>
        <row r="38">
          <cell r="B38" t="str">
            <v>125W MBF -PLAIN</v>
          </cell>
          <cell r="C38" t="str">
            <v>Traffic</v>
          </cell>
          <cell r="D38" t="str">
            <v>Luminaire</v>
          </cell>
          <cell r="P38">
            <v>30.368025925128535</v>
          </cell>
        </row>
        <row r="39">
          <cell r="B39" t="str">
            <v>125W/250W MBF FLOODLIGHT</v>
          </cell>
          <cell r="C39" t="str">
            <v>Traffic</v>
          </cell>
          <cell r="D39" t="str">
            <v>Luminaire</v>
          </cell>
          <cell r="P39">
            <v>39.618692005932523</v>
          </cell>
        </row>
        <row r="40">
          <cell r="B40" t="str">
            <v>135W SOX</v>
          </cell>
          <cell r="C40" t="str">
            <v>Traffic</v>
          </cell>
          <cell r="D40" t="str">
            <v>Luminaire</v>
          </cell>
          <cell r="P40">
            <v>43.799835116379846</v>
          </cell>
        </row>
        <row r="41">
          <cell r="B41" t="str">
            <v>150W SON</v>
          </cell>
          <cell r="C41" t="str">
            <v>Traffic</v>
          </cell>
          <cell r="D41" t="str">
            <v>Luminaire</v>
          </cell>
          <cell r="P41">
            <v>41.382109461954599</v>
          </cell>
        </row>
        <row r="42">
          <cell r="B42" t="str">
            <v>150W SON - HYDE PARK</v>
          </cell>
          <cell r="C42" t="str">
            <v>Traffic</v>
          </cell>
          <cell r="D42" t="str">
            <v>Luminaire</v>
          </cell>
          <cell r="P42">
            <v>62.783458773348364</v>
          </cell>
        </row>
        <row r="43">
          <cell r="B43" t="str">
            <v>150W SON - PARKVILLE</v>
          </cell>
          <cell r="C43" t="str">
            <v>Traffic</v>
          </cell>
          <cell r="D43" t="str">
            <v>Luminaire</v>
          </cell>
          <cell r="P43">
            <v>110.05268167919995</v>
          </cell>
        </row>
        <row r="44">
          <cell r="B44" t="str">
            <v>150W SON - PARKWAY 1</v>
          </cell>
          <cell r="C44" t="str">
            <v>Traffic</v>
          </cell>
          <cell r="D44" t="str">
            <v>Luminaire</v>
          </cell>
          <cell r="P44">
            <v>49.172558792880366</v>
          </cell>
        </row>
        <row r="45">
          <cell r="B45" t="str">
            <v>150W SON FLOODLIGHT</v>
          </cell>
          <cell r="C45" t="str">
            <v>Traffic</v>
          </cell>
          <cell r="D45" t="str">
            <v>Luminaire</v>
          </cell>
          <cell r="P45">
            <v>48.277104846796945</v>
          </cell>
        </row>
        <row r="46">
          <cell r="B46" t="str">
            <v>150W SON GEC 'BOSTON 3'</v>
          </cell>
          <cell r="C46" t="str">
            <v>Traffic</v>
          </cell>
          <cell r="D46" t="str">
            <v>Luminaire</v>
          </cell>
          <cell r="P46">
            <v>100.66116069267702</v>
          </cell>
        </row>
        <row r="47">
          <cell r="B47" t="str">
            <v>150W/250W MBI FLOODLIGHT</v>
          </cell>
          <cell r="C47" t="str">
            <v>Traffic</v>
          </cell>
          <cell r="D47" t="str">
            <v>Luminaire</v>
          </cell>
          <cell r="P47">
            <v>73.604124257820416</v>
          </cell>
        </row>
        <row r="48">
          <cell r="B48" t="str">
            <v>180W SOX</v>
          </cell>
          <cell r="C48" t="str">
            <v>Traffic</v>
          </cell>
          <cell r="D48" t="str">
            <v>Luminaire</v>
          </cell>
          <cell r="P48">
            <v>48.545741030621976</v>
          </cell>
        </row>
        <row r="49">
          <cell r="B49" t="str">
            <v>2x14W TF - T5 PIERLITE M</v>
          </cell>
          <cell r="C49" t="str">
            <v>NonTraffic</v>
          </cell>
          <cell r="D49" t="str">
            <v>Luminaire</v>
          </cell>
          <cell r="P49">
            <v>31.155198220060331</v>
          </cell>
        </row>
        <row r="50">
          <cell r="B50" t="str">
            <v>2x175W MBF - PARKWAY 2</v>
          </cell>
          <cell r="C50" t="str">
            <v>Traffic</v>
          </cell>
          <cell r="D50" t="str">
            <v>Luminaire</v>
          </cell>
          <cell r="P50">
            <v>122.20220081965981</v>
          </cell>
        </row>
        <row r="51">
          <cell r="B51" t="str">
            <v>2x20W TF</v>
          </cell>
          <cell r="C51" t="str">
            <v>NonTraffic</v>
          </cell>
          <cell r="D51" t="str">
            <v>Luminaire</v>
          </cell>
          <cell r="P51">
            <v>20.862850563777492</v>
          </cell>
        </row>
        <row r="52">
          <cell r="B52" t="str">
            <v>2x20W TF - WAVERLEY</v>
          </cell>
          <cell r="C52" t="str">
            <v>NonTraffic</v>
          </cell>
          <cell r="D52" t="str">
            <v>Luminaire</v>
          </cell>
          <cell r="P52">
            <v>20.862850563777492</v>
          </cell>
        </row>
        <row r="53">
          <cell r="B53" t="str">
            <v>2x250W SON FLOODLIGHT</v>
          </cell>
          <cell r="C53" t="str">
            <v>Traffic</v>
          </cell>
          <cell r="D53" t="str">
            <v>Luminaire</v>
          </cell>
          <cell r="P53">
            <v>67.529364687590501</v>
          </cell>
        </row>
        <row r="54">
          <cell r="B54" t="str">
            <v>2x26W TF MACQUARIE DEC.</v>
          </cell>
          <cell r="C54" t="str">
            <v>NonTraffic</v>
          </cell>
          <cell r="D54" t="str">
            <v>Luminaire</v>
          </cell>
          <cell r="P54">
            <v>95.367305239756362</v>
          </cell>
        </row>
        <row r="55">
          <cell r="B55" t="str">
            <v>2x400W MBF - PARKWAY 2</v>
          </cell>
          <cell r="C55" t="str">
            <v>Traffic</v>
          </cell>
          <cell r="D55" t="str">
            <v>Luminaire</v>
          </cell>
          <cell r="P55">
            <v>122.20220081965981</v>
          </cell>
        </row>
        <row r="56">
          <cell r="B56" t="str">
            <v>2x400W MBI FLOODLIGHT</v>
          </cell>
          <cell r="C56" t="str">
            <v>Traffic</v>
          </cell>
          <cell r="D56" t="str">
            <v>Luminaire</v>
          </cell>
          <cell r="P56">
            <v>124.00564506707182</v>
          </cell>
        </row>
        <row r="57">
          <cell r="B57" t="str">
            <v>2x400W SON FLOODLIGHT</v>
          </cell>
          <cell r="C57" t="str">
            <v>Traffic</v>
          </cell>
          <cell r="D57" t="str">
            <v>Luminaire</v>
          </cell>
          <cell r="P57">
            <v>133.68729313212577</v>
          </cell>
        </row>
        <row r="58">
          <cell r="B58" t="str">
            <v>2x40W TF</v>
          </cell>
          <cell r="C58" t="str">
            <v>NonTraffic</v>
          </cell>
          <cell r="D58" t="str">
            <v>Luminaire</v>
          </cell>
          <cell r="P58">
            <v>32.341674698620864</v>
          </cell>
        </row>
        <row r="59">
          <cell r="B59" t="str">
            <v>2x70W SON - BOURKE HILL</v>
          </cell>
          <cell r="C59" t="str">
            <v>NonTraffic</v>
          </cell>
          <cell r="D59" t="str">
            <v>Luminaire</v>
          </cell>
          <cell r="P59">
            <v>129.76706403249705</v>
          </cell>
        </row>
        <row r="60">
          <cell r="B60" t="str">
            <v>2x80W MBF - BOURKE HILL</v>
          </cell>
          <cell r="C60" t="str">
            <v>NonTraffic</v>
          </cell>
          <cell r="D60" t="str">
            <v>Luminaire</v>
          </cell>
          <cell r="P60">
            <v>64.846652941449037</v>
          </cell>
        </row>
        <row r="61">
          <cell r="B61" t="str">
            <v>250W MBF</v>
          </cell>
          <cell r="C61" t="str">
            <v>Traffic</v>
          </cell>
          <cell r="D61" t="str">
            <v>Luminaire</v>
          </cell>
          <cell r="P61">
            <v>40.665746305087872</v>
          </cell>
        </row>
        <row r="62">
          <cell r="B62" t="str">
            <v>250W MBF - PARKVILLE</v>
          </cell>
          <cell r="C62" t="str">
            <v>Traffic</v>
          </cell>
          <cell r="D62" t="str">
            <v>Luminaire</v>
          </cell>
          <cell r="P62">
            <v>103.21857716269129</v>
          </cell>
        </row>
        <row r="63">
          <cell r="B63" t="str">
            <v>250W MBF - PARKWAY 1</v>
          </cell>
          <cell r="C63" t="str">
            <v>Traffic</v>
          </cell>
          <cell r="D63" t="str">
            <v>Luminaire</v>
          </cell>
          <cell r="P63">
            <v>49.172558792880366</v>
          </cell>
        </row>
        <row r="64">
          <cell r="B64" t="str">
            <v>250W MBI - SMARTPOLE</v>
          </cell>
          <cell r="C64" t="str">
            <v>Traffic</v>
          </cell>
          <cell r="D64" t="str">
            <v>Luminaire</v>
          </cell>
          <cell r="P64">
            <v>20.070305545169195</v>
          </cell>
        </row>
        <row r="65">
          <cell r="B65" t="str">
            <v>250W SON</v>
          </cell>
          <cell r="C65" t="str">
            <v>Traffic</v>
          </cell>
          <cell r="D65" t="str">
            <v>Luminaire</v>
          </cell>
          <cell r="P65">
            <v>41.382109461954599</v>
          </cell>
        </row>
        <row r="66">
          <cell r="B66" t="str">
            <v>250W SON - PARKVILLE</v>
          </cell>
          <cell r="C66" t="str">
            <v>Traffic</v>
          </cell>
          <cell r="D66" t="str">
            <v>Luminaire</v>
          </cell>
          <cell r="P66">
            <v>118.78514856140551</v>
          </cell>
        </row>
        <row r="67">
          <cell r="B67" t="str">
            <v>250W SON - PARKWAY 1</v>
          </cell>
          <cell r="C67" t="str">
            <v>Traffic</v>
          </cell>
          <cell r="D67" t="str">
            <v>Luminaire</v>
          </cell>
          <cell r="P67">
            <v>49.172558792880366</v>
          </cell>
        </row>
        <row r="68">
          <cell r="B68" t="str">
            <v>250W SON FLOODLIGHT</v>
          </cell>
          <cell r="C68" t="str">
            <v>Traffic</v>
          </cell>
          <cell r="D68" t="str">
            <v>Luminaire</v>
          </cell>
          <cell r="P68">
            <v>48.277104846796945</v>
          </cell>
        </row>
        <row r="69">
          <cell r="B69" t="str">
            <v>250W SON GEC 'BOSTON 3'</v>
          </cell>
          <cell r="C69" t="str">
            <v>Traffic</v>
          </cell>
          <cell r="D69" t="str">
            <v>Luminaire</v>
          </cell>
          <cell r="P69">
            <v>102.55415033469738</v>
          </cell>
        </row>
        <row r="70">
          <cell r="B70" t="str">
            <v>2ND LIGHT NON-TRL</v>
          </cell>
          <cell r="C70" t="str">
            <v>NonTraffic</v>
          </cell>
          <cell r="D70" t="str">
            <v>Support</v>
          </cell>
          <cell r="P70">
            <v>0</v>
          </cell>
        </row>
        <row r="71">
          <cell r="B71" t="str">
            <v>2ND LIGHT TRL</v>
          </cell>
          <cell r="C71" t="str">
            <v>Traffic</v>
          </cell>
          <cell r="D71" t="str">
            <v>Support</v>
          </cell>
          <cell r="P71">
            <v>0</v>
          </cell>
        </row>
        <row r="72">
          <cell r="B72" t="str">
            <v>2X14W TF - T5 PIERLIGHT</v>
          </cell>
          <cell r="C72" t="str">
            <v>NonTraffic</v>
          </cell>
          <cell r="D72" t="str">
            <v>Luminaire</v>
          </cell>
          <cell r="P72">
            <v>31.155198220060331</v>
          </cell>
        </row>
        <row r="73">
          <cell r="B73" t="str">
            <v>3x400W MBF - PARKWAY 3</v>
          </cell>
          <cell r="C73" t="str">
            <v>Traffic</v>
          </cell>
          <cell r="D73" t="str">
            <v>Luminaire</v>
          </cell>
          <cell r="P73">
            <v>122.20220081965981</v>
          </cell>
        </row>
        <row r="74">
          <cell r="B74" t="str">
            <v>4x1000W MBF</v>
          </cell>
          <cell r="C74" t="str">
            <v>Traffic</v>
          </cell>
          <cell r="D74" t="str">
            <v>Luminaire</v>
          </cell>
          <cell r="P74">
            <v>106.63562942094562</v>
          </cell>
        </row>
        <row r="75">
          <cell r="B75" t="str">
            <v>4x20W TF</v>
          </cell>
          <cell r="C75" t="str">
            <v>NonTraffic</v>
          </cell>
          <cell r="D75" t="str">
            <v>Luminaire</v>
          </cell>
          <cell r="P75">
            <v>51.249363860961495</v>
          </cell>
        </row>
        <row r="76">
          <cell r="B76" t="str">
            <v>4x20W TF - WAVERLEY</v>
          </cell>
          <cell r="C76" t="str">
            <v>NonTraffic</v>
          </cell>
          <cell r="D76" t="str">
            <v>Luminaire</v>
          </cell>
          <cell r="P76">
            <v>51.249363860961495</v>
          </cell>
        </row>
        <row r="77">
          <cell r="B77" t="str">
            <v>4x250W SON</v>
          </cell>
          <cell r="C77" t="str">
            <v>Traffic</v>
          </cell>
          <cell r="D77" t="str">
            <v>Luminaire</v>
          </cell>
          <cell r="P77">
            <v>75.88215909665665</v>
          </cell>
        </row>
        <row r="78">
          <cell r="B78" t="str">
            <v>4x40W TF</v>
          </cell>
          <cell r="C78" t="str">
            <v>NonTraffic</v>
          </cell>
          <cell r="D78" t="str">
            <v>Luminaire</v>
          </cell>
          <cell r="P78">
            <v>60.817110184073634</v>
          </cell>
        </row>
        <row r="79">
          <cell r="B79" t="str">
            <v>4x40W TF - WAVERLEY</v>
          </cell>
          <cell r="C79" t="str">
            <v>NonTraffic</v>
          </cell>
          <cell r="D79" t="str">
            <v>Luminaire</v>
          </cell>
          <cell r="P79">
            <v>56.485047265553426</v>
          </cell>
        </row>
        <row r="80">
          <cell r="B80" t="str">
            <v>4x600W SON</v>
          </cell>
          <cell r="C80" t="str">
            <v>Traffic</v>
          </cell>
          <cell r="D80" t="str">
            <v>Luminaire</v>
          </cell>
          <cell r="P80">
            <v>114.98842383001178</v>
          </cell>
        </row>
        <row r="81">
          <cell r="B81" t="str">
            <v>400W MBF</v>
          </cell>
          <cell r="C81" t="str">
            <v>Traffic</v>
          </cell>
          <cell r="D81" t="str">
            <v>Luminaire</v>
          </cell>
          <cell r="P81">
            <v>32.758887961171268</v>
          </cell>
        </row>
        <row r="82">
          <cell r="B82" t="str">
            <v>400W MBF - PARKWAY 1</v>
          </cell>
          <cell r="C82" t="str">
            <v>Traffic</v>
          </cell>
          <cell r="D82" t="str">
            <v>Luminaire</v>
          </cell>
          <cell r="P82">
            <v>67.529364687590501</v>
          </cell>
        </row>
        <row r="83">
          <cell r="B83" t="str">
            <v>400W MBF FLOODLIGHT</v>
          </cell>
          <cell r="C83" t="str">
            <v>Traffic</v>
          </cell>
          <cell r="D83" t="str">
            <v>Luminaire</v>
          </cell>
          <cell r="P83">
            <v>74.173632967529485</v>
          </cell>
        </row>
        <row r="84">
          <cell r="B84" t="str">
            <v>400W MBI - SMARTPOLE</v>
          </cell>
          <cell r="C84" t="str">
            <v>Traffic</v>
          </cell>
          <cell r="D84" t="str">
            <v>Luminaire</v>
          </cell>
          <cell r="P84">
            <v>20.070305545169195</v>
          </cell>
        </row>
        <row r="85">
          <cell r="B85" t="str">
            <v>400W MBI FLOODLIGHT</v>
          </cell>
          <cell r="C85" t="str">
            <v>Traffic</v>
          </cell>
          <cell r="D85" t="str">
            <v>Luminaire</v>
          </cell>
          <cell r="P85">
            <v>56.139190493409373</v>
          </cell>
        </row>
        <row r="86">
          <cell r="B86" t="str">
            <v>400W SON</v>
          </cell>
          <cell r="C86" t="str">
            <v>Traffic</v>
          </cell>
          <cell r="D86" t="str">
            <v>Luminaire</v>
          </cell>
          <cell r="P86">
            <v>44.874379851679947</v>
          </cell>
        </row>
        <row r="87">
          <cell r="B87" t="str">
            <v>400W SON - PARKWAY 1</v>
          </cell>
          <cell r="C87" t="str">
            <v>Traffic</v>
          </cell>
          <cell r="D87" t="str">
            <v>Luminaire</v>
          </cell>
          <cell r="P87">
            <v>49.172558792880366</v>
          </cell>
        </row>
        <row r="88">
          <cell r="B88" t="str">
            <v>400W SON FLOODLIGHT</v>
          </cell>
          <cell r="C88" t="str">
            <v>Traffic</v>
          </cell>
          <cell r="D88" t="str">
            <v>Luminaire</v>
          </cell>
          <cell r="P88">
            <v>48.277104846796945</v>
          </cell>
        </row>
        <row r="89">
          <cell r="B89" t="str">
            <v>40W SOX</v>
          </cell>
          <cell r="C89" t="str">
            <v>NonTraffic</v>
          </cell>
          <cell r="D89" t="str">
            <v>Luminaire</v>
          </cell>
          <cell r="P89">
            <v>20.932516880782781</v>
          </cell>
        </row>
        <row r="90">
          <cell r="B90" t="str">
            <v>42W MBF SYLVANIA SUB ECO</v>
          </cell>
          <cell r="C90" t="str">
            <v>NonTraffic</v>
          </cell>
          <cell r="D90" t="str">
            <v>Luminaire</v>
          </cell>
          <cell r="P90">
            <v>28.580768125070499</v>
          </cell>
        </row>
        <row r="91">
          <cell r="B91" t="str">
            <v>500W MBI FLOODLIGHT</v>
          </cell>
          <cell r="C91" t="str">
            <v>Traffic</v>
          </cell>
          <cell r="D91" t="str">
            <v>Luminaire</v>
          </cell>
          <cell r="P91">
            <v>70.946416945844817</v>
          </cell>
        </row>
        <row r="92">
          <cell r="B92" t="str">
            <v>50W MBF</v>
          </cell>
          <cell r="C92" t="str">
            <v>NonTraffic</v>
          </cell>
          <cell r="D92" t="str">
            <v>Luminaire</v>
          </cell>
          <cell r="P92">
            <v>21.417136556403129</v>
          </cell>
        </row>
        <row r="93">
          <cell r="B93" t="str">
            <v>50W MBF - BOURKE HILL</v>
          </cell>
          <cell r="C93" t="str">
            <v>NonTraffic</v>
          </cell>
          <cell r="D93" t="str">
            <v>Luminaire</v>
          </cell>
          <cell r="P93">
            <v>64.846652941449037</v>
          </cell>
        </row>
        <row r="94">
          <cell r="B94" t="str">
            <v>50W MBF - NOSTALGIA</v>
          </cell>
          <cell r="C94" t="str">
            <v>NonTraffic</v>
          </cell>
          <cell r="D94" t="str">
            <v>Luminaire</v>
          </cell>
          <cell r="P94">
            <v>64.846652941449037</v>
          </cell>
        </row>
        <row r="95">
          <cell r="B95" t="str">
            <v>50W MBF - PLAIN</v>
          </cell>
          <cell r="C95" t="str">
            <v>NonTraffic</v>
          </cell>
          <cell r="D95" t="str">
            <v>Luminaire</v>
          </cell>
          <cell r="P95">
            <v>21.417136556403129</v>
          </cell>
        </row>
        <row r="96">
          <cell r="B96" t="str">
            <v>50W MBF BOLLARD</v>
          </cell>
          <cell r="C96" t="str">
            <v>NonTraffic</v>
          </cell>
          <cell r="D96" t="str">
            <v>Luminaire</v>
          </cell>
          <cell r="P96">
            <v>40.884305344256695</v>
          </cell>
        </row>
        <row r="97">
          <cell r="B97" t="str">
            <v>50W SON</v>
          </cell>
          <cell r="C97" t="str">
            <v>NonTraffic</v>
          </cell>
          <cell r="D97" t="str">
            <v>Luminaire</v>
          </cell>
          <cell r="P97">
            <v>20.700773399536391</v>
          </cell>
        </row>
        <row r="98">
          <cell r="B98" t="str">
            <v>50W SON - BOURKE HILL</v>
          </cell>
          <cell r="C98" t="str">
            <v>NonTraffic</v>
          </cell>
          <cell r="D98" t="str">
            <v>Luminaire</v>
          </cell>
          <cell r="P98">
            <v>72.58695685139412</v>
          </cell>
        </row>
        <row r="99">
          <cell r="B99" t="str">
            <v>50W SON - NOSTALGIA</v>
          </cell>
          <cell r="C99" t="str">
            <v>NonTraffic</v>
          </cell>
          <cell r="D99" t="str">
            <v>Luminaire</v>
          </cell>
          <cell r="P99">
            <v>32.610310882445894</v>
          </cell>
        </row>
        <row r="100">
          <cell r="B100" t="str">
            <v>60W SOX</v>
          </cell>
          <cell r="C100" t="str">
            <v>NonTraffic</v>
          </cell>
          <cell r="D100" t="str">
            <v>Luminaire</v>
          </cell>
          <cell r="P100">
            <v>20.932516880782781</v>
          </cell>
        </row>
        <row r="101">
          <cell r="B101" t="str">
            <v>700W MBF</v>
          </cell>
          <cell r="C101" t="str">
            <v>Traffic</v>
          </cell>
          <cell r="D101" t="str">
            <v>Luminaire</v>
          </cell>
          <cell r="P101">
            <v>43.620744327163159</v>
          </cell>
        </row>
        <row r="102">
          <cell r="B102" t="str">
            <v>70W MBI</v>
          </cell>
          <cell r="C102" t="str">
            <v>NonTraffic</v>
          </cell>
          <cell r="D102" t="str">
            <v>Luminaire</v>
          </cell>
          <cell r="P102">
            <v>26.931341956384838</v>
          </cell>
        </row>
        <row r="103">
          <cell r="B103" t="str">
            <v>70W MBI - MACQUARIE DEC.</v>
          </cell>
          <cell r="C103" t="str">
            <v>Traffic</v>
          </cell>
          <cell r="D103" t="str">
            <v>Luminaire</v>
          </cell>
          <cell r="P103">
            <v>112.42563463632102</v>
          </cell>
        </row>
        <row r="104">
          <cell r="B104" t="str">
            <v>70W SON</v>
          </cell>
          <cell r="C104" t="str">
            <v>NonTraffic</v>
          </cell>
          <cell r="D104" t="str">
            <v>Luminaire</v>
          </cell>
          <cell r="P104">
            <v>23.566226027003342</v>
          </cell>
        </row>
        <row r="105">
          <cell r="B105" t="str">
            <v>70W SON - BOURKE HILL</v>
          </cell>
          <cell r="C105" t="str">
            <v>NonTraffic</v>
          </cell>
          <cell r="D105" t="str">
            <v>Luminaire</v>
          </cell>
          <cell r="P105">
            <v>72.58695685139412</v>
          </cell>
        </row>
        <row r="106">
          <cell r="B106" t="str">
            <v>70W SON - GEC BOSTON 2</v>
          </cell>
          <cell r="C106" t="str">
            <v>NonTraffic</v>
          </cell>
          <cell r="D106" t="str">
            <v>Luminaire</v>
          </cell>
          <cell r="P106">
            <v>84.994366728325986</v>
          </cell>
        </row>
        <row r="107">
          <cell r="B107" t="str">
            <v>70W SON - NOSTALGIA</v>
          </cell>
          <cell r="C107" t="str">
            <v>NonTraffic</v>
          </cell>
          <cell r="D107" t="str">
            <v>Luminaire</v>
          </cell>
          <cell r="P107">
            <v>67.651214700582315</v>
          </cell>
        </row>
        <row r="108">
          <cell r="B108" t="str">
            <v>70W SON - PARKVILLE</v>
          </cell>
          <cell r="C108" t="str">
            <v>NonTraffic</v>
          </cell>
          <cell r="D108" t="str">
            <v>Luminaire</v>
          </cell>
          <cell r="P108">
            <v>84.994366728325986</v>
          </cell>
        </row>
        <row r="109">
          <cell r="B109" t="str">
            <v>70W SON - REGAL/FLINDERS</v>
          </cell>
          <cell r="C109" t="str">
            <v>NonTraffic</v>
          </cell>
          <cell r="D109" t="str">
            <v>Luminaire</v>
          </cell>
          <cell r="P109">
            <v>120.14093411210025</v>
          </cell>
        </row>
        <row r="110">
          <cell r="B110" t="str">
            <v>70W SON BOLLARD</v>
          </cell>
          <cell r="C110" t="str">
            <v>NonTraffic</v>
          </cell>
          <cell r="D110" t="str">
            <v>Luminaire</v>
          </cell>
          <cell r="P110">
            <v>51.515134592159072</v>
          </cell>
        </row>
        <row r="111">
          <cell r="B111" t="str">
            <v>70W SON FLOODLIGHT</v>
          </cell>
          <cell r="C111" t="str">
            <v>NonTraffic</v>
          </cell>
          <cell r="D111" t="str">
            <v>Luminaire</v>
          </cell>
          <cell r="P111">
            <v>28.530712249484431</v>
          </cell>
        </row>
        <row r="112">
          <cell r="B112" t="str">
            <v>70W SON -PLAIN</v>
          </cell>
          <cell r="C112" t="str">
            <v>NonTraffic</v>
          </cell>
          <cell r="D112" t="str">
            <v>Luminaire</v>
          </cell>
          <cell r="P112">
            <v>23.566226027003342</v>
          </cell>
        </row>
        <row r="113">
          <cell r="B113" t="str">
            <v>750W MBI FLOODLIGHT</v>
          </cell>
          <cell r="C113" t="str">
            <v>Traffic</v>
          </cell>
          <cell r="D113" t="str">
            <v>Luminaire</v>
          </cell>
          <cell r="P113">
            <v>70.946416945844817</v>
          </cell>
        </row>
        <row r="114">
          <cell r="B114" t="str">
            <v>80W MBF</v>
          </cell>
          <cell r="C114" t="str">
            <v>NonTraffic</v>
          </cell>
          <cell r="D114" t="str">
            <v>Luminaire</v>
          </cell>
          <cell r="P114">
            <v>20.396319057868034</v>
          </cell>
        </row>
        <row r="115">
          <cell r="B115" t="str">
            <v>80W MBF - PLAIN</v>
          </cell>
          <cell r="C115" t="str">
            <v>NonTraffic</v>
          </cell>
          <cell r="D115" t="str">
            <v>Luminaire</v>
          </cell>
          <cell r="P115">
            <v>20.396319057868034</v>
          </cell>
        </row>
        <row r="116">
          <cell r="B116" t="str">
            <v>80W MBF - BEGA+CURVE BRA</v>
          </cell>
          <cell r="C116" t="str">
            <v>NonTraffic</v>
          </cell>
          <cell r="D116" t="str">
            <v>Luminaire</v>
          </cell>
          <cell r="P116">
            <v>106.28288884251324</v>
          </cell>
        </row>
        <row r="117">
          <cell r="B117" t="str">
            <v>80W MBF - BOURKE HILL</v>
          </cell>
          <cell r="C117" t="str">
            <v>NonTraffic</v>
          </cell>
          <cell r="D117" t="str">
            <v>Luminaire</v>
          </cell>
          <cell r="P117">
            <v>49.521854108177358</v>
          </cell>
        </row>
        <row r="118">
          <cell r="B118" t="str">
            <v>80W MBF - GEC BOSTON 2</v>
          </cell>
          <cell r="C118" t="str">
            <v>NonTraffic</v>
          </cell>
          <cell r="D118" t="str">
            <v>Luminaire</v>
          </cell>
          <cell r="P118">
            <v>84.994366728325986</v>
          </cell>
        </row>
        <row r="119">
          <cell r="B119" t="str">
            <v>80W MBF - NOSTALGIA</v>
          </cell>
          <cell r="C119" t="str">
            <v>NonTraffic</v>
          </cell>
          <cell r="D119" t="str">
            <v>Luminaire</v>
          </cell>
          <cell r="P119">
            <v>63.759571850903747</v>
          </cell>
        </row>
        <row r="120">
          <cell r="B120" t="str">
            <v>80W MBF - REGAL/FLINDERS</v>
          </cell>
          <cell r="C120" t="str">
            <v>NonTraffic</v>
          </cell>
          <cell r="D120" t="str">
            <v>Luminaire</v>
          </cell>
          <cell r="P120">
            <v>115.86961878928234</v>
          </cell>
        </row>
        <row r="121">
          <cell r="B121" t="str">
            <v>80W MBF - SYLVANIA SUBUR</v>
          </cell>
          <cell r="C121" t="str">
            <v>NonTraffic</v>
          </cell>
          <cell r="D121" t="str">
            <v>Luminaire</v>
          </cell>
          <cell r="P121">
            <v>20.396319057868034</v>
          </cell>
        </row>
        <row r="122">
          <cell r="B122" t="str">
            <v>80W MBF BOLLARD</v>
          </cell>
          <cell r="C122" t="str">
            <v>NonTraffic</v>
          </cell>
          <cell r="D122" t="str">
            <v>Luminaire</v>
          </cell>
          <cell r="P122">
            <v>40.884305344256695</v>
          </cell>
        </row>
        <row r="123">
          <cell r="B123" t="str">
            <v>80W MBF TOORAK</v>
          </cell>
          <cell r="C123" t="str">
            <v>NonTraffic</v>
          </cell>
          <cell r="D123" t="str">
            <v>Luminaire</v>
          </cell>
          <cell r="P123">
            <v>58.130748345823385</v>
          </cell>
        </row>
        <row r="124">
          <cell r="B124" t="str">
            <v>90W SOX</v>
          </cell>
          <cell r="C124" t="str">
            <v>Traffic</v>
          </cell>
          <cell r="D124" t="str">
            <v>Luminaire</v>
          </cell>
          <cell r="P124">
            <v>58.037552859106228</v>
          </cell>
        </row>
        <row r="125">
          <cell r="B125" t="str">
            <v>BOLLARD</v>
          </cell>
          <cell r="C125" t="str">
            <v>NonTraffic</v>
          </cell>
          <cell r="D125" t="str">
            <v>Support</v>
          </cell>
          <cell r="P125">
            <v>29.283634803229123</v>
          </cell>
        </row>
        <row r="126">
          <cell r="B126" t="str">
            <v>C4</v>
          </cell>
          <cell r="C126" t="str">
            <v>Traffic</v>
          </cell>
          <cell r="D126" t="str">
            <v>Bracket</v>
          </cell>
          <cell r="P126">
            <v>48.621320337497274</v>
          </cell>
        </row>
        <row r="127">
          <cell r="B127" t="str">
            <v>COLUMN 10.5M-13.5M</v>
          </cell>
          <cell r="C127" t="str">
            <v>Traffic</v>
          </cell>
          <cell r="D127" t="str">
            <v>Support</v>
          </cell>
          <cell r="P127">
            <v>551.79414140057827</v>
          </cell>
        </row>
        <row r="128">
          <cell r="B128" t="str">
            <v>COLUMN 14M-15M</v>
          </cell>
          <cell r="C128" t="str">
            <v>Traffic</v>
          </cell>
          <cell r="D128" t="str">
            <v>Support</v>
          </cell>
          <cell r="P128">
            <v>551.79414140057827</v>
          </cell>
        </row>
        <row r="129">
          <cell r="B129" t="str">
            <v>COLUMN 2.5M-3.5M</v>
          </cell>
          <cell r="C129" t="str">
            <v>NonTraffic</v>
          </cell>
          <cell r="D129" t="str">
            <v>Support</v>
          </cell>
          <cell r="P129">
            <v>496.81152290210866</v>
          </cell>
        </row>
        <row r="130">
          <cell r="B130" t="str">
            <v>COLUMN 4-6.5M ORION WATE</v>
          </cell>
          <cell r="C130" t="str">
            <v>NonTraffic</v>
          </cell>
          <cell r="D130" t="str">
            <v>Support</v>
          </cell>
          <cell r="P130">
            <v>507.59242849004391</v>
          </cell>
        </row>
        <row r="131">
          <cell r="B131" t="str">
            <v>COLUMN 4M-6.5M</v>
          </cell>
          <cell r="C131" t="str">
            <v>NonTraffic</v>
          </cell>
          <cell r="D131" t="str">
            <v>Support</v>
          </cell>
          <cell r="P131">
            <v>524.97663875058959</v>
          </cell>
        </row>
        <row r="132">
          <cell r="B132" t="str">
            <v>COLUMN 7M-10M</v>
          </cell>
          <cell r="C132" t="str">
            <v>Traffic</v>
          </cell>
          <cell r="D132" t="str">
            <v>Support</v>
          </cell>
          <cell r="P132">
            <v>516.21715296039201</v>
          </cell>
        </row>
        <row r="133">
          <cell r="B133" t="str">
            <v>DECORATIVE COLUMN</v>
          </cell>
          <cell r="C133" t="str">
            <v>NonTraffic</v>
          </cell>
          <cell r="D133" t="str">
            <v>Support</v>
          </cell>
          <cell r="P133">
            <v>536.16182829807224</v>
          </cell>
        </row>
        <row r="134">
          <cell r="B134" t="str">
            <v>DEDICATED SUPPORT &amp; COND</v>
          </cell>
          <cell r="C134" t="str">
            <v>NonTraffic</v>
          </cell>
          <cell r="D134" t="str">
            <v>Support</v>
          </cell>
          <cell r="P134">
            <v>504.49291813351249</v>
          </cell>
        </row>
        <row r="135">
          <cell r="B135" t="str">
            <v>HYDE PARK STANDARD</v>
          </cell>
          <cell r="C135" t="str">
            <v>NonTraffic</v>
          </cell>
          <cell r="D135" t="str">
            <v>Support</v>
          </cell>
          <cell r="P135">
            <v>576.72498557267863</v>
          </cell>
        </row>
        <row r="136">
          <cell r="B136" t="str">
            <v>INCANDESCENT</v>
          </cell>
          <cell r="C136" t="str">
            <v>NonTraffic</v>
          </cell>
          <cell r="D136" t="str">
            <v>Luminaire</v>
          </cell>
          <cell r="P136">
            <v>16.205594590197627</v>
          </cell>
        </row>
        <row r="137">
          <cell r="B137" t="str">
            <v>MACQUARIE STANDARD</v>
          </cell>
          <cell r="C137" t="str">
            <v>Traffic</v>
          </cell>
          <cell r="D137" t="str">
            <v>Support</v>
          </cell>
          <cell r="P137">
            <v>34.90318184094037</v>
          </cell>
        </row>
        <row r="138">
          <cell r="B138" t="str">
            <v>MAST 15.5M-30M</v>
          </cell>
          <cell r="C138" t="str">
            <v>Traffic</v>
          </cell>
          <cell r="D138" t="str">
            <v>Support</v>
          </cell>
          <cell r="P138">
            <v>521.8771283940581</v>
          </cell>
        </row>
        <row r="139">
          <cell r="B139" t="str">
            <v>MAST 23M</v>
          </cell>
          <cell r="C139" t="str">
            <v>Traffic</v>
          </cell>
          <cell r="D139" t="str">
            <v>Support</v>
          </cell>
          <cell r="P139">
            <v>521.8771283940581</v>
          </cell>
        </row>
        <row r="140">
          <cell r="B140" t="str">
            <v>MAST 25M</v>
          </cell>
          <cell r="C140" t="str">
            <v>Traffic</v>
          </cell>
          <cell r="D140" t="str">
            <v>Support</v>
          </cell>
          <cell r="P140">
            <v>521.8771283940581</v>
          </cell>
        </row>
        <row r="141">
          <cell r="B141" t="str">
            <v>NIL</v>
          </cell>
          <cell r="C141" t="str">
            <v>NonTraffic</v>
          </cell>
          <cell r="D141" t="str">
            <v>Bracket</v>
          </cell>
          <cell r="P141">
            <v>3.8384481646237982</v>
          </cell>
        </row>
        <row r="142">
          <cell r="B142" t="str">
            <v>O/U</v>
          </cell>
          <cell r="C142" t="str">
            <v>NonTraffic</v>
          </cell>
          <cell r="D142" t="str">
            <v>Connection</v>
          </cell>
          <cell r="P142">
            <v>8.5283033824984962</v>
          </cell>
        </row>
        <row r="143">
          <cell r="B143" t="str">
            <v>OH</v>
          </cell>
          <cell r="C143" t="str">
            <v>NonTraffic</v>
          </cell>
          <cell r="D143" t="str">
            <v>Connection</v>
          </cell>
          <cell r="P143">
            <v>0</v>
          </cell>
        </row>
        <row r="144">
          <cell r="B144" t="str">
            <v>OH2</v>
          </cell>
          <cell r="C144" t="str">
            <v>NonTraffic</v>
          </cell>
          <cell r="D144" t="str">
            <v>Connection</v>
          </cell>
          <cell r="P144">
            <v>0</v>
          </cell>
        </row>
        <row r="145">
          <cell r="B145" t="str">
            <v>OHS</v>
          </cell>
          <cell r="C145" t="str">
            <v>NonTraffic</v>
          </cell>
          <cell r="D145" t="str">
            <v>Connection</v>
          </cell>
          <cell r="P145">
            <v>0</v>
          </cell>
        </row>
        <row r="146">
          <cell r="B146" t="str">
            <v>ORION DOUBLE ARM</v>
          </cell>
          <cell r="C146" t="str">
            <v>NonTraffic</v>
          </cell>
          <cell r="D146" t="str">
            <v>Support</v>
          </cell>
          <cell r="P146">
            <v>23.702494741674894</v>
          </cell>
        </row>
        <row r="147">
          <cell r="B147" t="str">
            <v>POLO 10.5M DECORATIVE 2M</v>
          </cell>
          <cell r="C147" t="str">
            <v>NonTraffic</v>
          </cell>
          <cell r="D147" t="str">
            <v>Support</v>
          </cell>
          <cell r="P147">
            <v>47.166461947216725</v>
          </cell>
        </row>
        <row r="148">
          <cell r="B148" t="str">
            <v>POLO 4.5M DECORATIVE 1.2</v>
          </cell>
          <cell r="C148" t="str">
            <v>NonTraffic</v>
          </cell>
          <cell r="D148" t="str">
            <v>Support</v>
          </cell>
          <cell r="P148">
            <v>47.166461947216725</v>
          </cell>
        </row>
        <row r="149">
          <cell r="B149" t="str">
            <v>PRIVATE</v>
          </cell>
          <cell r="C149" t="str">
            <v>NonTraffic</v>
          </cell>
          <cell r="D149" t="str">
            <v>Support</v>
          </cell>
          <cell r="P149">
            <v>0</v>
          </cell>
        </row>
        <row r="150">
          <cell r="B150" t="str">
            <v>ROCKS STANDARD</v>
          </cell>
          <cell r="C150" t="str">
            <v>NonTraffic</v>
          </cell>
          <cell r="D150" t="str">
            <v>Support</v>
          </cell>
          <cell r="P150">
            <v>513.66814259544469</v>
          </cell>
        </row>
        <row r="151">
          <cell r="B151" t="str">
            <v>SMARTPOLE A</v>
          </cell>
          <cell r="C151" t="str">
            <v>NonTraffic</v>
          </cell>
          <cell r="D151" t="str">
            <v>Support</v>
          </cell>
          <cell r="P151">
            <v>0</v>
          </cell>
        </row>
        <row r="152">
          <cell r="B152" t="str">
            <v>SMARTPOLE AB</v>
          </cell>
          <cell r="C152" t="str">
            <v>NonTraffic</v>
          </cell>
          <cell r="D152" t="str">
            <v>Support</v>
          </cell>
          <cell r="P152">
            <v>0</v>
          </cell>
        </row>
        <row r="153">
          <cell r="B153" t="str">
            <v>SMARTPOLE B</v>
          </cell>
          <cell r="C153" t="str">
            <v>NonTraffic</v>
          </cell>
          <cell r="D153" t="str">
            <v>Support</v>
          </cell>
          <cell r="P153">
            <v>0</v>
          </cell>
        </row>
        <row r="154">
          <cell r="B154" t="str">
            <v>SMARTPOLE C</v>
          </cell>
          <cell r="C154" t="str">
            <v>NonTraffic</v>
          </cell>
          <cell r="D154" t="str">
            <v>Support</v>
          </cell>
          <cell r="P154">
            <v>0</v>
          </cell>
        </row>
        <row r="155">
          <cell r="B155" t="str">
            <v>SMARTPOLE DOUBLE</v>
          </cell>
          <cell r="C155" t="str">
            <v>NonTraffic</v>
          </cell>
          <cell r="D155" t="str">
            <v>Bracket</v>
          </cell>
          <cell r="P155">
            <v>3.8384481646237982</v>
          </cell>
        </row>
        <row r="156">
          <cell r="B156" t="str">
            <v>SMARTPOLE SINGLE LONG</v>
          </cell>
          <cell r="C156" t="str">
            <v>NonTraffic</v>
          </cell>
          <cell r="D156" t="str">
            <v>Bracket</v>
          </cell>
          <cell r="P156">
            <v>3.8384481646237982</v>
          </cell>
        </row>
        <row r="157">
          <cell r="B157" t="str">
            <v>SMARTPOLE SINGLE SHORT</v>
          </cell>
          <cell r="C157" t="str">
            <v>NonTraffic</v>
          </cell>
          <cell r="D157" t="str">
            <v>Bracket</v>
          </cell>
          <cell r="P157">
            <v>3.8384481646237982</v>
          </cell>
        </row>
        <row r="158">
          <cell r="B158" t="str">
            <v>SUSPENDED</v>
          </cell>
          <cell r="C158" t="str">
            <v>NonTraffic</v>
          </cell>
          <cell r="D158" t="str">
            <v>Bracket</v>
          </cell>
          <cell r="P158">
            <v>11.924127355575234</v>
          </cell>
        </row>
        <row r="159">
          <cell r="B159" t="str">
            <v>T1</v>
          </cell>
          <cell r="C159" t="str">
            <v>NonTraffic</v>
          </cell>
          <cell r="D159" t="str">
            <v>Bracket</v>
          </cell>
          <cell r="P159">
            <v>16.034347610975551</v>
          </cell>
        </row>
        <row r="160">
          <cell r="B160" t="str">
            <v>T2</v>
          </cell>
          <cell r="C160" t="str">
            <v>Traffic</v>
          </cell>
          <cell r="D160" t="str">
            <v>Bracket</v>
          </cell>
          <cell r="P160">
            <v>21.534295047809966</v>
          </cell>
        </row>
        <row r="161">
          <cell r="B161" t="str">
            <v>T2A</v>
          </cell>
          <cell r="C161" t="str">
            <v>Traffic</v>
          </cell>
          <cell r="D161" t="str">
            <v>Bracket</v>
          </cell>
          <cell r="P161">
            <v>21.534295047809966</v>
          </cell>
        </row>
        <row r="162">
          <cell r="B162" t="str">
            <v>T3</v>
          </cell>
          <cell r="C162" t="str">
            <v>Traffic</v>
          </cell>
          <cell r="D162" t="str">
            <v>Bracket</v>
          </cell>
          <cell r="P162">
            <v>21.534295047809966</v>
          </cell>
        </row>
        <row r="163">
          <cell r="B163" t="str">
            <v>T3A</v>
          </cell>
          <cell r="C163" t="str">
            <v>Traffic</v>
          </cell>
          <cell r="D163" t="str">
            <v>Bracket</v>
          </cell>
          <cell r="P163">
            <v>21.534295047809966</v>
          </cell>
        </row>
        <row r="164">
          <cell r="B164" t="str">
            <v>T4</v>
          </cell>
          <cell r="C164" t="str">
            <v>Traffic</v>
          </cell>
          <cell r="D164" t="str">
            <v>Bracket</v>
          </cell>
          <cell r="P164">
            <v>21.736437027583751</v>
          </cell>
        </row>
        <row r="165">
          <cell r="B165" t="str">
            <v>T5</v>
          </cell>
          <cell r="C165" t="str">
            <v>Traffic</v>
          </cell>
          <cell r="D165" t="str">
            <v>Bracket</v>
          </cell>
          <cell r="P165">
            <v>21.736437027583751</v>
          </cell>
        </row>
        <row r="166">
          <cell r="B166" t="str">
            <v>T6</v>
          </cell>
          <cell r="C166" t="str">
            <v>Traffic</v>
          </cell>
          <cell r="D166" t="str">
            <v>Bracket</v>
          </cell>
          <cell r="P166">
            <v>25.307612003587305</v>
          </cell>
        </row>
        <row r="167">
          <cell r="B167" t="str">
            <v>T7</v>
          </cell>
          <cell r="C167" t="str">
            <v>Traffic</v>
          </cell>
          <cell r="D167" t="str">
            <v>Bracket</v>
          </cell>
          <cell r="P167">
            <v>25.307612003587305</v>
          </cell>
        </row>
        <row r="168">
          <cell r="B168" t="str">
            <v>TH FLOODLIGHT</v>
          </cell>
          <cell r="C168" t="str">
            <v>Traffic</v>
          </cell>
          <cell r="D168" t="str">
            <v>Luminaire</v>
          </cell>
          <cell r="P168">
            <v>120.49367469053264</v>
          </cell>
        </row>
        <row r="169">
          <cell r="B169" t="str">
            <v>UG2</v>
          </cell>
          <cell r="C169" t="str">
            <v>NonTraffic</v>
          </cell>
          <cell r="D169" t="str">
            <v>Connection</v>
          </cell>
          <cell r="P169">
            <v>0</v>
          </cell>
        </row>
        <row r="170">
          <cell r="B170" t="str">
            <v>UGORDA</v>
          </cell>
          <cell r="C170" t="str">
            <v>NonTraffic</v>
          </cell>
          <cell r="D170" t="str">
            <v>Connection</v>
          </cell>
          <cell r="P170">
            <v>8.5283033824984962</v>
          </cell>
        </row>
        <row r="171">
          <cell r="B171" t="str">
            <v>UGR1</v>
          </cell>
          <cell r="C171" t="str">
            <v>NonTraffic</v>
          </cell>
          <cell r="D171" t="str">
            <v>Connection</v>
          </cell>
          <cell r="P171">
            <v>11.835237001158987</v>
          </cell>
        </row>
        <row r="172">
          <cell r="B172" t="str">
            <v>UGR2</v>
          </cell>
          <cell r="C172" t="str">
            <v>NonTraffic</v>
          </cell>
          <cell r="D172" t="str">
            <v>Connection</v>
          </cell>
          <cell r="P172">
            <v>8.5283033824984962</v>
          </cell>
        </row>
        <row r="173">
          <cell r="B173" t="str">
            <v>UGS</v>
          </cell>
          <cell r="C173" t="str">
            <v>NonTraffic</v>
          </cell>
          <cell r="D173" t="str">
            <v>Connection</v>
          </cell>
          <cell r="P173">
            <v>8.5283033824984962</v>
          </cell>
        </row>
        <row r="174">
          <cell r="B174" t="str">
            <v>UG-SP</v>
          </cell>
          <cell r="C174" t="str">
            <v>NonTraffic</v>
          </cell>
          <cell r="D174" t="str">
            <v>Connection</v>
          </cell>
          <cell r="P174">
            <v>0</v>
          </cell>
        </row>
        <row r="175">
          <cell r="B175" t="str">
            <v>UNKNOWN</v>
          </cell>
          <cell r="C175" t="str">
            <v>NonTraffic</v>
          </cell>
          <cell r="D175" t="str">
            <v>Support</v>
          </cell>
          <cell r="P175">
            <v>0</v>
          </cell>
        </row>
        <row r="176">
          <cell r="B176" t="str">
            <v>WALL</v>
          </cell>
          <cell r="C176" t="str">
            <v>NonTraffic</v>
          </cell>
          <cell r="D176" t="str">
            <v>Support</v>
          </cell>
          <cell r="P176">
            <v>0</v>
          </cell>
        </row>
        <row r="177">
          <cell r="B177" t="str">
            <v>WOOD POLE NON-TRL</v>
          </cell>
          <cell r="C177" t="str">
            <v>NonTraffic</v>
          </cell>
          <cell r="D177" t="str">
            <v>Support</v>
          </cell>
          <cell r="P177">
            <v>0</v>
          </cell>
        </row>
        <row r="178">
          <cell r="B178" t="str">
            <v>WOOD POLE TRL</v>
          </cell>
          <cell r="C178" t="str">
            <v>NonTraffic</v>
          </cell>
          <cell r="D178" t="str">
            <v>Support</v>
          </cell>
          <cell r="P178">
            <v>0</v>
          </cell>
        </row>
        <row r="179">
          <cell r="B179" t="str">
            <v>EMPTY</v>
          </cell>
          <cell r="C179" t="str">
            <v>NonTraffic</v>
          </cell>
          <cell r="D179" t="str">
            <v>Connection</v>
          </cell>
          <cell r="P179">
            <v>0</v>
          </cell>
        </row>
        <row r="180">
          <cell r="B180" t="str">
            <v>EMPTY</v>
          </cell>
          <cell r="C180" t="str">
            <v>NonTraffic</v>
          </cell>
          <cell r="D180" t="str">
            <v>Luminaire</v>
          </cell>
          <cell r="P180">
            <v>13.358051041652343</v>
          </cell>
        </row>
        <row r="181">
          <cell r="B181" t="str">
            <v>EMPTY</v>
          </cell>
          <cell r="C181" t="str">
            <v>NonTraffic</v>
          </cell>
          <cell r="D181" t="str">
            <v>Support</v>
          </cell>
          <cell r="P181">
            <v>0</v>
          </cell>
        </row>
        <row r="182">
          <cell r="B182" t="str">
            <v>PRIVATE</v>
          </cell>
          <cell r="C182" t="str">
            <v>NonTraffic</v>
          </cell>
          <cell r="D182" t="str">
            <v>Bracket</v>
          </cell>
          <cell r="P182">
            <v>3.8384481646237982</v>
          </cell>
        </row>
        <row r="183">
          <cell r="B183" t="str">
            <v>PRIVATE</v>
          </cell>
          <cell r="C183" t="str">
            <v>NonTraffic</v>
          </cell>
          <cell r="D183" t="str">
            <v>Luminaire</v>
          </cell>
          <cell r="P183">
            <v>13.358051041652343</v>
          </cell>
        </row>
        <row r="184">
          <cell r="B184" t="str">
            <v>SUSPENDED</v>
          </cell>
          <cell r="C184" t="str">
            <v>NonTraffic</v>
          </cell>
          <cell r="D184" t="str">
            <v>Support</v>
          </cell>
          <cell r="P184">
            <v>0</v>
          </cell>
        </row>
        <row r="185">
          <cell r="B185" t="str">
            <v>0.5 (P09)</v>
          </cell>
          <cell r="C185" t="str">
            <v>NonTraffic</v>
          </cell>
          <cell r="D185" t="str">
            <v>Bracket</v>
          </cell>
          <cell r="P185">
            <v>8.1508103997978978</v>
          </cell>
        </row>
        <row r="186">
          <cell r="B186" t="str">
            <v>1.2 (P09)</v>
          </cell>
          <cell r="C186" t="str">
            <v>NonTraffic</v>
          </cell>
          <cell r="D186" t="str">
            <v>Bracket</v>
          </cell>
          <cell r="P186">
            <v>8.1508103997978978</v>
          </cell>
        </row>
        <row r="187">
          <cell r="B187" t="str">
            <v>1000W SON (P09)</v>
          </cell>
          <cell r="C187" t="str">
            <v>Traffic</v>
          </cell>
          <cell r="D187" t="str">
            <v>Luminaire</v>
          </cell>
          <cell r="P187">
            <v>101.10888766571877</v>
          </cell>
        </row>
        <row r="188">
          <cell r="B188" t="str">
            <v>100W SON (P09)</v>
          </cell>
          <cell r="C188" t="str">
            <v>Traffic</v>
          </cell>
          <cell r="D188" t="str">
            <v>Luminaire</v>
          </cell>
          <cell r="P188">
            <v>41.023927883521239</v>
          </cell>
        </row>
        <row r="189">
          <cell r="B189" t="str">
            <v>100W SON Floodlight (P09)</v>
          </cell>
          <cell r="C189" t="str">
            <v>Traffic</v>
          </cell>
          <cell r="D189" t="str">
            <v>Luminaire</v>
          </cell>
          <cell r="P189">
            <v>59.840997106518245</v>
          </cell>
        </row>
        <row r="190">
          <cell r="B190" t="str">
            <v>100W SON -PLAIN (P09)</v>
          </cell>
          <cell r="C190" t="str">
            <v>Traffic</v>
          </cell>
          <cell r="D190" t="str">
            <v>Luminaire</v>
          </cell>
          <cell r="P190">
            <v>41.023927883521239</v>
          </cell>
        </row>
        <row r="191">
          <cell r="B191" t="str">
            <v>125W MBF (P09)</v>
          </cell>
          <cell r="C191" t="str">
            <v>Traffic</v>
          </cell>
          <cell r="D191" t="str">
            <v>Luminaire</v>
          </cell>
          <cell r="P191">
            <v>30.368025925128535</v>
          </cell>
        </row>
        <row r="192">
          <cell r="B192" t="str">
            <v>125W MBF -PLAIN (P09)</v>
          </cell>
          <cell r="C192" t="str">
            <v>Traffic</v>
          </cell>
          <cell r="D192" t="str">
            <v>Luminaire</v>
          </cell>
          <cell r="P192">
            <v>30.368025925128535</v>
          </cell>
        </row>
        <row r="193">
          <cell r="B193" t="str">
            <v>150W SON - Parkway 1 (P09)</v>
          </cell>
          <cell r="C193" t="str">
            <v>Traffic</v>
          </cell>
          <cell r="D193" t="str">
            <v>Luminaire</v>
          </cell>
          <cell r="P193">
            <v>49.172558792880366</v>
          </cell>
        </row>
        <row r="194">
          <cell r="B194" t="str">
            <v>150W SON (P09)</v>
          </cell>
          <cell r="C194" t="str">
            <v>Traffic</v>
          </cell>
          <cell r="D194" t="str">
            <v>Luminaire</v>
          </cell>
          <cell r="P194">
            <v>41.382109461954599</v>
          </cell>
        </row>
        <row r="195">
          <cell r="B195" t="str">
            <v>150W SON Active Reactor</v>
          </cell>
          <cell r="C195" t="str">
            <v>Traffic</v>
          </cell>
          <cell r="D195" t="str">
            <v>Luminaire</v>
          </cell>
          <cell r="P195">
            <v>60.365733118923131</v>
          </cell>
        </row>
        <row r="196">
          <cell r="B196" t="str">
            <v>150W SON Floodlight (P09)</v>
          </cell>
          <cell r="C196" t="str">
            <v>Traffic</v>
          </cell>
          <cell r="D196" t="str">
            <v>Luminaire</v>
          </cell>
          <cell r="P196">
            <v>48.277104846796945</v>
          </cell>
        </row>
        <row r="197">
          <cell r="B197" t="str">
            <v>1x29W LED</v>
          </cell>
          <cell r="C197" t="str">
            <v>NonTraffic</v>
          </cell>
          <cell r="D197" t="str">
            <v>Luminaire</v>
          </cell>
          <cell r="P197">
            <v>38.009898177328914</v>
          </cell>
        </row>
        <row r="198">
          <cell r="B198" t="str">
            <v>2.0 (P09)</v>
          </cell>
          <cell r="C198" t="str">
            <v>NonTraffic</v>
          </cell>
          <cell r="D198" t="str">
            <v>Bracket</v>
          </cell>
          <cell r="P198">
            <v>11.519843396027662</v>
          </cell>
        </row>
        <row r="199">
          <cell r="B199" t="str">
            <v>250W SON - Parkway 1(P09)</v>
          </cell>
          <cell r="C199" t="str">
            <v>Traffic</v>
          </cell>
          <cell r="D199" t="str">
            <v>Luminaire</v>
          </cell>
          <cell r="P199">
            <v>49.172558792880366</v>
          </cell>
        </row>
        <row r="200">
          <cell r="B200" t="str">
            <v>250W SON (P09)</v>
          </cell>
          <cell r="C200" t="str">
            <v>Traffic</v>
          </cell>
          <cell r="D200" t="str">
            <v>Luminaire</v>
          </cell>
          <cell r="P200">
            <v>41.382109461954599</v>
          </cell>
        </row>
        <row r="201">
          <cell r="B201" t="str">
            <v>250W SON Active Reactor</v>
          </cell>
          <cell r="C201" t="str">
            <v>Traffic</v>
          </cell>
          <cell r="D201" t="str">
            <v>Luminaire</v>
          </cell>
          <cell r="P201">
            <v>60.365733118923131</v>
          </cell>
        </row>
        <row r="202">
          <cell r="B202" t="str">
            <v>250W SON Floodlight (P09)</v>
          </cell>
          <cell r="C202" t="str">
            <v>Traffic</v>
          </cell>
          <cell r="D202" t="str">
            <v>Luminaire</v>
          </cell>
          <cell r="P202">
            <v>48.277104846796945</v>
          </cell>
        </row>
        <row r="203">
          <cell r="B203" t="str">
            <v>2nd Light non-TRL (P09)</v>
          </cell>
          <cell r="C203" t="str">
            <v>NonTraffic</v>
          </cell>
          <cell r="D203" t="str">
            <v>Support</v>
          </cell>
          <cell r="P203">
            <v>0</v>
          </cell>
        </row>
        <row r="204">
          <cell r="B204" t="str">
            <v>2nd Light TRL (P09)</v>
          </cell>
          <cell r="C204" t="str">
            <v>Traffic</v>
          </cell>
          <cell r="D204" t="str">
            <v>Support</v>
          </cell>
          <cell r="P204">
            <v>0</v>
          </cell>
        </row>
        <row r="205">
          <cell r="B205" t="str">
            <v>2x14W TF - T5 Pierlight (P09)</v>
          </cell>
          <cell r="C205" t="str">
            <v>NonTraffic</v>
          </cell>
          <cell r="D205" t="str">
            <v>Luminaire</v>
          </cell>
          <cell r="P205">
            <v>31.155198220060331</v>
          </cell>
        </row>
        <row r="206">
          <cell r="B206" t="str">
            <v>3.0 (P09)</v>
          </cell>
          <cell r="C206" t="str">
            <v>Traffic</v>
          </cell>
          <cell r="D206" t="str">
            <v>Bracket</v>
          </cell>
          <cell r="P206">
            <v>18.030500731731014</v>
          </cell>
        </row>
        <row r="207">
          <cell r="B207" t="str">
            <v>3.5 (P09)</v>
          </cell>
          <cell r="C207" t="str">
            <v>Traffic</v>
          </cell>
          <cell r="D207" t="str">
            <v>Bracket</v>
          </cell>
          <cell r="P207">
            <v>17.89573941188182</v>
          </cell>
        </row>
        <row r="208">
          <cell r="B208" t="str">
            <v>4.0 (P09)</v>
          </cell>
          <cell r="C208" t="str">
            <v>Traffic</v>
          </cell>
          <cell r="D208" t="str">
            <v>Bracket</v>
          </cell>
          <cell r="P208">
            <v>22.005959667282138</v>
          </cell>
        </row>
        <row r="209">
          <cell r="B209" t="str">
            <v>400W SON - Parkway 1(P09)</v>
          </cell>
          <cell r="C209" t="str">
            <v>Traffic</v>
          </cell>
          <cell r="D209" t="str">
            <v>Luminaire</v>
          </cell>
          <cell r="P209">
            <v>49.172558792880366</v>
          </cell>
        </row>
        <row r="210">
          <cell r="B210" t="str">
            <v>400W SON (P09)</v>
          </cell>
          <cell r="C210" t="str">
            <v>Traffic</v>
          </cell>
          <cell r="D210" t="str">
            <v>Luminaire</v>
          </cell>
          <cell r="P210">
            <v>44.874379851679947</v>
          </cell>
        </row>
        <row r="211">
          <cell r="B211" t="str">
            <v>400W SON Active Reactor</v>
          </cell>
          <cell r="C211" t="str">
            <v>Traffic</v>
          </cell>
          <cell r="D211" t="str">
            <v>Luminaire</v>
          </cell>
          <cell r="P211">
            <v>67.529364687590501</v>
          </cell>
        </row>
        <row r="212">
          <cell r="B212" t="str">
            <v>400W SON Floodlight (P09)</v>
          </cell>
          <cell r="C212" t="str">
            <v>Traffic</v>
          </cell>
          <cell r="D212" t="str">
            <v>Luminaire</v>
          </cell>
          <cell r="P212">
            <v>48.277104846796945</v>
          </cell>
        </row>
        <row r="213">
          <cell r="B213" t="str">
            <v>42W MBF - Sylvania Suburban Ec (P09)</v>
          </cell>
          <cell r="C213" t="str">
            <v>NonTraffic</v>
          </cell>
          <cell r="D213" t="str">
            <v>Luminaire</v>
          </cell>
          <cell r="P213">
            <v>28.580768125070499</v>
          </cell>
        </row>
        <row r="214">
          <cell r="B214" t="str">
            <v>70W MBI II</v>
          </cell>
          <cell r="C214" t="str">
            <v>NonTraffic</v>
          </cell>
          <cell r="D214" t="str">
            <v>Luminaire</v>
          </cell>
          <cell r="P214">
            <v>23.655771421611682</v>
          </cell>
        </row>
        <row r="215">
          <cell r="B215" t="str">
            <v>70W MBI II AERO</v>
          </cell>
          <cell r="C215" t="str">
            <v>NonTraffic</v>
          </cell>
          <cell r="D215" t="str">
            <v>Luminaire</v>
          </cell>
          <cell r="P215">
            <v>24.551225367695107</v>
          </cell>
        </row>
        <row r="216">
          <cell r="B216" t="str">
            <v>70W SON - Nostalgia (P09)</v>
          </cell>
          <cell r="C216" t="str">
            <v>NonTraffic</v>
          </cell>
          <cell r="D216" t="str">
            <v>Luminaire</v>
          </cell>
          <cell r="P216">
            <v>67.651214700582315</v>
          </cell>
        </row>
        <row r="217">
          <cell r="B217" t="str">
            <v>70W SON (P09)</v>
          </cell>
          <cell r="C217" t="str">
            <v>NonTraffic</v>
          </cell>
          <cell r="D217" t="str">
            <v>Luminaire</v>
          </cell>
          <cell r="P217">
            <v>23.566226027003342</v>
          </cell>
        </row>
        <row r="218">
          <cell r="B218" t="str">
            <v>70W SON Floodlight (P09)</v>
          </cell>
          <cell r="C218" t="str">
            <v>NonTraffic</v>
          </cell>
          <cell r="D218" t="str">
            <v>Luminaire</v>
          </cell>
          <cell r="P218">
            <v>28.530712249484431</v>
          </cell>
        </row>
        <row r="219">
          <cell r="B219" t="str">
            <v>70W SON -PLAIN (P09)</v>
          </cell>
          <cell r="C219" t="str">
            <v>NonTraffic</v>
          </cell>
          <cell r="D219" t="str">
            <v>Luminaire</v>
          </cell>
          <cell r="P219">
            <v>23.566226027003342</v>
          </cell>
        </row>
        <row r="220">
          <cell r="B220" t="str">
            <v>80W MBF - Bourke Hill (P09)</v>
          </cell>
          <cell r="C220" t="str">
            <v>NonTraffic</v>
          </cell>
          <cell r="D220" t="str">
            <v>Luminaire</v>
          </cell>
          <cell r="P220">
            <v>49.521854108177358</v>
          </cell>
        </row>
        <row r="221">
          <cell r="B221" t="str">
            <v>80W MBF - PLAIN (P09)</v>
          </cell>
          <cell r="C221" t="str">
            <v>NonTraffic</v>
          </cell>
          <cell r="D221" t="str">
            <v>Luminaire</v>
          </cell>
          <cell r="P221">
            <v>20.396319057868034</v>
          </cell>
        </row>
        <row r="222">
          <cell r="B222" t="str">
            <v>80W MBF - Sylvania Suburban (P09)</v>
          </cell>
          <cell r="C222" t="str">
            <v>NonTraffic</v>
          </cell>
          <cell r="D222" t="str">
            <v>Luminaire</v>
          </cell>
          <cell r="P222">
            <v>20.396319057868034</v>
          </cell>
        </row>
        <row r="223">
          <cell r="B223" t="str">
            <v>Column 10.5m-13.5m (P09)</v>
          </cell>
          <cell r="C223" t="str">
            <v>Traffic</v>
          </cell>
          <cell r="D223" t="str">
            <v>Support</v>
          </cell>
          <cell r="P223">
            <v>551.79414140057827</v>
          </cell>
        </row>
        <row r="224">
          <cell r="B224" t="str">
            <v>Column 2.5m-3.5m (P09)</v>
          </cell>
          <cell r="C224" t="str">
            <v>NonTraffic</v>
          </cell>
          <cell r="D224" t="str">
            <v>Support</v>
          </cell>
          <cell r="P224">
            <v>496.81152290210866</v>
          </cell>
        </row>
        <row r="225">
          <cell r="B225" t="str">
            <v>Column 4m-6.5m (P09)</v>
          </cell>
          <cell r="C225" t="str">
            <v>NonTraffic</v>
          </cell>
          <cell r="D225" t="str">
            <v>Support</v>
          </cell>
          <cell r="P225">
            <v>524.97663875058959</v>
          </cell>
        </row>
        <row r="226">
          <cell r="B226" t="str">
            <v>Column 7m-10m (P09)</v>
          </cell>
          <cell r="C226" t="str">
            <v>Traffic</v>
          </cell>
          <cell r="D226" t="str">
            <v>Support</v>
          </cell>
          <cell r="P226">
            <v>516.21715296039201</v>
          </cell>
        </row>
        <row r="227">
          <cell r="B227" t="str">
            <v>Dedicated Support &amp; Conductor (P09)</v>
          </cell>
          <cell r="C227" t="str">
            <v>NonTraffic</v>
          </cell>
          <cell r="D227" t="str">
            <v>Support</v>
          </cell>
          <cell r="P227">
            <v>39.754589355511236</v>
          </cell>
        </row>
        <row r="228">
          <cell r="B228" t="str">
            <v>Macquarie Standard (P09)</v>
          </cell>
          <cell r="C228" t="str">
            <v>Traffic</v>
          </cell>
          <cell r="D228" t="str">
            <v>Support</v>
          </cell>
          <cell r="P228">
            <v>34.90318184094037</v>
          </cell>
        </row>
        <row r="229">
          <cell r="B229" t="str">
            <v>O/U (P09)</v>
          </cell>
          <cell r="C229" t="str">
            <v>NonTraffic</v>
          </cell>
          <cell r="D229" t="str">
            <v>Connection</v>
          </cell>
          <cell r="P229">
            <v>8.5283033824984962</v>
          </cell>
        </row>
        <row r="230">
          <cell r="B230" t="str">
            <v>OH(P09)</v>
          </cell>
          <cell r="C230" t="str">
            <v>NonTraffic</v>
          </cell>
          <cell r="D230" t="str">
            <v>Connection</v>
          </cell>
          <cell r="P230">
            <v>0</v>
          </cell>
        </row>
        <row r="231">
          <cell r="B231" t="str">
            <v>OH2 (P09)</v>
          </cell>
          <cell r="C231" t="str">
            <v>NonTraffic</v>
          </cell>
          <cell r="D231" t="str">
            <v>Connection</v>
          </cell>
          <cell r="P231">
            <v>0</v>
          </cell>
        </row>
        <row r="232">
          <cell r="B232" t="str">
            <v>Orion Double Arm (P09)</v>
          </cell>
          <cell r="C232" t="str">
            <v>NonTraffic</v>
          </cell>
          <cell r="D232" t="str">
            <v>Support</v>
          </cell>
          <cell r="P232">
            <v>23.702494741674894</v>
          </cell>
        </row>
        <row r="233">
          <cell r="B233" t="str">
            <v>Private (P09)</v>
          </cell>
          <cell r="C233" t="str">
            <v>NonTraffic</v>
          </cell>
          <cell r="D233" t="str">
            <v>Support</v>
          </cell>
          <cell r="P233">
            <v>0</v>
          </cell>
        </row>
        <row r="234">
          <cell r="B234" t="str">
            <v>Suspended (P09)</v>
          </cell>
          <cell r="C234" t="str">
            <v>NonTraffic</v>
          </cell>
          <cell r="D234" t="str">
            <v>Support</v>
          </cell>
          <cell r="P234">
            <v>8.0856791909514385</v>
          </cell>
        </row>
        <row r="235">
          <cell r="B235" t="str">
            <v>T1 (P09)</v>
          </cell>
          <cell r="C235" t="str">
            <v>Traffic</v>
          </cell>
          <cell r="D235" t="str">
            <v>Bracket</v>
          </cell>
          <cell r="P235">
            <v>17.963120071806415</v>
          </cell>
        </row>
        <row r="236">
          <cell r="B236" t="str">
            <v>T2A (P09)</v>
          </cell>
          <cell r="C236" t="str">
            <v>Traffic</v>
          </cell>
          <cell r="D236" t="str">
            <v>Bracket</v>
          </cell>
          <cell r="P236">
            <v>21.534295047809966</v>
          </cell>
        </row>
        <row r="237">
          <cell r="B237" t="str">
            <v>T3 (P09)</v>
          </cell>
          <cell r="C237" t="str">
            <v>Traffic</v>
          </cell>
          <cell r="D237" t="str">
            <v>Bracket</v>
          </cell>
          <cell r="P237">
            <v>21.534295047809966</v>
          </cell>
        </row>
        <row r="238">
          <cell r="B238" t="str">
            <v>T4 (P09)</v>
          </cell>
          <cell r="C238" t="str">
            <v>Traffic</v>
          </cell>
          <cell r="D238" t="str">
            <v>Bracket</v>
          </cell>
          <cell r="P238">
            <v>21.736437027583751</v>
          </cell>
        </row>
        <row r="239">
          <cell r="B239" t="str">
            <v>T5 (P09)</v>
          </cell>
          <cell r="C239" t="str">
            <v>Traffic</v>
          </cell>
          <cell r="D239" t="str">
            <v>Bracket</v>
          </cell>
          <cell r="P239">
            <v>21.736437027583751</v>
          </cell>
        </row>
        <row r="240">
          <cell r="B240" t="str">
            <v>T6 (P09)</v>
          </cell>
          <cell r="C240" t="str">
            <v>Traffic</v>
          </cell>
          <cell r="D240" t="str">
            <v>Bracket</v>
          </cell>
          <cell r="P240">
            <v>25.307612003587305</v>
          </cell>
        </row>
        <row r="241">
          <cell r="B241" t="str">
            <v>T7 (P09)</v>
          </cell>
          <cell r="C241" t="str">
            <v>Traffic</v>
          </cell>
          <cell r="D241" t="str">
            <v>Bracket</v>
          </cell>
          <cell r="P241">
            <v>25.307612003587305</v>
          </cell>
        </row>
        <row r="242">
          <cell r="B242" t="str">
            <v>UG2 (P09)</v>
          </cell>
          <cell r="C242" t="str">
            <v>NonTraffic</v>
          </cell>
          <cell r="D242" t="str">
            <v>Connection</v>
          </cell>
          <cell r="P242">
            <v>0</v>
          </cell>
        </row>
        <row r="243">
          <cell r="B243" t="str">
            <v>UGR1 (P09)</v>
          </cell>
          <cell r="C243" t="str">
            <v>NonTraffic</v>
          </cell>
          <cell r="D243" t="str">
            <v>Connection</v>
          </cell>
          <cell r="P243">
            <v>11.835237001158987</v>
          </cell>
        </row>
        <row r="244">
          <cell r="B244" t="str">
            <v>UGR2 (P09)</v>
          </cell>
          <cell r="C244" t="str">
            <v>NonTraffic</v>
          </cell>
          <cell r="D244" t="str">
            <v>Connection</v>
          </cell>
          <cell r="P244">
            <v>8.5283033824984962</v>
          </cell>
        </row>
        <row r="245">
          <cell r="B245" t="str">
            <v>UG-SP (P09)</v>
          </cell>
          <cell r="C245" t="str">
            <v>NonTraffic</v>
          </cell>
          <cell r="D245" t="str">
            <v>Connection</v>
          </cell>
          <cell r="P245">
            <v>0</v>
          </cell>
        </row>
        <row r="246">
          <cell r="B246" t="str">
            <v>Wall (P09)</v>
          </cell>
          <cell r="C246" t="str">
            <v>NonTraffic</v>
          </cell>
          <cell r="D246" t="str">
            <v>Support</v>
          </cell>
          <cell r="P246">
            <v>0</v>
          </cell>
        </row>
        <row r="247">
          <cell r="B247" t="str">
            <v>Wood Pole non-TRL (P09)</v>
          </cell>
          <cell r="C247" t="str">
            <v>NonTraffic</v>
          </cell>
          <cell r="D247" t="str">
            <v>Support</v>
          </cell>
          <cell r="P247">
            <v>0</v>
          </cell>
        </row>
        <row r="248">
          <cell r="B248" t="str">
            <v>Wood Pole TRL (P09)</v>
          </cell>
          <cell r="C248" t="str">
            <v>NonTraffic</v>
          </cell>
          <cell r="D248" t="str">
            <v>Support</v>
          </cell>
          <cell r="P248">
            <v>0</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sheetPr>
  <dimension ref="B2:H295"/>
  <sheetViews>
    <sheetView topLeftCell="A7" workbookViewId="0">
      <selection activeCell="H23" sqref="H23"/>
    </sheetView>
  </sheetViews>
  <sheetFormatPr defaultColWidth="14.6640625" defaultRowHeight="10.199999999999999" outlineLevelRow="1"/>
  <cols>
    <col min="1" max="1" width="4.77734375" style="39" customWidth="1"/>
    <col min="2" max="2" width="22.88671875" style="39" customWidth="1"/>
    <col min="3" max="16384" width="14.6640625" style="39"/>
  </cols>
  <sheetData>
    <row r="2" spans="2:8" ht="13.2">
      <c r="B2" s="42" t="s">
        <v>377</v>
      </c>
    </row>
    <row r="4" spans="2:8">
      <c r="B4" s="39" t="s">
        <v>378</v>
      </c>
    </row>
    <row r="6" spans="2:8">
      <c r="H6" s="41"/>
    </row>
    <row r="10" spans="2:8" ht="72.599999999999994" customHeight="1">
      <c r="B10" s="45" t="s">
        <v>379</v>
      </c>
      <c r="C10" s="180" t="s">
        <v>380</v>
      </c>
      <c r="D10" s="180"/>
      <c r="E10" s="180"/>
      <c r="F10" s="180"/>
    </row>
    <row r="11" spans="2:8" ht="14.4" customHeight="1">
      <c r="B11" s="56" t="s">
        <v>385</v>
      </c>
      <c r="C11" s="181" t="s">
        <v>383</v>
      </c>
      <c r="D11" s="182"/>
      <c r="E11" s="181" t="s">
        <v>384</v>
      </c>
      <c r="F11" s="182"/>
    </row>
    <row r="12" spans="2:8" s="44" customFormat="1" ht="13.8">
      <c r="B12" s="55" t="s">
        <v>386</v>
      </c>
      <c r="C12" s="178">
        <f>(SUM(C283:C286)/SUM(C279:C282))-1</f>
        <v>1.76278015613196E-2</v>
      </c>
      <c r="D12" s="178">
        <v>1</v>
      </c>
      <c r="E12" s="179"/>
      <c r="F12" s="178">
        <v>1</v>
      </c>
    </row>
    <row r="13" spans="2:8" s="44" customFormat="1" ht="13.2">
      <c r="B13" s="55" t="s">
        <v>382</v>
      </c>
      <c r="C13" s="178">
        <f>(SUM(C287:C290)/SUM(C283:C286))-1</f>
        <v>2.4498886414253906E-2</v>
      </c>
      <c r="D13" s="178">
        <f>1+C13</f>
        <v>1.0244988864142539</v>
      </c>
      <c r="E13" s="178">
        <v>2.3800000000000002E-2</v>
      </c>
      <c r="F13" s="178">
        <f>1+E13</f>
        <v>1.0238</v>
      </c>
    </row>
    <row r="14" spans="2:8" s="44" customFormat="1" ht="13.2">
      <c r="B14" s="55" t="s">
        <v>381</v>
      </c>
      <c r="C14" s="178">
        <f>(SUM(C291:C294)/SUM(C287:C290))-1</f>
        <v>2.4879227053140163E-2</v>
      </c>
      <c r="D14" s="178">
        <f t="shared" ref="D14:F17" si="0">1+C14</f>
        <v>1.0248792270531402</v>
      </c>
      <c r="E14" s="178">
        <v>2.3800000000000002E-2</v>
      </c>
      <c r="F14" s="178">
        <f t="shared" si="0"/>
        <v>1.0238</v>
      </c>
    </row>
    <row r="15" spans="2:8" s="44" customFormat="1" ht="13.2">
      <c r="B15" s="55" t="s">
        <v>406</v>
      </c>
      <c r="C15" s="178">
        <v>2.3800000000000002E-2</v>
      </c>
      <c r="D15" s="178">
        <f t="shared" si="0"/>
        <v>1.0238</v>
      </c>
      <c r="E15" s="178">
        <v>2.3800000000000002E-2</v>
      </c>
      <c r="F15" s="178">
        <f t="shared" si="0"/>
        <v>1.0238</v>
      </c>
    </row>
    <row r="16" spans="2:8" s="44" customFormat="1" ht="13.2">
      <c r="B16" s="55" t="s">
        <v>407</v>
      </c>
      <c r="C16" s="178">
        <v>2.3800000000000002E-2</v>
      </c>
      <c r="D16" s="178">
        <f t="shared" si="0"/>
        <v>1.0238</v>
      </c>
      <c r="E16" s="178">
        <v>2.3800000000000002E-2</v>
      </c>
      <c r="F16" s="178">
        <f t="shared" si="0"/>
        <v>1.0238</v>
      </c>
    </row>
    <row r="17" spans="2:6" s="44" customFormat="1" ht="13.2">
      <c r="B17" s="55" t="s">
        <v>408</v>
      </c>
      <c r="C17" s="178">
        <v>2.3800000000000002E-2</v>
      </c>
      <c r="D17" s="178">
        <f t="shared" si="0"/>
        <v>1.0238</v>
      </c>
      <c r="E17" s="178">
        <v>2.3800000000000002E-2</v>
      </c>
      <c r="F17" s="178">
        <f t="shared" si="0"/>
        <v>1.0238</v>
      </c>
    </row>
    <row r="19" spans="2:6" s="38" customFormat="1" ht="51">
      <c r="B19" s="46"/>
      <c r="C19" s="47" t="s">
        <v>356</v>
      </c>
      <c r="D19" s="47" t="s">
        <v>357</v>
      </c>
      <c r="E19" s="47" t="s">
        <v>358</v>
      </c>
    </row>
    <row r="20" spans="2:6">
      <c r="B20" s="48" t="s">
        <v>359</v>
      </c>
      <c r="C20" s="49" t="s">
        <v>360</v>
      </c>
      <c r="D20" s="49" t="s">
        <v>361</v>
      </c>
      <c r="E20" s="49" t="s">
        <v>361</v>
      </c>
    </row>
    <row r="21" spans="2:6">
      <c r="B21" s="48" t="s">
        <v>362</v>
      </c>
      <c r="C21" s="49" t="s">
        <v>363</v>
      </c>
      <c r="D21" s="49" t="s">
        <v>363</v>
      </c>
      <c r="E21" s="49" t="s">
        <v>363</v>
      </c>
    </row>
    <row r="22" spans="2:6">
      <c r="B22" s="48" t="s">
        <v>364</v>
      </c>
      <c r="C22" s="49" t="s">
        <v>365</v>
      </c>
      <c r="D22" s="49" t="s">
        <v>366</v>
      </c>
      <c r="E22" s="49" t="s">
        <v>366</v>
      </c>
    </row>
    <row r="23" spans="2:6">
      <c r="B23" s="48" t="s">
        <v>367</v>
      </c>
      <c r="C23" s="49" t="s">
        <v>368</v>
      </c>
      <c r="D23" s="49" t="s">
        <v>368</v>
      </c>
      <c r="E23" s="49" t="s">
        <v>368</v>
      </c>
    </row>
    <row r="24" spans="2:6">
      <c r="B24" s="48" t="s">
        <v>369</v>
      </c>
      <c r="C24" s="50">
        <v>3</v>
      </c>
      <c r="D24" s="50">
        <v>3</v>
      </c>
      <c r="E24" s="50">
        <v>3</v>
      </c>
    </row>
    <row r="25" spans="2:6" s="40" customFormat="1">
      <c r="B25" s="51" t="s">
        <v>370</v>
      </c>
      <c r="C25" s="52">
        <v>17777</v>
      </c>
      <c r="D25" s="52">
        <v>18142</v>
      </c>
      <c r="E25" s="52">
        <v>17868</v>
      </c>
    </row>
    <row r="26" spans="2:6" s="40" customFormat="1">
      <c r="B26" s="51" t="s">
        <v>371</v>
      </c>
      <c r="C26" s="52">
        <v>42064</v>
      </c>
      <c r="D26" s="52">
        <v>42064</v>
      </c>
      <c r="E26" s="52">
        <v>42064</v>
      </c>
    </row>
    <row r="27" spans="2:6">
      <c r="B27" s="48" t="s">
        <v>372</v>
      </c>
      <c r="C27" s="50">
        <v>267</v>
      </c>
      <c r="D27" s="50">
        <v>263</v>
      </c>
      <c r="E27" s="50">
        <v>266</v>
      </c>
    </row>
    <row r="28" spans="2:6">
      <c r="B28" s="48" t="s">
        <v>373</v>
      </c>
      <c r="C28" s="49" t="s">
        <v>374</v>
      </c>
      <c r="D28" s="49" t="s">
        <v>375</v>
      </c>
      <c r="E28" s="49" t="s">
        <v>376</v>
      </c>
    </row>
    <row r="29" spans="2:6" hidden="1" outlineLevel="1">
      <c r="B29" s="53">
        <v>17777</v>
      </c>
      <c r="C29" s="54">
        <v>3.7</v>
      </c>
      <c r="D29" s="50"/>
      <c r="E29" s="50"/>
    </row>
    <row r="30" spans="2:6" hidden="1" outlineLevel="1">
      <c r="B30" s="53">
        <v>17868</v>
      </c>
      <c r="C30" s="54">
        <v>3.8</v>
      </c>
      <c r="D30" s="50"/>
      <c r="E30" s="54">
        <v>2.7</v>
      </c>
    </row>
    <row r="31" spans="2:6" hidden="1" outlineLevel="1">
      <c r="B31" s="53">
        <v>17958</v>
      </c>
      <c r="C31" s="54">
        <v>3.9</v>
      </c>
      <c r="D31" s="50"/>
      <c r="E31" s="54">
        <v>2.6</v>
      </c>
    </row>
    <row r="32" spans="2:6" hidden="1" outlineLevel="1">
      <c r="B32" s="53">
        <v>18050</v>
      </c>
      <c r="C32" s="54">
        <v>4</v>
      </c>
      <c r="D32" s="50"/>
      <c r="E32" s="54">
        <v>2.6</v>
      </c>
    </row>
    <row r="33" spans="2:5" hidden="1" outlineLevel="1">
      <c r="B33" s="53">
        <v>18142</v>
      </c>
      <c r="C33" s="54">
        <v>4.0999999999999996</v>
      </c>
      <c r="D33" s="54">
        <v>10.8</v>
      </c>
      <c r="E33" s="54">
        <v>2.5</v>
      </c>
    </row>
    <row r="34" spans="2:5" hidden="1" outlineLevel="1">
      <c r="B34" s="53">
        <v>18233</v>
      </c>
      <c r="C34" s="54">
        <v>4.0999999999999996</v>
      </c>
      <c r="D34" s="54">
        <v>7.9</v>
      </c>
      <c r="E34" s="54">
        <v>0</v>
      </c>
    </row>
    <row r="35" spans="2:5" hidden="1" outlineLevel="1">
      <c r="B35" s="53">
        <v>18323</v>
      </c>
      <c r="C35" s="54">
        <v>4.2</v>
      </c>
      <c r="D35" s="54">
        <v>7.7</v>
      </c>
      <c r="E35" s="54">
        <v>2.4</v>
      </c>
    </row>
    <row r="36" spans="2:5" hidden="1" outlineLevel="1">
      <c r="B36" s="53">
        <v>18415</v>
      </c>
      <c r="C36" s="54">
        <v>4.3</v>
      </c>
      <c r="D36" s="54">
        <v>7.5</v>
      </c>
      <c r="E36" s="54">
        <v>2.4</v>
      </c>
    </row>
    <row r="37" spans="2:5" hidden="1" outlineLevel="1">
      <c r="B37" s="53">
        <v>18507</v>
      </c>
      <c r="C37" s="54">
        <v>4.4000000000000004</v>
      </c>
      <c r="D37" s="54">
        <v>7.3</v>
      </c>
      <c r="E37" s="54">
        <v>2.2999999999999998</v>
      </c>
    </row>
    <row r="38" spans="2:5" hidden="1" outlineLevel="1">
      <c r="B38" s="53">
        <v>18598</v>
      </c>
      <c r="C38" s="54">
        <v>4.5999999999999996</v>
      </c>
      <c r="D38" s="54">
        <v>12.2</v>
      </c>
      <c r="E38" s="54">
        <v>4.5</v>
      </c>
    </row>
    <row r="39" spans="2:5" hidden="1" outlineLevel="1">
      <c r="B39" s="53">
        <v>18688</v>
      </c>
      <c r="C39" s="54">
        <v>4.8</v>
      </c>
      <c r="D39" s="54">
        <v>14.3</v>
      </c>
      <c r="E39" s="54">
        <v>4.3</v>
      </c>
    </row>
    <row r="40" spans="2:5" hidden="1" outlineLevel="1">
      <c r="B40" s="53">
        <v>18780</v>
      </c>
      <c r="C40" s="54">
        <v>5.0999999999999996</v>
      </c>
      <c r="D40" s="54">
        <v>18.600000000000001</v>
      </c>
      <c r="E40" s="54">
        <v>6.3</v>
      </c>
    </row>
    <row r="41" spans="2:5" hidden="1" outlineLevel="1">
      <c r="B41" s="53">
        <v>18872</v>
      </c>
      <c r="C41" s="54">
        <v>5.3</v>
      </c>
      <c r="D41" s="54">
        <v>20.5</v>
      </c>
      <c r="E41" s="54">
        <v>3.9</v>
      </c>
    </row>
    <row r="42" spans="2:5" hidden="1" outlineLevel="1">
      <c r="B42" s="53">
        <v>18963</v>
      </c>
      <c r="C42" s="54">
        <v>5.7</v>
      </c>
      <c r="D42" s="54">
        <v>23.9</v>
      </c>
      <c r="E42" s="54">
        <v>7.5</v>
      </c>
    </row>
    <row r="43" spans="2:5" hidden="1" outlineLevel="1">
      <c r="B43" s="53">
        <v>19054</v>
      </c>
      <c r="C43" s="54">
        <v>5.9</v>
      </c>
      <c r="D43" s="54">
        <v>22.9</v>
      </c>
      <c r="E43" s="54">
        <v>3.5</v>
      </c>
    </row>
    <row r="44" spans="2:5" hidden="1" outlineLevel="1">
      <c r="B44" s="53">
        <v>19146</v>
      </c>
      <c r="C44" s="54">
        <v>6.1</v>
      </c>
      <c r="D44" s="54">
        <v>19.600000000000001</v>
      </c>
      <c r="E44" s="54">
        <v>3.4</v>
      </c>
    </row>
    <row r="45" spans="2:5" hidden="1" outlineLevel="1">
      <c r="B45" s="53">
        <v>19238</v>
      </c>
      <c r="C45" s="54">
        <v>6.2</v>
      </c>
      <c r="D45" s="54">
        <v>17</v>
      </c>
      <c r="E45" s="54">
        <v>1.6</v>
      </c>
    </row>
    <row r="46" spans="2:5" hidden="1" outlineLevel="1">
      <c r="B46" s="53">
        <v>19329</v>
      </c>
      <c r="C46" s="54">
        <v>6.3</v>
      </c>
      <c r="D46" s="54">
        <v>10.5</v>
      </c>
      <c r="E46" s="54">
        <v>1.6</v>
      </c>
    </row>
    <row r="47" spans="2:5" hidden="1" outlineLevel="1">
      <c r="B47" s="53">
        <v>19419</v>
      </c>
      <c r="C47" s="54">
        <v>6.3</v>
      </c>
      <c r="D47" s="54">
        <v>6.8</v>
      </c>
      <c r="E47" s="54">
        <v>0</v>
      </c>
    </row>
    <row r="48" spans="2:5" hidden="1" outlineLevel="1">
      <c r="B48" s="53">
        <v>19511</v>
      </c>
      <c r="C48" s="54">
        <v>6.4</v>
      </c>
      <c r="D48" s="54">
        <v>4.9000000000000004</v>
      </c>
      <c r="E48" s="54">
        <v>1.6</v>
      </c>
    </row>
    <row r="49" spans="2:5" hidden="1" outlineLevel="1">
      <c r="B49" s="53">
        <v>19603</v>
      </c>
      <c r="C49" s="54">
        <v>6.5</v>
      </c>
      <c r="D49" s="54">
        <v>4.8</v>
      </c>
      <c r="E49" s="54">
        <v>1.6</v>
      </c>
    </row>
    <row r="50" spans="2:5" hidden="1" outlineLevel="1">
      <c r="B50" s="53">
        <v>19694</v>
      </c>
      <c r="C50" s="54">
        <v>6.4</v>
      </c>
      <c r="D50" s="54">
        <v>1.6</v>
      </c>
      <c r="E50" s="54">
        <v>-1.5</v>
      </c>
    </row>
    <row r="51" spans="2:5" hidden="1" outlineLevel="1">
      <c r="B51" s="53">
        <v>19784</v>
      </c>
      <c r="C51" s="54">
        <v>6.5</v>
      </c>
      <c r="D51" s="54">
        <v>3.2</v>
      </c>
      <c r="E51" s="54">
        <v>1.6</v>
      </c>
    </row>
    <row r="52" spans="2:5" hidden="1" outlineLevel="1">
      <c r="B52" s="53">
        <v>19876</v>
      </c>
      <c r="C52" s="54">
        <v>6.5</v>
      </c>
      <c r="D52" s="54">
        <v>1.6</v>
      </c>
      <c r="E52" s="54">
        <v>0</v>
      </c>
    </row>
    <row r="53" spans="2:5" hidden="1" outlineLevel="1">
      <c r="B53" s="53">
        <v>19968</v>
      </c>
      <c r="C53" s="54">
        <v>6.5</v>
      </c>
      <c r="D53" s="54">
        <v>0</v>
      </c>
      <c r="E53" s="54">
        <v>0</v>
      </c>
    </row>
    <row r="54" spans="2:5" hidden="1" outlineLevel="1">
      <c r="B54" s="53">
        <v>20059</v>
      </c>
      <c r="C54" s="54">
        <v>6.5</v>
      </c>
      <c r="D54" s="54">
        <v>1.6</v>
      </c>
      <c r="E54" s="54">
        <v>0</v>
      </c>
    </row>
    <row r="55" spans="2:5" hidden="1" outlineLevel="1">
      <c r="B55" s="53">
        <v>20149</v>
      </c>
      <c r="C55" s="54">
        <v>6.5</v>
      </c>
      <c r="D55" s="54">
        <v>0</v>
      </c>
      <c r="E55" s="54">
        <v>0</v>
      </c>
    </row>
    <row r="56" spans="2:5" hidden="1" outlineLevel="1">
      <c r="B56" s="53">
        <v>20241</v>
      </c>
      <c r="C56" s="54">
        <v>6.6</v>
      </c>
      <c r="D56" s="54">
        <v>1.5</v>
      </c>
      <c r="E56" s="54">
        <v>1.5</v>
      </c>
    </row>
    <row r="57" spans="2:5" hidden="1" outlineLevel="1">
      <c r="B57" s="53">
        <v>20333</v>
      </c>
      <c r="C57" s="54">
        <v>6.6</v>
      </c>
      <c r="D57" s="54">
        <v>1.5</v>
      </c>
      <c r="E57" s="54">
        <v>0</v>
      </c>
    </row>
    <row r="58" spans="2:5" hidden="1" outlineLevel="1">
      <c r="B58" s="53">
        <v>20424</v>
      </c>
      <c r="C58" s="54">
        <v>6.7</v>
      </c>
      <c r="D58" s="54">
        <v>3.1</v>
      </c>
      <c r="E58" s="54">
        <v>1.5</v>
      </c>
    </row>
    <row r="59" spans="2:5" hidden="1" outlineLevel="1">
      <c r="B59" s="53">
        <v>20515</v>
      </c>
      <c r="C59" s="54">
        <v>6.7</v>
      </c>
      <c r="D59" s="54">
        <v>3.1</v>
      </c>
      <c r="E59" s="54">
        <v>0</v>
      </c>
    </row>
    <row r="60" spans="2:5" hidden="1" outlineLevel="1">
      <c r="B60" s="53">
        <v>20607</v>
      </c>
      <c r="C60" s="54">
        <v>7</v>
      </c>
      <c r="D60" s="54">
        <v>6.1</v>
      </c>
      <c r="E60" s="54">
        <v>4.5</v>
      </c>
    </row>
    <row r="61" spans="2:5" hidden="1" outlineLevel="1">
      <c r="B61" s="53">
        <v>20699</v>
      </c>
      <c r="C61" s="54">
        <v>7.1</v>
      </c>
      <c r="D61" s="54">
        <v>7.6</v>
      </c>
      <c r="E61" s="54">
        <v>1.4</v>
      </c>
    </row>
    <row r="62" spans="2:5" hidden="1" outlineLevel="1">
      <c r="B62" s="53">
        <v>20790</v>
      </c>
      <c r="C62" s="54">
        <v>7.1</v>
      </c>
      <c r="D62" s="54">
        <v>6</v>
      </c>
      <c r="E62" s="54">
        <v>0</v>
      </c>
    </row>
    <row r="63" spans="2:5" hidden="1" outlineLevel="1">
      <c r="B63" s="53">
        <v>20880</v>
      </c>
      <c r="C63" s="54">
        <v>7.1</v>
      </c>
      <c r="D63" s="54">
        <v>6</v>
      </c>
      <c r="E63" s="54">
        <v>0</v>
      </c>
    </row>
    <row r="64" spans="2:5" hidden="1" outlineLevel="1">
      <c r="B64" s="53">
        <v>20972</v>
      </c>
      <c r="C64" s="54">
        <v>7.2</v>
      </c>
      <c r="D64" s="54">
        <v>2.9</v>
      </c>
      <c r="E64" s="54">
        <v>1.4</v>
      </c>
    </row>
    <row r="65" spans="2:5" hidden="1" outlineLevel="1">
      <c r="B65" s="53">
        <v>21064</v>
      </c>
      <c r="C65" s="54">
        <v>7.2</v>
      </c>
      <c r="D65" s="54">
        <v>1.4</v>
      </c>
      <c r="E65" s="54">
        <v>0</v>
      </c>
    </row>
    <row r="66" spans="2:5" hidden="1" outlineLevel="1">
      <c r="B66" s="53">
        <v>21155</v>
      </c>
      <c r="C66" s="54">
        <v>7.2</v>
      </c>
      <c r="D66" s="54">
        <v>1.4</v>
      </c>
      <c r="E66" s="54">
        <v>0</v>
      </c>
    </row>
    <row r="67" spans="2:5" hidden="1" outlineLevel="1">
      <c r="B67" s="53">
        <v>21245</v>
      </c>
      <c r="C67" s="54">
        <v>7.2</v>
      </c>
      <c r="D67" s="54">
        <v>1.4</v>
      </c>
      <c r="E67" s="54">
        <v>0</v>
      </c>
    </row>
    <row r="68" spans="2:5" hidden="1" outlineLevel="1">
      <c r="B68" s="53">
        <v>21337</v>
      </c>
      <c r="C68" s="54">
        <v>7.2</v>
      </c>
      <c r="D68" s="54">
        <v>0</v>
      </c>
      <c r="E68" s="54">
        <v>0</v>
      </c>
    </row>
    <row r="69" spans="2:5" hidden="1" outlineLevel="1">
      <c r="B69" s="53">
        <v>21429</v>
      </c>
      <c r="C69" s="54">
        <v>7.2</v>
      </c>
      <c r="D69" s="54">
        <v>0</v>
      </c>
      <c r="E69" s="54">
        <v>0</v>
      </c>
    </row>
    <row r="70" spans="2:5" hidden="1" outlineLevel="1">
      <c r="B70" s="53">
        <v>21520</v>
      </c>
      <c r="C70" s="54">
        <v>7.3</v>
      </c>
      <c r="D70" s="54">
        <v>1.4</v>
      </c>
      <c r="E70" s="54">
        <v>1.4</v>
      </c>
    </row>
    <row r="71" spans="2:5" hidden="1" outlineLevel="1">
      <c r="B71" s="53">
        <v>21610</v>
      </c>
      <c r="C71" s="54">
        <v>7.3</v>
      </c>
      <c r="D71" s="54">
        <v>1.4</v>
      </c>
      <c r="E71" s="54">
        <v>0</v>
      </c>
    </row>
    <row r="72" spans="2:5" hidden="1" outlineLevel="1">
      <c r="B72" s="53">
        <v>21702</v>
      </c>
      <c r="C72" s="54">
        <v>7.3</v>
      </c>
      <c r="D72" s="54">
        <v>1.4</v>
      </c>
      <c r="E72" s="54">
        <v>0</v>
      </c>
    </row>
    <row r="73" spans="2:5" hidden="1" outlineLevel="1">
      <c r="B73" s="53">
        <v>21794</v>
      </c>
      <c r="C73" s="54">
        <v>7.4</v>
      </c>
      <c r="D73" s="54">
        <v>2.8</v>
      </c>
      <c r="E73" s="54">
        <v>1.4</v>
      </c>
    </row>
    <row r="74" spans="2:5" hidden="1" outlineLevel="1">
      <c r="B74" s="53">
        <v>21885</v>
      </c>
      <c r="C74" s="54">
        <v>7.5</v>
      </c>
      <c r="D74" s="54">
        <v>2.7</v>
      </c>
      <c r="E74" s="54">
        <v>1.4</v>
      </c>
    </row>
    <row r="75" spans="2:5" hidden="1" outlineLevel="1">
      <c r="B75" s="53">
        <v>21976</v>
      </c>
      <c r="C75" s="54">
        <v>7.5</v>
      </c>
      <c r="D75" s="54">
        <v>2.7</v>
      </c>
      <c r="E75" s="54">
        <v>0</v>
      </c>
    </row>
    <row r="76" spans="2:5" hidden="1" outlineLevel="1">
      <c r="B76" s="53">
        <v>22068</v>
      </c>
      <c r="C76" s="54">
        <v>7.6</v>
      </c>
      <c r="D76" s="54">
        <v>4.0999999999999996</v>
      </c>
      <c r="E76" s="54">
        <v>1.3</v>
      </c>
    </row>
    <row r="77" spans="2:5" hidden="1" outlineLevel="1">
      <c r="B77" s="53">
        <v>22160</v>
      </c>
      <c r="C77" s="54">
        <v>7.7</v>
      </c>
      <c r="D77" s="54">
        <v>4.0999999999999996</v>
      </c>
      <c r="E77" s="54">
        <v>1.3</v>
      </c>
    </row>
    <row r="78" spans="2:5" hidden="1" outlineLevel="1">
      <c r="B78" s="53">
        <v>22251</v>
      </c>
      <c r="C78" s="54">
        <v>7.8</v>
      </c>
      <c r="D78" s="54">
        <v>4</v>
      </c>
      <c r="E78" s="54">
        <v>1.3</v>
      </c>
    </row>
    <row r="79" spans="2:5" hidden="1" outlineLevel="1">
      <c r="B79" s="53">
        <v>22341</v>
      </c>
      <c r="C79" s="54">
        <v>7.8</v>
      </c>
      <c r="D79" s="54">
        <v>4</v>
      </c>
      <c r="E79" s="54">
        <v>0</v>
      </c>
    </row>
    <row r="80" spans="2:5" hidden="1" outlineLevel="1">
      <c r="B80" s="53">
        <v>22433</v>
      </c>
      <c r="C80" s="54">
        <v>7.9</v>
      </c>
      <c r="D80" s="54">
        <v>3.9</v>
      </c>
      <c r="E80" s="54">
        <v>1.3</v>
      </c>
    </row>
    <row r="81" spans="2:5" hidden="1" outlineLevel="1">
      <c r="B81" s="53">
        <v>22525</v>
      </c>
      <c r="C81" s="54">
        <v>7.8</v>
      </c>
      <c r="D81" s="54">
        <v>1.3</v>
      </c>
      <c r="E81" s="54">
        <v>-1.3</v>
      </c>
    </row>
    <row r="82" spans="2:5" hidden="1" outlineLevel="1">
      <c r="B82" s="53">
        <v>22616</v>
      </c>
      <c r="C82" s="54">
        <v>7.8</v>
      </c>
      <c r="D82" s="54">
        <v>0</v>
      </c>
      <c r="E82" s="54">
        <v>0</v>
      </c>
    </row>
    <row r="83" spans="2:5" hidden="1" outlineLevel="1">
      <c r="B83" s="53">
        <v>22706</v>
      </c>
      <c r="C83" s="54">
        <v>7.8</v>
      </c>
      <c r="D83" s="54">
        <v>0</v>
      </c>
      <c r="E83" s="54">
        <v>0</v>
      </c>
    </row>
    <row r="84" spans="2:5" hidden="1" outlineLevel="1">
      <c r="B84" s="53">
        <v>22798</v>
      </c>
      <c r="C84" s="54">
        <v>7.8</v>
      </c>
      <c r="D84" s="54">
        <v>-1.3</v>
      </c>
      <c r="E84" s="54">
        <v>0</v>
      </c>
    </row>
    <row r="85" spans="2:5" hidden="1" outlineLevel="1">
      <c r="B85" s="53">
        <v>22890</v>
      </c>
      <c r="C85" s="54">
        <v>7.8</v>
      </c>
      <c r="D85" s="54">
        <v>0</v>
      </c>
      <c r="E85" s="54">
        <v>0</v>
      </c>
    </row>
    <row r="86" spans="2:5" hidden="1" outlineLevel="1">
      <c r="B86" s="53">
        <v>22981</v>
      </c>
      <c r="C86" s="54">
        <v>7.8</v>
      </c>
      <c r="D86" s="54">
        <v>0</v>
      </c>
      <c r="E86" s="54">
        <v>0</v>
      </c>
    </row>
    <row r="87" spans="2:5" hidden="1" outlineLevel="1">
      <c r="B87" s="53">
        <v>23071</v>
      </c>
      <c r="C87" s="54">
        <v>7.8</v>
      </c>
      <c r="D87" s="54">
        <v>0</v>
      </c>
      <c r="E87" s="54">
        <v>0</v>
      </c>
    </row>
    <row r="88" spans="2:5" hidden="1" outlineLevel="1">
      <c r="B88" s="53">
        <v>23163</v>
      </c>
      <c r="C88" s="54">
        <v>7.8</v>
      </c>
      <c r="D88" s="54">
        <v>0</v>
      </c>
      <c r="E88" s="54">
        <v>0</v>
      </c>
    </row>
    <row r="89" spans="2:5" hidden="1" outlineLevel="1">
      <c r="B89" s="53">
        <v>23255</v>
      </c>
      <c r="C89" s="54">
        <v>7.9</v>
      </c>
      <c r="D89" s="54">
        <v>1.3</v>
      </c>
      <c r="E89" s="54">
        <v>1.3</v>
      </c>
    </row>
    <row r="90" spans="2:5" hidden="1" outlineLevel="1">
      <c r="B90" s="53">
        <v>23346</v>
      </c>
      <c r="C90" s="54">
        <v>7.9</v>
      </c>
      <c r="D90" s="54">
        <v>1.3</v>
      </c>
      <c r="E90" s="54">
        <v>0</v>
      </c>
    </row>
    <row r="91" spans="2:5" hidden="1" outlineLevel="1">
      <c r="B91" s="53">
        <v>23437</v>
      </c>
      <c r="C91" s="54">
        <v>8</v>
      </c>
      <c r="D91" s="54">
        <v>2.6</v>
      </c>
      <c r="E91" s="54">
        <v>1.3</v>
      </c>
    </row>
    <row r="92" spans="2:5" hidden="1" outlineLevel="1">
      <c r="B92" s="53">
        <v>23529</v>
      </c>
      <c r="C92" s="54">
        <v>8</v>
      </c>
      <c r="D92" s="54">
        <v>2.6</v>
      </c>
      <c r="E92" s="54">
        <v>0</v>
      </c>
    </row>
    <row r="93" spans="2:5" hidden="1" outlineLevel="1">
      <c r="B93" s="53">
        <v>23621</v>
      </c>
      <c r="C93" s="54">
        <v>8.1</v>
      </c>
      <c r="D93" s="54">
        <v>2.5</v>
      </c>
      <c r="E93" s="54">
        <v>1.3</v>
      </c>
    </row>
    <row r="94" spans="2:5" hidden="1" outlineLevel="1">
      <c r="B94" s="53">
        <v>23712</v>
      </c>
      <c r="C94" s="54">
        <v>8.1999999999999993</v>
      </c>
      <c r="D94" s="54">
        <v>3.8</v>
      </c>
      <c r="E94" s="54">
        <v>1.2</v>
      </c>
    </row>
    <row r="95" spans="2:5" hidden="1" outlineLevel="1">
      <c r="B95" s="53">
        <v>23802</v>
      </c>
      <c r="C95" s="54">
        <v>8.1999999999999993</v>
      </c>
      <c r="D95" s="54">
        <v>2.5</v>
      </c>
      <c r="E95" s="54">
        <v>0</v>
      </c>
    </row>
    <row r="96" spans="2:5" hidden="1" outlineLevel="1">
      <c r="B96" s="53">
        <v>23894</v>
      </c>
      <c r="C96" s="54">
        <v>8.3000000000000007</v>
      </c>
      <c r="D96" s="54">
        <v>3.8</v>
      </c>
      <c r="E96" s="54">
        <v>1.2</v>
      </c>
    </row>
    <row r="97" spans="2:5" hidden="1" outlineLevel="1">
      <c r="B97" s="53">
        <v>23986</v>
      </c>
      <c r="C97" s="54">
        <v>8.4</v>
      </c>
      <c r="D97" s="54">
        <v>3.7</v>
      </c>
      <c r="E97" s="54">
        <v>1.2</v>
      </c>
    </row>
    <row r="98" spans="2:5" hidden="1" outlineLevel="1">
      <c r="B98" s="53">
        <v>24077</v>
      </c>
      <c r="C98" s="54">
        <v>8.5</v>
      </c>
      <c r="D98" s="54">
        <v>3.7</v>
      </c>
      <c r="E98" s="54">
        <v>1.2</v>
      </c>
    </row>
    <row r="99" spans="2:5" hidden="1" outlineLevel="1">
      <c r="B99" s="53">
        <v>24167</v>
      </c>
      <c r="C99" s="54">
        <v>8.6</v>
      </c>
      <c r="D99" s="54">
        <v>4.9000000000000004</v>
      </c>
      <c r="E99" s="54">
        <v>1.2</v>
      </c>
    </row>
    <row r="100" spans="2:5" hidden="1" outlineLevel="1">
      <c r="B100" s="53">
        <v>24259</v>
      </c>
      <c r="C100" s="54">
        <v>8.6</v>
      </c>
      <c r="D100" s="54">
        <v>3.6</v>
      </c>
      <c r="E100" s="54">
        <v>0</v>
      </c>
    </row>
    <row r="101" spans="2:5" hidden="1" outlineLevel="1">
      <c r="B101" s="53">
        <v>24351</v>
      </c>
      <c r="C101" s="54">
        <v>8.6</v>
      </c>
      <c r="D101" s="54">
        <v>2.4</v>
      </c>
      <c r="E101" s="54">
        <v>0</v>
      </c>
    </row>
    <row r="102" spans="2:5" hidden="1" outlineLevel="1">
      <c r="B102" s="53">
        <v>24442</v>
      </c>
      <c r="C102" s="54">
        <v>8.6999999999999993</v>
      </c>
      <c r="D102" s="54">
        <v>2.4</v>
      </c>
      <c r="E102" s="54">
        <v>1.2</v>
      </c>
    </row>
    <row r="103" spans="2:5" hidden="1" outlineLevel="1">
      <c r="B103" s="53">
        <v>24532</v>
      </c>
      <c r="C103" s="54">
        <v>8.8000000000000007</v>
      </c>
      <c r="D103" s="54">
        <v>2.2999999999999998</v>
      </c>
      <c r="E103" s="54">
        <v>1.1000000000000001</v>
      </c>
    </row>
    <row r="104" spans="2:5" hidden="1" outlineLevel="1">
      <c r="B104" s="53">
        <v>24624</v>
      </c>
      <c r="C104" s="54">
        <v>8.9</v>
      </c>
      <c r="D104" s="54">
        <v>3.5</v>
      </c>
      <c r="E104" s="54">
        <v>1.1000000000000001</v>
      </c>
    </row>
    <row r="105" spans="2:5" hidden="1" outlineLevel="1">
      <c r="B105" s="53">
        <v>24716</v>
      </c>
      <c r="C105" s="54">
        <v>9</v>
      </c>
      <c r="D105" s="54">
        <v>4.7</v>
      </c>
      <c r="E105" s="54">
        <v>1.1000000000000001</v>
      </c>
    </row>
    <row r="106" spans="2:5" hidden="1" outlineLevel="1">
      <c r="B106" s="53">
        <v>24807</v>
      </c>
      <c r="C106" s="54">
        <v>9</v>
      </c>
      <c r="D106" s="54">
        <v>3.4</v>
      </c>
      <c r="E106" s="54">
        <v>0</v>
      </c>
    </row>
    <row r="107" spans="2:5" hidden="1" outlineLevel="1">
      <c r="B107" s="53">
        <v>24898</v>
      </c>
      <c r="C107" s="54">
        <v>9.1</v>
      </c>
      <c r="D107" s="54">
        <v>3.4</v>
      </c>
      <c r="E107" s="54">
        <v>1.1000000000000001</v>
      </c>
    </row>
    <row r="108" spans="2:5" hidden="1" outlineLevel="1">
      <c r="B108" s="53">
        <v>24990</v>
      </c>
      <c r="C108" s="54">
        <v>9.1</v>
      </c>
      <c r="D108" s="54">
        <v>2.2000000000000002</v>
      </c>
      <c r="E108" s="54">
        <v>0</v>
      </c>
    </row>
    <row r="109" spans="2:5" hidden="1" outlineLevel="1">
      <c r="B109" s="53">
        <v>25082</v>
      </c>
      <c r="C109" s="54">
        <v>9.1999999999999993</v>
      </c>
      <c r="D109" s="54">
        <v>2.2000000000000002</v>
      </c>
      <c r="E109" s="54">
        <v>1.1000000000000001</v>
      </c>
    </row>
    <row r="110" spans="2:5" hidden="1" outlineLevel="1">
      <c r="B110" s="53">
        <v>25173</v>
      </c>
      <c r="C110" s="54">
        <v>9.1999999999999993</v>
      </c>
      <c r="D110" s="54">
        <v>2.2000000000000002</v>
      </c>
      <c r="E110" s="54">
        <v>0</v>
      </c>
    </row>
    <row r="111" spans="2:5" hidden="1" outlineLevel="1">
      <c r="B111" s="53">
        <v>25263</v>
      </c>
      <c r="C111" s="54">
        <v>9.4</v>
      </c>
      <c r="D111" s="54">
        <v>3.3</v>
      </c>
      <c r="E111" s="54">
        <v>2.2000000000000002</v>
      </c>
    </row>
    <row r="112" spans="2:5" hidden="1" outlineLevel="1">
      <c r="B112" s="53">
        <v>25355</v>
      </c>
      <c r="C112" s="54">
        <v>9.4</v>
      </c>
      <c r="D112" s="54">
        <v>3.3</v>
      </c>
      <c r="E112" s="54">
        <v>0</v>
      </c>
    </row>
    <row r="113" spans="2:5" hidden="1" outlineLevel="1">
      <c r="B113" s="53">
        <v>25447</v>
      </c>
      <c r="C113" s="54">
        <v>9.5</v>
      </c>
      <c r="D113" s="54">
        <v>3.3</v>
      </c>
      <c r="E113" s="54">
        <v>1.1000000000000001</v>
      </c>
    </row>
    <row r="114" spans="2:5" hidden="1" outlineLevel="1">
      <c r="B114" s="53">
        <v>25538</v>
      </c>
      <c r="C114" s="54">
        <v>9.5</v>
      </c>
      <c r="D114" s="54">
        <v>3.3</v>
      </c>
      <c r="E114" s="54">
        <v>0</v>
      </c>
    </row>
    <row r="115" spans="2:5" hidden="1" outlineLevel="1">
      <c r="B115" s="53">
        <v>25628</v>
      </c>
      <c r="C115" s="54">
        <v>9.6</v>
      </c>
      <c r="D115" s="54">
        <v>2.1</v>
      </c>
      <c r="E115" s="54">
        <v>1.1000000000000001</v>
      </c>
    </row>
    <row r="116" spans="2:5" hidden="1" outlineLevel="1">
      <c r="B116" s="53">
        <v>25720</v>
      </c>
      <c r="C116" s="54">
        <v>9.6999999999999993</v>
      </c>
      <c r="D116" s="54">
        <v>3.2</v>
      </c>
      <c r="E116" s="54">
        <v>1</v>
      </c>
    </row>
    <row r="117" spans="2:5" hidden="1" outlineLevel="1">
      <c r="B117" s="53">
        <v>25812</v>
      </c>
      <c r="C117" s="54">
        <v>9.8000000000000007</v>
      </c>
      <c r="D117" s="54">
        <v>3.2</v>
      </c>
      <c r="E117" s="54">
        <v>1</v>
      </c>
    </row>
    <row r="118" spans="2:5" hidden="1" outlineLevel="1">
      <c r="B118" s="53">
        <v>25903</v>
      </c>
      <c r="C118" s="54">
        <v>10</v>
      </c>
      <c r="D118" s="54">
        <v>5.3</v>
      </c>
      <c r="E118" s="54">
        <v>2</v>
      </c>
    </row>
    <row r="119" spans="2:5" hidden="1" outlineLevel="1">
      <c r="B119" s="53">
        <v>25993</v>
      </c>
      <c r="C119" s="54">
        <v>10.1</v>
      </c>
      <c r="D119" s="54">
        <v>5.2</v>
      </c>
      <c r="E119" s="54">
        <v>1</v>
      </c>
    </row>
    <row r="120" spans="2:5" hidden="1" outlineLevel="1">
      <c r="B120" s="53">
        <v>26085</v>
      </c>
      <c r="C120" s="54">
        <v>10.199999999999999</v>
      </c>
      <c r="D120" s="54">
        <v>5.2</v>
      </c>
      <c r="E120" s="54">
        <v>1</v>
      </c>
    </row>
    <row r="121" spans="2:5" hidden="1" outlineLevel="1">
      <c r="B121" s="53">
        <v>26177</v>
      </c>
      <c r="C121" s="54">
        <v>10.5</v>
      </c>
      <c r="D121" s="54">
        <v>7.1</v>
      </c>
      <c r="E121" s="54">
        <v>2.9</v>
      </c>
    </row>
    <row r="122" spans="2:5" hidden="1" outlineLevel="1">
      <c r="B122" s="53">
        <v>26268</v>
      </c>
      <c r="C122" s="54">
        <v>10.7</v>
      </c>
      <c r="D122" s="54">
        <v>7</v>
      </c>
      <c r="E122" s="54">
        <v>1.9</v>
      </c>
    </row>
    <row r="123" spans="2:5" hidden="1" outlineLevel="1">
      <c r="B123" s="53">
        <v>26359</v>
      </c>
      <c r="C123" s="54">
        <v>10.8</v>
      </c>
      <c r="D123" s="54">
        <v>6.9</v>
      </c>
      <c r="E123" s="54">
        <v>0.9</v>
      </c>
    </row>
    <row r="124" spans="2:5" hidden="1" outlineLevel="1">
      <c r="B124" s="53">
        <v>26451</v>
      </c>
      <c r="C124" s="54">
        <v>10.9</v>
      </c>
      <c r="D124" s="54">
        <v>6.9</v>
      </c>
      <c r="E124" s="54">
        <v>0.9</v>
      </c>
    </row>
    <row r="125" spans="2:5" hidden="1" outlineLevel="1">
      <c r="B125" s="53">
        <v>26543</v>
      </c>
      <c r="C125" s="54">
        <v>11.1</v>
      </c>
      <c r="D125" s="54">
        <v>5.7</v>
      </c>
      <c r="E125" s="54">
        <v>1.8</v>
      </c>
    </row>
    <row r="126" spans="2:5" hidden="1" outlineLevel="1">
      <c r="B126" s="53">
        <v>26634</v>
      </c>
      <c r="C126" s="54">
        <v>11.2</v>
      </c>
      <c r="D126" s="54">
        <v>4.7</v>
      </c>
      <c r="E126" s="54">
        <v>0.9</v>
      </c>
    </row>
    <row r="127" spans="2:5" hidden="1" outlineLevel="1">
      <c r="B127" s="53">
        <v>26724</v>
      </c>
      <c r="C127" s="54">
        <v>11.4</v>
      </c>
      <c r="D127" s="54">
        <v>5.6</v>
      </c>
      <c r="E127" s="54">
        <v>1.8</v>
      </c>
    </row>
    <row r="128" spans="2:5" hidden="1" outlineLevel="1">
      <c r="B128" s="53">
        <v>26816</v>
      </c>
      <c r="C128" s="54">
        <v>11.8</v>
      </c>
      <c r="D128" s="54">
        <v>8.3000000000000007</v>
      </c>
      <c r="E128" s="54">
        <v>3.5</v>
      </c>
    </row>
    <row r="129" spans="2:5" hidden="1" outlineLevel="1">
      <c r="B129" s="53">
        <v>26908</v>
      </c>
      <c r="C129" s="54">
        <v>12.2</v>
      </c>
      <c r="D129" s="54">
        <v>9.9</v>
      </c>
      <c r="E129" s="54">
        <v>3.4</v>
      </c>
    </row>
    <row r="130" spans="2:5" hidden="1" outlineLevel="1">
      <c r="B130" s="53">
        <v>26999</v>
      </c>
      <c r="C130" s="54">
        <v>12.6</v>
      </c>
      <c r="D130" s="54">
        <v>12.5</v>
      </c>
      <c r="E130" s="54">
        <v>3.3</v>
      </c>
    </row>
    <row r="131" spans="2:5" hidden="1" outlineLevel="1">
      <c r="B131" s="53">
        <v>27089</v>
      </c>
      <c r="C131" s="54">
        <v>13</v>
      </c>
      <c r="D131" s="54">
        <v>14</v>
      </c>
      <c r="E131" s="54">
        <v>3.2</v>
      </c>
    </row>
    <row r="132" spans="2:5" hidden="1" outlineLevel="1">
      <c r="B132" s="53">
        <v>27181</v>
      </c>
      <c r="C132" s="54">
        <v>13.5</v>
      </c>
      <c r="D132" s="54">
        <v>14.4</v>
      </c>
      <c r="E132" s="54">
        <v>3.8</v>
      </c>
    </row>
    <row r="133" spans="2:5" hidden="1" outlineLevel="1">
      <c r="B133" s="53">
        <v>27273</v>
      </c>
      <c r="C133" s="54">
        <v>14.2</v>
      </c>
      <c r="D133" s="54">
        <v>16.399999999999999</v>
      </c>
      <c r="E133" s="54">
        <v>5.2</v>
      </c>
    </row>
    <row r="134" spans="2:5" hidden="1" outlineLevel="1">
      <c r="B134" s="53">
        <v>27364</v>
      </c>
      <c r="C134" s="54">
        <v>14.7</v>
      </c>
      <c r="D134" s="54">
        <v>16.7</v>
      </c>
      <c r="E134" s="54">
        <v>3.5</v>
      </c>
    </row>
    <row r="135" spans="2:5" hidden="1" outlineLevel="1">
      <c r="B135" s="53">
        <v>27454</v>
      </c>
      <c r="C135" s="54">
        <v>15.3</v>
      </c>
      <c r="D135" s="54">
        <v>17.7</v>
      </c>
      <c r="E135" s="54">
        <v>4.0999999999999996</v>
      </c>
    </row>
    <row r="136" spans="2:5" hidden="1" outlineLevel="1">
      <c r="B136" s="53">
        <v>27546</v>
      </c>
      <c r="C136" s="54">
        <v>15.8</v>
      </c>
      <c r="D136" s="54">
        <v>17</v>
      </c>
      <c r="E136" s="54">
        <v>3.3</v>
      </c>
    </row>
    <row r="137" spans="2:5" hidden="1" outlineLevel="1">
      <c r="B137" s="53">
        <v>27638</v>
      </c>
      <c r="C137" s="54">
        <v>15.9</v>
      </c>
      <c r="D137" s="54">
        <v>12</v>
      </c>
      <c r="E137" s="54">
        <v>0.6</v>
      </c>
    </row>
    <row r="138" spans="2:5" hidden="1" outlineLevel="1">
      <c r="B138" s="53">
        <v>27729</v>
      </c>
      <c r="C138" s="54">
        <v>16.8</v>
      </c>
      <c r="D138" s="54">
        <v>14.3</v>
      </c>
      <c r="E138" s="54">
        <v>5.7</v>
      </c>
    </row>
    <row r="139" spans="2:5" hidden="1" outlineLevel="1">
      <c r="B139" s="53">
        <v>27820</v>
      </c>
      <c r="C139" s="54">
        <v>17.3</v>
      </c>
      <c r="D139" s="54">
        <v>13.1</v>
      </c>
      <c r="E139" s="54">
        <v>3</v>
      </c>
    </row>
    <row r="140" spans="2:5" hidden="1" outlineLevel="1">
      <c r="B140" s="53">
        <v>27912</v>
      </c>
      <c r="C140" s="54">
        <v>17.7</v>
      </c>
      <c r="D140" s="54">
        <v>12</v>
      </c>
      <c r="E140" s="54">
        <v>2.2999999999999998</v>
      </c>
    </row>
    <row r="141" spans="2:5" hidden="1" outlineLevel="1">
      <c r="B141" s="53">
        <v>28004</v>
      </c>
      <c r="C141" s="54">
        <v>18.100000000000001</v>
      </c>
      <c r="D141" s="54">
        <v>13.8</v>
      </c>
      <c r="E141" s="54">
        <v>2.2999999999999998</v>
      </c>
    </row>
    <row r="142" spans="2:5" hidden="1" outlineLevel="1">
      <c r="B142" s="53">
        <v>28095</v>
      </c>
      <c r="C142" s="54">
        <v>19.2</v>
      </c>
      <c r="D142" s="54">
        <v>14.3</v>
      </c>
      <c r="E142" s="54">
        <v>6.1</v>
      </c>
    </row>
    <row r="143" spans="2:5" hidden="1" outlineLevel="1">
      <c r="B143" s="53">
        <v>28185</v>
      </c>
      <c r="C143" s="54">
        <v>19.600000000000001</v>
      </c>
      <c r="D143" s="54">
        <v>13.3</v>
      </c>
      <c r="E143" s="54">
        <v>2.1</v>
      </c>
    </row>
    <row r="144" spans="2:5" hidden="1" outlineLevel="1">
      <c r="B144" s="53">
        <v>28277</v>
      </c>
      <c r="C144" s="54">
        <v>20.100000000000001</v>
      </c>
      <c r="D144" s="54">
        <v>13.6</v>
      </c>
      <c r="E144" s="54">
        <v>2.6</v>
      </c>
    </row>
    <row r="145" spans="2:5" hidden="1" outlineLevel="1">
      <c r="B145" s="53">
        <v>28369</v>
      </c>
      <c r="C145" s="54">
        <v>20.5</v>
      </c>
      <c r="D145" s="54">
        <v>13.3</v>
      </c>
      <c r="E145" s="54">
        <v>2</v>
      </c>
    </row>
    <row r="146" spans="2:5" hidden="1" outlineLevel="1">
      <c r="B146" s="53">
        <v>28460</v>
      </c>
      <c r="C146" s="54">
        <v>21</v>
      </c>
      <c r="D146" s="54">
        <v>9.4</v>
      </c>
      <c r="E146" s="54">
        <v>2.4</v>
      </c>
    </row>
    <row r="147" spans="2:5" hidden="1" outlineLevel="1">
      <c r="B147" s="53">
        <v>28550</v>
      </c>
      <c r="C147" s="54">
        <v>21.3</v>
      </c>
      <c r="D147" s="54">
        <v>8.6999999999999993</v>
      </c>
      <c r="E147" s="54">
        <v>1.4</v>
      </c>
    </row>
    <row r="148" spans="2:5" hidden="1" outlineLevel="1">
      <c r="B148" s="53">
        <v>28642</v>
      </c>
      <c r="C148" s="54">
        <v>21.7</v>
      </c>
      <c r="D148" s="54">
        <v>8</v>
      </c>
      <c r="E148" s="54">
        <v>1.9</v>
      </c>
    </row>
    <row r="149" spans="2:5" hidden="1" outlineLevel="1">
      <c r="B149" s="53">
        <v>28734</v>
      </c>
      <c r="C149" s="54">
        <v>22.1</v>
      </c>
      <c r="D149" s="54">
        <v>7.8</v>
      </c>
      <c r="E149" s="54">
        <v>1.8</v>
      </c>
    </row>
    <row r="150" spans="2:5" hidden="1" outlineLevel="1">
      <c r="B150" s="53">
        <v>28825</v>
      </c>
      <c r="C150" s="54">
        <v>22.6</v>
      </c>
      <c r="D150" s="54">
        <v>7.6</v>
      </c>
      <c r="E150" s="54">
        <v>2.2999999999999998</v>
      </c>
    </row>
    <row r="151" spans="2:5" hidden="1" outlineLevel="1">
      <c r="B151" s="53">
        <v>28915</v>
      </c>
      <c r="C151" s="54">
        <v>23</v>
      </c>
      <c r="D151" s="54">
        <v>8</v>
      </c>
      <c r="E151" s="54">
        <v>1.8</v>
      </c>
    </row>
    <row r="152" spans="2:5" hidden="1" outlineLevel="1">
      <c r="B152" s="53">
        <v>29007</v>
      </c>
      <c r="C152" s="54">
        <v>23.6</v>
      </c>
      <c r="D152" s="54">
        <v>8.8000000000000007</v>
      </c>
      <c r="E152" s="54">
        <v>2.6</v>
      </c>
    </row>
    <row r="153" spans="2:5" hidden="1" outlineLevel="1">
      <c r="B153" s="53">
        <v>29099</v>
      </c>
      <c r="C153" s="54">
        <v>24.2</v>
      </c>
      <c r="D153" s="54">
        <v>9.5</v>
      </c>
      <c r="E153" s="54">
        <v>2.5</v>
      </c>
    </row>
    <row r="154" spans="2:5" hidden="1" outlineLevel="1">
      <c r="B154" s="53">
        <v>29190</v>
      </c>
      <c r="C154" s="54">
        <v>24.9</v>
      </c>
      <c r="D154" s="54">
        <v>10.199999999999999</v>
      </c>
      <c r="E154" s="54">
        <v>2.9</v>
      </c>
    </row>
    <row r="155" spans="2:5" hidden="1" outlineLevel="1">
      <c r="B155" s="53">
        <v>29281</v>
      </c>
      <c r="C155" s="54">
        <v>25.4</v>
      </c>
      <c r="D155" s="54">
        <v>10.4</v>
      </c>
      <c r="E155" s="54">
        <v>2</v>
      </c>
    </row>
    <row r="156" spans="2:5" hidden="1" outlineLevel="1">
      <c r="B156" s="53">
        <v>29373</v>
      </c>
      <c r="C156" s="54">
        <v>26.2</v>
      </c>
      <c r="D156" s="54">
        <v>11</v>
      </c>
      <c r="E156" s="54">
        <v>3.1</v>
      </c>
    </row>
    <row r="157" spans="2:5" hidden="1" outlineLevel="1">
      <c r="B157" s="53">
        <v>29465</v>
      </c>
      <c r="C157" s="54">
        <v>26.6</v>
      </c>
      <c r="D157" s="54">
        <v>9.9</v>
      </c>
      <c r="E157" s="54">
        <v>1.5</v>
      </c>
    </row>
    <row r="158" spans="2:5" hidden="1" outlineLevel="1">
      <c r="B158" s="53">
        <v>29556</v>
      </c>
      <c r="C158" s="54">
        <v>27.2</v>
      </c>
      <c r="D158" s="54">
        <v>9.1999999999999993</v>
      </c>
      <c r="E158" s="54">
        <v>2.2999999999999998</v>
      </c>
    </row>
    <row r="159" spans="2:5" hidden="1" outlineLevel="1">
      <c r="B159" s="53">
        <v>29646</v>
      </c>
      <c r="C159" s="54">
        <v>27.8</v>
      </c>
      <c r="D159" s="54">
        <v>9.4</v>
      </c>
      <c r="E159" s="54">
        <v>2.2000000000000002</v>
      </c>
    </row>
    <row r="160" spans="2:5" hidden="1" outlineLevel="1">
      <c r="B160" s="53">
        <v>29738</v>
      </c>
      <c r="C160" s="54">
        <v>28.4</v>
      </c>
      <c r="D160" s="54">
        <v>8.4</v>
      </c>
      <c r="E160" s="54">
        <v>2.2000000000000002</v>
      </c>
    </row>
    <row r="161" spans="2:5" hidden="1" outlineLevel="1">
      <c r="B161" s="53">
        <v>29830</v>
      </c>
      <c r="C161" s="54">
        <v>29</v>
      </c>
      <c r="D161" s="54">
        <v>9</v>
      </c>
      <c r="E161" s="54">
        <v>2.1</v>
      </c>
    </row>
    <row r="162" spans="2:5" hidden="1" outlineLevel="1">
      <c r="B162" s="53">
        <v>29921</v>
      </c>
      <c r="C162" s="54">
        <v>30.2</v>
      </c>
      <c r="D162" s="54">
        <v>11</v>
      </c>
      <c r="E162" s="54">
        <v>4.0999999999999996</v>
      </c>
    </row>
    <row r="163" spans="2:5" hidden="1" outlineLevel="1">
      <c r="B163" s="53">
        <v>30011</v>
      </c>
      <c r="C163" s="54">
        <v>30.8</v>
      </c>
      <c r="D163" s="54">
        <v>10.8</v>
      </c>
      <c r="E163" s="54">
        <v>2</v>
      </c>
    </row>
    <row r="164" spans="2:5" hidden="1" outlineLevel="1">
      <c r="B164" s="53">
        <v>30103</v>
      </c>
      <c r="C164" s="54">
        <v>31.5</v>
      </c>
      <c r="D164" s="54">
        <v>10.9</v>
      </c>
      <c r="E164" s="54">
        <v>2.2999999999999998</v>
      </c>
    </row>
    <row r="165" spans="2:5" hidden="1" outlineLevel="1">
      <c r="B165" s="53">
        <v>30195</v>
      </c>
      <c r="C165" s="54">
        <v>32.6</v>
      </c>
      <c r="D165" s="54">
        <v>12.4</v>
      </c>
      <c r="E165" s="54">
        <v>3.5</v>
      </c>
    </row>
    <row r="166" spans="2:5" hidden="1" outlineLevel="1">
      <c r="B166" s="53">
        <v>30286</v>
      </c>
      <c r="C166" s="54">
        <v>33.6</v>
      </c>
      <c r="D166" s="54">
        <v>11.3</v>
      </c>
      <c r="E166" s="54">
        <v>3.1</v>
      </c>
    </row>
    <row r="167" spans="2:5" hidden="1" outlineLevel="1">
      <c r="B167" s="53">
        <v>30376</v>
      </c>
      <c r="C167" s="54">
        <v>34.299999999999997</v>
      </c>
      <c r="D167" s="54">
        <v>11.4</v>
      </c>
      <c r="E167" s="54">
        <v>2.1</v>
      </c>
    </row>
    <row r="168" spans="2:5" hidden="1" outlineLevel="1">
      <c r="B168" s="53">
        <v>30468</v>
      </c>
      <c r="C168" s="54">
        <v>35</v>
      </c>
      <c r="D168" s="54">
        <v>11.1</v>
      </c>
      <c r="E168" s="54">
        <v>2</v>
      </c>
    </row>
    <row r="169" spans="2:5" hidden="1" outlineLevel="1">
      <c r="B169" s="53">
        <v>30560</v>
      </c>
      <c r="C169" s="54">
        <v>35.6</v>
      </c>
      <c r="D169" s="54">
        <v>9.1999999999999993</v>
      </c>
      <c r="E169" s="54">
        <v>1.7</v>
      </c>
    </row>
    <row r="170" spans="2:5" hidden="1" outlineLevel="1">
      <c r="B170" s="53">
        <v>30651</v>
      </c>
      <c r="C170" s="54">
        <v>36.5</v>
      </c>
      <c r="D170" s="54">
        <v>8.6</v>
      </c>
      <c r="E170" s="54">
        <v>2.5</v>
      </c>
    </row>
    <row r="171" spans="2:5" hidden="1" outlineLevel="1">
      <c r="B171" s="53">
        <v>30742</v>
      </c>
      <c r="C171" s="54">
        <v>36.299999999999997</v>
      </c>
      <c r="D171" s="54">
        <v>5.8</v>
      </c>
      <c r="E171" s="54">
        <v>-0.5</v>
      </c>
    </row>
    <row r="172" spans="2:5" hidden="1" outlineLevel="1">
      <c r="B172" s="53">
        <v>30834</v>
      </c>
      <c r="C172" s="54">
        <v>36.4</v>
      </c>
      <c r="D172" s="54">
        <v>4</v>
      </c>
      <c r="E172" s="54">
        <v>0.3</v>
      </c>
    </row>
    <row r="173" spans="2:5" hidden="1" outlineLevel="1">
      <c r="B173" s="53">
        <v>30926</v>
      </c>
      <c r="C173" s="54">
        <v>36.9</v>
      </c>
      <c r="D173" s="54">
        <v>3.7</v>
      </c>
      <c r="E173" s="54">
        <v>1.4</v>
      </c>
    </row>
    <row r="174" spans="2:5" hidden="1" outlineLevel="1">
      <c r="B174" s="53">
        <v>31017</v>
      </c>
      <c r="C174" s="54">
        <v>37.4</v>
      </c>
      <c r="D174" s="54">
        <v>2.5</v>
      </c>
      <c r="E174" s="54">
        <v>1.4</v>
      </c>
    </row>
    <row r="175" spans="2:5" hidden="1" outlineLevel="1">
      <c r="B175" s="53">
        <v>31107</v>
      </c>
      <c r="C175" s="54">
        <v>37.9</v>
      </c>
      <c r="D175" s="54">
        <v>4.4000000000000004</v>
      </c>
      <c r="E175" s="54">
        <v>1.3</v>
      </c>
    </row>
    <row r="176" spans="2:5" hidden="1" outlineLevel="1">
      <c r="B176" s="53">
        <v>31199</v>
      </c>
      <c r="C176" s="54">
        <v>38.799999999999997</v>
      </c>
      <c r="D176" s="54">
        <v>6.6</v>
      </c>
      <c r="E176" s="54">
        <v>2.4</v>
      </c>
    </row>
    <row r="177" spans="2:5" hidden="1" outlineLevel="1">
      <c r="B177" s="53">
        <v>31291</v>
      </c>
      <c r="C177" s="54">
        <v>39.700000000000003</v>
      </c>
      <c r="D177" s="54">
        <v>7.6</v>
      </c>
      <c r="E177" s="54">
        <v>2.2999999999999998</v>
      </c>
    </row>
    <row r="178" spans="2:5" hidden="1" outlineLevel="1">
      <c r="B178" s="53">
        <v>31382</v>
      </c>
      <c r="C178" s="54">
        <v>40.5</v>
      </c>
      <c r="D178" s="54">
        <v>8.3000000000000007</v>
      </c>
      <c r="E178" s="54">
        <v>2</v>
      </c>
    </row>
    <row r="179" spans="2:5" hidden="1" outlineLevel="1">
      <c r="B179" s="53">
        <v>31472</v>
      </c>
      <c r="C179" s="54">
        <v>41.4</v>
      </c>
      <c r="D179" s="54">
        <v>9.1999999999999993</v>
      </c>
      <c r="E179" s="54">
        <v>2.2000000000000002</v>
      </c>
    </row>
    <row r="180" spans="2:5" hidden="1" outlineLevel="1">
      <c r="B180" s="53">
        <v>31564</v>
      </c>
      <c r="C180" s="54">
        <v>42.1</v>
      </c>
      <c r="D180" s="54">
        <v>8.5</v>
      </c>
      <c r="E180" s="54">
        <v>1.7</v>
      </c>
    </row>
    <row r="181" spans="2:5" hidden="1" outlineLevel="1">
      <c r="B181" s="53">
        <v>31656</v>
      </c>
      <c r="C181" s="54">
        <v>43.2</v>
      </c>
      <c r="D181" s="54">
        <v>8.8000000000000007</v>
      </c>
      <c r="E181" s="54">
        <v>2.6</v>
      </c>
    </row>
    <row r="182" spans="2:5" hidden="1" outlineLevel="1">
      <c r="B182" s="53">
        <v>31747</v>
      </c>
      <c r="C182" s="54">
        <v>44.4</v>
      </c>
      <c r="D182" s="54">
        <v>9.6</v>
      </c>
      <c r="E182" s="54">
        <v>2.8</v>
      </c>
    </row>
    <row r="183" spans="2:5" hidden="1" outlineLevel="1">
      <c r="B183" s="53">
        <v>31837</v>
      </c>
      <c r="C183" s="54">
        <v>45.3</v>
      </c>
      <c r="D183" s="54">
        <v>9.4</v>
      </c>
      <c r="E183" s="54">
        <v>2</v>
      </c>
    </row>
    <row r="184" spans="2:5" hidden="1" outlineLevel="1">
      <c r="B184" s="53">
        <v>31929</v>
      </c>
      <c r="C184" s="54">
        <v>46</v>
      </c>
      <c r="D184" s="54">
        <v>9.3000000000000007</v>
      </c>
      <c r="E184" s="54">
        <v>1.5</v>
      </c>
    </row>
    <row r="185" spans="2:5" hidden="1" outlineLevel="1">
      <c r="B185" s="53">
        <v>32021</v>
      </c>
      <c r="C185" s="54">
        <v>46.8</v>
      </c>
      <c r="D185" s="54">
        <v>8.3000000000000007</v>
      </c>
      <c r="E185" s="54">
        <v>1.7</v>
      </c>
    </row>
    <row r="186" spans="2:5" hidden="1" outlineLevel="1">
      <c r="B186" s="53">
        <v>32112</v>
      </c>
      <c r="C186" s="54">
        <v>47.6</v>
      </c>
      <c r="D186" s="54">
        <v>7.2</v>
      </c>
      <c r="E186" s="54">
        <v>1.7</v>
      </c>
    </row>
    <row r="187" spans="2:5" hidden="1" outlineLevel="1">
      <c r="B187" s="53">
        <v>32203</v>
      </c>
      <c r="C187" s="54">
        <v>48.4</v>
      </c>
      <c r="D187" s="54">
        <v>6.8</v>
      </c>
      <c r="E187" s="54">
        <v>1.7</v>
      </c>
    </row>
    <row r="188" spans="2:5" hidden="1" outlineLevel="1">
      <c r="B188" s="53">
        <v>32295</v>
      </c>
      <c r="C188" s="54">
        <v>49.3</v>
      </c>
      <c r="D188" s="54">
        <v>7.2</v>
      </c>
      <c r="E188" s="54">
        <v>1.9</v>
      </c>
    </row>
    <row r="189" spans="2:5" hidden="1" outlineLevel="1">
      <c r="B189" s="53">
        <v>32387</v>
      </c>
      <c r="C189" s="54">
        <v>50.2</v>
      </c>
      <c r="D189" s="54">
        <v>7.3</v>
      </c>
      <c r="E189" s="54">
        <v>1.8</v>
      </c>
    </row>
    <row r="190" spans="2:5" hidden="1" outlineLevel="1">
      <c r="B190" s="53">
        <v>32478</v>
      </c>
      <c r="C190" s="54">
        <v>51.2</v>
      </c>
      <c r="D190" s="54">
        <v>7.6</v>
      </c>
      <c r="E190" s="54">
        <v>2</v>
      </c>
    </row>
    <row r="191" spans="2:5" hidden="1" outlineLevel="1">
      <c r="B191" s="53">
        <v>32568</v>
      </c>
      <c r="C191" s="54">
        <v>51.7</v>
      </c>
      <c r="D191" s="54">
        <v>6.8</v>
      </c>
      <c r="E191" s="54">
        <v>1</v>
      </c>
    </row>
    <row r="192" spans="2:5" hidden="1" outlineLevel="1">
      <c r="B192" s="53">
        <v>32660</v>
      </c>
      <c r="C192" s="54">
        <v>53</v>
      </c>
      <c r="D192" s="54">
        <v>7.5</v>
      </c>
      <c r="E192" s="54">
        <v>2.5</v>
      </c>
    </row>
    <row r="193" spans="2:5" hidden="1" outlineLevel="1">
      <c r="B193" s="53">
        <v>32752</v>
      </c>
      <c r="C193" s="54">
        <v>54.2</v>
      </c>
      <c r="D193" s="54">
        <v>8</v>
      </c>
      <c r="E193" s="54">
        <v>2.2999999999999998</v>
      </c>
    </row>
    <row r="194" spans="2:5" hidden="1" outlineLevel="1">
      <c r="B194" s="53">
        <v>32843</v>
      </c>
      <c r="C194" s="54">
        <v>55.2</v>
      </c>
      <c r="D194" s="54">
        <v>7.8</v>
      </c>
      <c r="E194" s="54">
        <v>1.8</v>
      </c>
    </row>
    <row r="195" spans="2:5" hidden="1" outlineLevel="1">
      <c r="B195" s="53">
        <v>32933</v>
      </c>
      <c r="C195" s="54">
        <v>56.2</v>
      </c>
      <c r="D195" s="54">
        <v>8.6999999999999993</v>
      </c>
      <c r="E195" s="54">
        <v>1.8</v>
      </c>
    </row>
    <row r="196" spans="2:5" hidden="1" outlineLevel="1">
      <c r="B196" s="53">
        <v>33025</v>
      </c>
      <c r="C196" s="54">
        <v>57.1</v>
      </c>
      <c r="D196" s="54">
        <v>7.7</v>
      </c>
      <c r="E196" s="54">
        <v>1.6</v>
      </c>
    </row>
    <row r="197" spans="2:5" hidden="1" outlineLevel="1">
      <c r="B197" s="53">
        <v>33117</v>
      </c>
      <c r="C197" s="54">
        <v>57.5</v>
      </c>
      <c r="D197" s="54">
        <v>6.1</v>
      </c>
      <c r="E197" s="54">
        <v>0.7</v>
      </c>
    </row>
    <row r="198" spans="2:5" hidden="1" outlineLevel="1">
      <c r="B198" s="53">
        <v>33208</v>
      </c>
      <c r="C198" s="54">
        <v>59</v>
      </c>
      <c r="D198" s="54">
        <v>6.9</v>
      </c>
      <c r="E198" s="54">
        <v>2.6</v>
      </c>
    </row>
    <row r="199" spans="2:5" hidden="1" outlineLevel="1">
      <c r="B199" s="53">
        <v>33298</v>
      </c>
      <c r="C199" s="54">
        <v>58.9</v>
      </c>
      <c r="D199" s="54">
        <v>4.8</v>
      </c>
      <c r="E199" s="54">
        <v>-0.2</v>
      </c>
    </row>
    <row r="200" spans="2:5" hidden="1" outlineLevel="1">
      <c r="B200" s="53">
        <v>33390</v>
      </c>
      <c r="C200" s="54">
        <v>59</v>
      </c>
      <c r="D200" s="54">
        <v>3.3</v>
      </c>
      <c r="E200" s="54">
        <v>0.2</v>
      </c>
    </row>
    <row r="201" spans="2:5" hidden="1" outlineLevel="1">
      <c r="B201" s="53">
        <v>33482</v>
      </c>
      <c r="C201" s="54">
        <v>59.3</v>
      </c>
      <c r="D201" s="54">
        <v>3.1</v>
      </c>
      <c r="E201" s="54">
        <v>0.5</v>
      </c>
    </row>
    <row r="202" spans="2:5" hidden="1" outlineLevel="1">
      <c r="B202" s="53">
        <v>33573</v>
      </c>
      <c r="C202" s="54">
        <v>59.9</v>
      </c>
      <c r="D202" s="54">
        <v>1.5</v>
      </c>
      <c r="E202" s="54">
        <v>1</v>
      </c>
    </row>
    <row r="203" spans="2:5" hidden="1" outlineLevel="1">
      <c r="B203" s="53">
        <v>33664</v>
      </c>
      <c r="C203" s="54">
        <v>59.9</v>
      </c>
      <c r="D203" s="54">
        <v>1.7</v>
      </c>
      <c r="E203" s="54">
        <v>0</v>
      </c>
    </row>
    <row r="204" spans="2:5" hidden="1" outlineLevel="1">
      <c r="B204" s="53">
        <v>33756</v>
      </c>
      <c r="C204" s="54">
        <v>59.7</v>
      </c>
      <c r="D204" s="54">
        <v>1.2</v>
      </c>
      <c r="E204" s="54">
        <v>-0.3</v>
      </c>
    </row>
    <row r="205" spans="2:5" hidden="1" outlineLevel="1">
      <c r="B205" s="53">
        <v>33848</v>
      </c>
      <c r="C205" s="54">
        <v>59.8</v>
      </c>
      <c r="D205" s="54">
        <v>0.8</v>
      </c>
      <c r="E205" s="54">
        <v>0.2</v>
      </c>
    </row>
    <row r="206" spans="2:5" hidden="1" outlineLevel="1">
      <c r="B206" s="53">
        <v>33939</v>
      </c>
      <c r="C206" s="54">
        <v>60.1</v>
      </c>
      <c r="D206" s="54">
        <v>0.3</v>
      </c>
      <c r="E206" s="54">
        <v>0.5</v>
      </c>
    </row>
    <row r="207" spans="2:5" hidden="1" outlineLevel="1">
      <c r="B207" s="53">
        <v>34029</v>
      </c>
      <c r="C207" s="54">
        <v>60.6</v>
      </c>
      <c r="D207" s="54">
        <v>1.2</v>
      </c>
      <c r="E207" s="54">
        <v>0.8</v>
      </c>
    </row>
    <row r="208" spans="2:5" hidden="1" outlineLevel="1">
      <c r="B208" s="53">
        <v>34121</v>
      </c>
      <c r="C208" s="54">
        <v>60.8</v>
      </c>
      <c r="D208" s="54">
        <v>1.8</v>
      </c>
      <c r="E208" s="54">
        <v>0.3</v>
      </c>
    </row>
    <row r="209" spans="2:5" hidden="1" outlineLevel="1">
      <c r="B209" s="53">
        <v>34213</v>
      </c>
      <c r="C209" s="54">
        <v>61.1</v>
      </c>
      <c r="D209" s="54">
        <v>2.2000000000000002</v>
      </c>
      <c r="E209" s="54">
        <v>0.5</v>
      </c>
    </row>
    <row r="210" spans="2:5" hidden="1" outlineLevel="1">
      <c r="B210" s="53">
        <v>34304</v>
      </c>
      <c r="C210" s="54">
        <v>61.2</v>
      </c>
      <c r="D210" s="54">
        <v>1.8</v>
      </c>
      <c r="E210" s="54">
        <v>0.2</v>
      </c>
    </row>
    <row r="211" spans="2:5" hidden="1" outlineLevel="1">
      <c r="B211" s="53">
        <v>34394</v>
      </c>
      <c r="C211" s="54">
        <v>61.5</v>
      </c>
      <c r="D211" s="54">
        <v>1.5</v>
      </c>
      <c r="E211" s="54">
        <v>0.5</v>
      </c>
    </row>
    <row r="212" spans="2:5" hidden="1" outlineLevel="1">
      <c r="B212" s="53">
        <v>34486</v>
      </c>
      <c r="C212" s="54">
        <v>61.9</v>
      </c>
      <c r="D212" s="54">
        <v>1.8</v>
      </c>
      <c r="E212" s="54">
        <v>0.7</v>
      </c>
    </row>
    <row r="213" spans="2:5" hidden="1" outlineLevel="1">
      <c r="B213" s="53">
        <v>34578</v>
      </c>
      <c r="C213" s="54">
        <v>62.3</v>
      </c>
      <c r="D213" s="54">
        <v>2</v>
      </c>
      <c r="E213" s="54">
        <v>0.6</v>
      </c>
    </row>
    <row r="214" spans="2:5" hidden="1" outlineLevel="1">
      <c r="B214" s="53">
        <v>34669</v>
      </c>
      <c r="C214" s="54">
        <v>62.8</v>
      </c>
      <c r="D214" s="54">
        <v>2.6</v>
      </c>
      <c r="E214" s="54">
        <v>0.8</v>
      </c>
    </row>
    <row r="215" spans="2:5" hidden="1" outlineLevel="1">
      <c r="B215" s="53">
        <v>34759</v>
      </c>
      <c r="C215" s="54">
        <v>63.8</v>
      </c>
      <c r="D215" s="54">
        <v>3.7</v>
      </c>
      <c r="E215" s="54">
        <v>1.6</v>
      </c>
    </row>
    <row r="216" spans="2:5" hidden="1" outlineLevel="1">
      <c r="B216" s="53">
        <v>34851</v>
      </c>
      <c r="C216" s="54">
        <v>64.7</v>
      </c>
      <c r="D216" s="54">
        <v>4.5</v>
      </c>
      <c r="E216" s="54">
        <v>1.4</v>
      </c>
    </row>
    <row r="217" spans="2:5" hidden="1" outlineLevel="1">
      <c r="B217" s="53">
        <v>34943</v>
      </c>
      <c r="C217" s="54">
        <v>65.5</v>
      </c>
      <c r="D217" s="54">
        <v>5.0999999999999996</v>
      </c>
      <c r="E217" s="54">
        <v>1.2</v>
      </c>
    </row>
    <row r="218" spans="2:5" hidden="1" outlineLevel="1">
      <c r="B218" s="53">
        <v>35034</v>
      </c>
      <c r="C218" s="54">
        <v>66</v>
      </c>
      <c r="D218" s="54">
        <v>5.0999999999999996</v>
      </c>
      <c r="E218" s="54">
        <v>0.8</v>
      </c>
    </row>
    <row r="219" spans="2:5" hidden="1" outlineLevel="1">
      <c r="B219" s="53">
        <v>35125</v>
      </c>
      <c r="C219" s="54">
        <v>66.2</v>
      </c>
      <c r="D219" s="54">
        <v>3.8</v>
      </c>
      <c r="E219" s="54">
        <v>0.3</v>
      </c>
    </row>
    <row r="220" spans="2:5" hidden="1" outlineLevel="1">
      <c r="B220" s="53">
        <v>35217</v>
      </c>
      <c r="C220" s="54">
        <v>66.7</v>
      </c>
      <c r="D220" s="54">
        <v>3.1</v>
      </c>
      <c r="E220" s="54">
        <v>0.8</v>
      </c>
    </row>
    <row r="221" spans="2:5" hidden="1" outlineLevel="1">
      <c r="B221" s="53">
        <v>35309</v>
      </c>
      <c r="C221" s="54">
        <v>66.900000000000006</v>
      </c>
      <c r="D221" s="54">
        <v>2.1</v>
      </c>
      <c r="E221" s="54">
        <v>0.3</v>
      </c>
    </row>
    <row r="222" spans="2:5" hidden="1" outlineLevel="1">
      <c r="B222" s="53">
        <v>35400</v>
      </c>
      <c r="C222" s="54">
        <v>67</v>
      </c>
      <c r="D222" s="54">
        <v>1.5</v>
      </c>
      <c r="E222" s="54">
        <v>0.1</v>
      </c>
    </row>
    <row r="223" spans="2:5" hidden="1" outlineLevel="1">
      <c r="B223" s="53">
        <v>35490</v>
      </c>
      <c r="C223" s="54">
        <v>67.099999999999994</v>
      </c>
      <c r="D223" s="54">
        <v>1.4</v>
      </c>
      <c r="E223" s="54">
        <v>0.1</v>
      </c>
    </row>
    <row r="224" spans="2:5" hidden="1" outlineLevel="1">
      <c r="B224" s="53">
        <v>35582</v>
      </c>
      <c r="C224" s="54">
        <v>66.900000000000006</v>
      </c>
      <c r="D224" s="54">
        <v>0.3</v>
      </c>
      <c r="E224" s="54">
        <v>-0.3</v>
      </c>
    </row>
    <row r="225" spans="2:5" hidden="1" outlineLevel="1">
      <c r="B225" s="53">
        <v>35674</v>
      </c>
      <c r="C225" s="54">
        <v>66.599999999999994</v>
      </c>
      <c r="D225" s="54">
        <v>-0.4</v>
      </c>
      <c r="E225" s="54">
        <v>-0.4</v>
      </c>
    </row>
    <row r="226" spans="2:5" hidden="1" outlineLevel="1">
      <c r="B226" s="53">
        <v>35765</v>
      </c>
      <c r="C226" s="54">
        <v>66.8</v>
      </c>
      <c r="D226" s="54">
        <v>-0.3</v>
      </c>
      <c r="E226" s="54">
        <v>0.3</v>
      </c>
    </row>
    <row r="227" spans="2:5" hidden="1" outlineLevel="1">
      <c r="B227" s="53">
        <v>35855</v>
      </c>
      <c r="C227" s="54">
        <v>67</v>
      </c>
      <c r="D227" s="54">
        <v>-0.1</v>
      </c>
      <c r="E227" s="54">
        <v>0.3</v>
      </c>
    </row>
    <row r="228" spans="2:5" hidden="1" outlineLevel="1">
      <c r="B228" s="53">
        <v>35947</v>
      </c>
      <c r="C228" s="54">
        <v>67.400000000000006</v>
      </c>
      <c r="D228" s="54">
        <v>0.7</v>
      </c>
      <c r="E228" s="54">
        <v>0.6</v>
      </c>
    </row>
    <row r="229" spans="2:5" hidden="1" outlineLevel="1">
      <c r="B229" s="53">
        <v>36039</v>
      </c>
      <c r="C229" s="54">
        <v>67.5</v>
      </c>
      <c r="D229" s="54">
        <v>1.4</v>
      </c>
      <c r="E229" s="54">
        <v>0.1</v>
      </c>
    </row>
    <row r="230" spans="2:5" hidden="1" outlineLevel="1">
      <c r="B230" s="53">
        <v>36130</v>
      </c>
      <c r="C230" s="54">
        <v>67.8</v>
      </c>
      <c r="D230" s="54">
        <v>1.5</v>
      </c>
      <c r="E230" s="54">
        <v>0.4</v>
      </c>
    </row>
    <row r="231" spans="2:5" hidden="1" outlineLevel="1">
      <c r="B231" s="53">
        <v>36220</v>
      </c>
      <c r="C231" s="54">
        <v>67.8</v>
      </c>
      <c r="D231" s="54">
        <v>1.2</v>
      </c>
      <c r="E231" s="54">
        <v>0</v>
      </c>
    </row>
    <row r="232" spans="2:5" hidden="1" outlineLevel="1">
      <c r="B232" s="53">
        <v>36312</v>
      </c>
      <c r="C232" s="54">
        <v>68.099999999999994</v>
      </c>
      <c r="D232" s="54">
        <v>1</v>
      </c>
      <c r="E232" s="54">
        <v>0.4</v>
      </c>
    </row>
    <row r="233" spans="2:5" hidden="1" outlineLevel="1">
      <c r="B233" s="53">
        <v>36404</v>
      </c>
      <c r="C233" s="54">
        <v>68.7</v>
      </c>
      <c r="D233" s="54">
        <v>1.8</v>
      </c>
      <c r="E233" s="54">
        <v>0.9</v>
      </c>
    </row>
    <row r="234" spans="2:5" hidden="1" outlineLevel="1">
      <c r="B234" s="53">
        <v>36495</v>
      </c>
      <c r="C234" s="54">
        <v>69.099999999999994</v>
      </c>
      <c r="D234" s="54">
        <v>1.9</v>
      </c>
      <c r="E234" s="54">
        <v>0.6</v>
      </c>
    </row>
    <row r="235" spans="2:5" hidden="1" outlineLevel="1">
      <c r="B235" s="53">
        <v>36586</v>
      </c>
      <c r="C235" s="54">
        <v>69.7</v>
      </c>
      <c r="D235" s="54">
        <v>2.8</v>
      </c>
      <c r="E235" s="54">
        <v>0.9</v>
      </c>
    </row>
    <row r="236" spans="2:5" hidden="1" outlineLevel="1">
      <c r="B236" s="53">
        <v>36678</v>
      </c>
      <c r="C236" s="54">
        <v>70.2</v>
      </c>
      <c r="D236" s="54">
        <v>3.1</v>
      </c>
      <c r="E236" s="54">
        <v>0.7</v>
      </c>
    </row>
    <row r="237" spans="2:5" hidden="1" outlineLevel="1">
      <c r="B237" s="53">
        <v>36770</v>
      </c>
      <c r="C237" s="54">
        <v>72.900000000000006</v>
      </c>
      <c r="D237" s="54">
        <v>6.1</v>
      </c>
      <c r="E237" s="54">
        <v>3.8</v>
      </c>
    </row>
    <row r="238" spans="2:5" hidden="1" outlineLevel="1">
      <c r="B238" s="53">
        <v>36861</v>
      </c>
      <c r="C238" s="54">
        <v>73.099999999999994</v>
      </c>
      <c r="D238" s="54">
        <v>5.8</v>
      </c>
      <c r="E238" s="54">
        <v>0.3</v>
      </c>
    </row>
    <row r="239" spans="2:5" hidden="1" outlineLevel="1">
      <c r="B239" s="53">
        <v>36951</v>
      </c>
      <c r="C239" s="54">
        <v>73.900000000000006</v>
      </c>
      <c r="D239" s="54">
        <v>6</v>
      </c>
      <c r="E239" s="54">
        <v>1.1000000000000001</v>
      </c>
    </row>
    <row r="240" spans="2:5" hidden="1" outlineLevel="1">
      <c r="B240" s="53">
        <v>37043</v>
      </c>
      <c r="C240" s="54">
        <v>74.5</v>
      </c>
      <c r="D240" s="54">
        <v>6.1</v>
      </c>
      <c r="E240" s="54">
        <v>0.8</v>
      </c>
    </row>
    <row r="241" spans="2:5" hidden="1" outlineLevel="1">
      <c r="B241" s="53">
        <v>37135</v>
      </c>
      <c r="C241" s="54">
        <v>74.7</v>
      </c>
      <c r="D241" s="54">
        <v>2.5</v>
      </c>
      <c r="E241" s="54">
        <v>0.3</v>
      </c>
    </row>
    <row r="242" spans="2:5" hidden="1" outlineLevel="1">
      <c r="B242" s="53">
        <v>37226</v>
      </c>
      <c r="C242" s="54">
        <v>75.400000000000006</v>
      </c>
      <c r="D242" s="54">
        <v>3.1</v>
      </c>
      <c r="E242" s="54">
        <v>0.9</v>
      </c>
    </row>
    <row r="243" spans="2:5" hidden="1" outlineLevel="1">
      <c r="B243" s="53">
        <v>37316</v>
      </c>
      <c r="C243" s="54">
        <v>76.099999999999994</v>
      </c>
      <c r="D243" s="54">
        <v>3</v>
      </c>
      <c r="E243" s="54">
        <v>0.9</v>
      </c>
    </row>
    <row r="244" spans="2:5" hidden="1" outlineLevel="1">
      <c r="B244" s="53">
        <v>37408</v>
      </c>
      <c r="C244" s="54">
        <v>76.599999999999994</v>
      </c>
      <c r="D244" s="54">
        <v>2.8</v>
      </c>
      <c r="E244" s="54">
        <v>0.7</v>
      </c>
    </row>
    <row r="245" spans="2:5" hidden="1" outlineLevel="1">
      <c r="B245" s="53">
        <v>37500</v>
      </c>
      <c r="C245" s="54">
        <v>77.099999999999994</v>
      </c>
      <c r="D245" s="54">
        <v>3.2</v>
      </c>
      <c r="E245" s="54">
        <v>0.7</v>
      </c>
    </row>
    <row r="246" spans="2:5" hidden="1" outlineLevel="1">
      <c r="B246" s="53">
        <v>37591</v>
      </c>
      <c r="C246" s="54">
        <v>77.599999999999994</v>
      </c>
      <c r="D246" s="54">
        <v>2.9</v>
      </c>
      <c r="E246" s="54">
        <v>0.6</v>
      </c>
    </row>
    <row r="247" spans="2:5" hidden="1" outlineLevel="1">
      <c r="B247" s="53">
        <v>37681</v>
      </c>
      <c r="C247" s="54">
        <v>78.599999999999994</v>
      </c>
      <c r="D247" s="54">
        <v>3.3</v>
      </c>
      <c r="E247" s="54">
        <v>1.3</v>
      </c>
    </row>
    <row r="248" spans="2:5" hidden="1" outlineLevel="1">
      <c r="B248" s="53">
        <v>37773</v>
      </c>
      <c r="C248" s="54">
        <v>78.599999999999994</v>
      </c>
      <c r="D248" s="54">
        <v>2.6</v>
      </c>
      <c r="E248" s="54">
        <v>0</v>
      </c>
    </row>
    <row r="249" spans="2:5" hidden="1" outlineLevel="1">
      <c r="B249" s="53">
        <v>37865</v>
      </c>
      <c r="C249" s="54">
        <v>79.099999999999994</v>
      </c>
      <c r="D249" s="54">
        <v>2.6</v>
      </c>
      <c r="E249" s="54">
        <v>0.6</v>
      </c>
    </row>
    <row r="250" spans="2:5" hidden="1" outlineLevel="1">
      <c r="B250" s="53">
        <v>37956</v>
      </c>
      <c r="C250" s="54">
        <v>79.5</v>
      </c>
      <c r="D250" s="54">
        <v>2.4</v>
      </c>
      <c r="E250" s="54">
        <v>0.5</v>
      </c>
    </row>
    <row r="251" spans="2:5" hidden="1" outlineLevel="1">
      <c r="B251" s="53">
        <v>38047</v>
      </c>
      <c r="C251" s="54">
        <v>80.2</v>
      </c>
      <c r="D251" s="54">
        <v>2</v>
      </c>
      <c r="E251" s="54">
        <v>0.9</v>
      </c>
    </row>
    <row r="252" spans="2:5" hidden="1" outlineLevel="1">
      <c r="B252" s="53">
        <v>38139</v>
      </c>
      <c r="C252" s="54">
        <v>80.599999999999994</v>
      </c>
      <c r="D252" s="54">
        <v>2.5</v>
      </c>
      <c r="E252" s="54">
        <v>0.5</v>
      </c>
    </row>
    <row r="253" spans="2:5" hidden="1" outlineLevel="1">
      <c r="B253" s="53">
        <v>38231</v>
      </c>
      <c r="C253" s="54">
        <v>80.900000000000006</v>
      </c>
      <c r="D253" s="54">
        <v>2.2999999999999998</v>
      </c>
      <c r="E253" s="54">
        <v>0.4</v>
      </c>
    </row>
    <row r="254" spans="2:5" hidden="1" outlineLevel="1">
      <c r="B254" s="53">
        <v>38322</v>
      </c>
      <c r="C254" s="54">
        <v>81.5</v>
      </c>
      <c r="D254" s="54">
        <v>2.5</v>
      </c>
      <c r="E254" s="54">
        <v>0.7</v>
      </c>
    </row>
    <row r="255" spans="2:5" hidden="1" outlineLevel="1">
      <c r="B255" s="53">
        <v>38412</v>
      </c>
      <c r="C255" s="54">
        <v>82.1</v>
      </c>
      <c r="D255" s="54">
        <v>2.4</v>
      </c>
      <c r="E255" s="54">
        <v>0.7</v>
      </c>
    </row>
    <row r="256" spans="2:5" hidden="1" outlineLevel="1">
      <c r="B256" s="53">
        <v>38504</v>
      </c>
      <c r="C256" s="54">
        <v>82.6</v>
      </c>
      <c r="D256" s="54">
        <v>2.5</v>
      </c>
      <c r="E256" s="54">
        <v>0.6</v>
      </c>
    </row>
    <row r="257" spans="2:5" hidden="1" outlineLevel="1">
      <c r="B257" s="53">
        <v>38596</v>
      </c>
      <c r="C257" s="54">
        <v>83.4</v>
      </c>
      <c r="D257" s="54">
        <v>3.1</v>
      </c>
      <c r="E257" s="54">
        <v>1</v>
      </c>
    </row>
    <row r="258" spans="2:5" hidden="1" outlineLevel="1">
      <c r="B258" s="53">
        <v>38687</v>
      </c>
      <c r="C258" s="54">
        <v>83.8</v>
      </c>
      <c r="D258" s="54">
        <v>2.8</v>
      </c>
      <c r="E258" s="54">
        <v>0.5</v>
      </c>
    </row>
    <row r="259" spans="2:5" hidden="1" outlineLevel="1">
      <c r="B259" s="53">
        <v>38777</v>
      </c>
      <c r="C259" s="54">
        <v>84.5</v>
      </c>
      <c r="D259" s="54">
        <v>2.9</v>
      </c>
      <c r="E259" s="54">
        <v>0.8</v>
      </c>
    </row>
    <row r="260" spans="2:5" hidden="1" outlineLevel="1">
      <c r="B260" s="53">
        <v>38869</v>
      </c>
      <c r="C260" s="54">
        <v>85.9</v>
      </c>
      <c r="D260" s="54">
        <v>4</v>
      </c>
      <c r="E260" s="54">
        <v>1.7</v>
      </c>
    </row>
    <row r="261" spans="2:5" hidden="1" outlineLevel="1">
      <c r="B261" s="53">
        <v>38961</v>
      </c>
      <c r="C261" s="54">
        <v>86.7</v>
      </c>
      <c r="D261" s="54">
        <v>4</v>
      </c>
      <c r="E261" s="54">
        <v>0.9</v>
      </c>
    </row>
    <row r="262" spans="2:5" hidden="1" outlineLevel="1">
      <c r="B262" s="53">
        <v>39052</v>
      </c>
      <c r="C262" s="54">
        <v>86.6</v>
      </c>
      <c r="D262" s="54">
        <v>3.3</v>
      </c>
      <c r="E262" s="54">
        <v>-0.1</v>
      </c>
    </row>
    <row r="263" spans="2:5" hidden="1" outlineLevel="1">
      <c r="B263" s="53">
        <v>39142</v>
      </c>
      <c r="C263" s="54">
        <v>86.6</v>
      </c>
      <c r="D263" s="54">
        <v>2.5</v>
      </c>
      <c r="E263" s="54">
        <v>0</v>
      </c>
    </row>
    <row r="264" spans="2:5" hidden="1" outlineLevel="1">
      <c r="B264" s="53">
        <v>39234</v>
      </c>
      <c r="C264" s="54">
        <v>87.7</v>
      </c>
      <c r="D264" s="54">
        <v>2.1</v>
      </c>
      <c r="E264" s="54">
        <v>1.3</v>
      </c>
    </row>
    <row r="265" spans="2:5" hidden="1" outlineLevel="1">
      <c r="B265" s="53">
        <v>39326</v>
      </c>
      <c r="C265" s="54">
        <v>88.3</v>
      </c>
      <c r="D265" s="54">
        <v>1.8</v>
      </c>
      <c r="E265" s="54">
        <v>0.7</v>
      </c>
    </row>
    <row r="266" spans="2:5" hidden="1" outlineLevel="1">
      <c r="B266" s="53">
        <v>39417</v>
      </c>
      <c r="C266" s="54">
        <v>89.1</v>
      </c>
      <c r="D266" s="54">
        <v>2.9</v>
      </c>
      <c r="E266" s="54">
        <v>0.9</v>
      </c>
    </row>
    <row r="267" spans="2:5" hidden="1" outlineLevel="1">
      <c r="B267" s="53">
        <v>39508</v>
      </c>
      <c r="C267" s="54">
        <v>90.3</v>
      </c>
      <c r="D267" s="54">
        <v>4.3</v>
      </c>
      <c r="E267" s="54">
        <v>1.3</v>
      </c>
    </row>
    <row r="268" spans="2:5" hidden="1" outlineLevel="1">
      <c r="B268" s="53">
        <v>39600</v>
      </c>
      <c r="C268" s="54">
        <v>91.6</v>
      </c>
      <c r="D268" s="54">
        <v>4.4000000000000004</v>
      </c>
      <c r="E268" s="54">
        <v>1.4</v>
      </c>
    </row>
    <row r="269" spans="2:5" hidden="1" outlineLevel="1">
      <c r="B269" s="53">
        <v>39692</v>
      </c>
      <c r="C269" s="54">
        <v>92.7</v>
      </c>
      <c r="D269" s="54">
        <v>5</v>
      </c>
      <c r="E269" s="54">
        <v>1.2</v>
      </c>
    </row>
    <row r="270" spans="2:5" hidden="1" outlineLevel="1">
      <c r="B270" s="53">
        <v>39783</v>
      </c>
      <c r="C270" s="54">
        <v>92.4</v>
      </c>
      <c r="D270" s="54">
        <v>3.7</v>
      </c>
      <c r="E270" s="54">
        <v>-0.3</v>
      </c>
    </row>
    <row r="271" spans="2:5" hidden="1" outlineLevel="1">
      <c r="B271" s="53">
        <v>39873</v>
      </c>
      <c r="C271" s="54">
        <v>92.5</v>
      </c>
      <c r="D271" s="54">
        <v>2.4</v>
      </c>
      <c r="E271" s="54">
        <v>0.1</v>
      </c>
    </row>
    <row r="272" spans="2:5" hidden="1" outlineLevel="1">
      <c r="B272" s="53">
        <v>39965</v>
      </c>
      <c r="C272" s="54">
        <v>92.9</v>
      </c>
      <c r="D272" s="54">
        <v>1.4</v>
      </c>
      <c r="E272" s="54">
        <v>0.4</v>
      </c>
    </row>
    <row r="273" spans="2:5" hidden="1" outlineLevel="1">
      <c r="B273" s="53">
        <v>40057</v>
      </c>
      <c r="C273" s="54">
        <v>93.8</v>
      </c>
      <c r="D273" s="54">
        <v>1.2</v>
      </c>
      <c r="E273" s="54">
        <v>1</v>
      </c>
    </row>
    <row r="274" spans="2:5" hidden="1" outlineLevel="1">
      <c r="B274" s="53">
        <v>40148</v>
      </c>
      <c r="C274" s="54">
        <v>94.3</v>
      </c>
      <c r="D274" s="54">
        <v>2.1</v>
      </c>
      <c r="E274" s="54">
        <v>0.5</v>
      </c>
    </row>
    <row r="275" spans="2:5" collapsed="1">
      <c r="B275" s="53">
        <v>40238</v>
      </c>
      <c r="C275" s="54">
        <v>95.2</v>
      </c>
      <c r="D275" s="54">
        <v>2.9</v>
      </c>
      <c r="E275" s="54">
        <v>1</v>
      </c>
    </row>
    <row r="276" spans="2:5">
      <c r="B276" s="53">
        <v>40330</v>
      </c>
      <c r="C276" s="54">
        <v>95.8</v>
      </c>
      <c r="D276" s="54">
        <v>3.1</v>
      </c>
      <c r="E276" s="54">
        <v>0.6</v>
      </c>
    </row>
    <row r="277" spans="2:5">
      <c r="B277" s="53">
        <v>40422</v>
      </c>
      <c r="C277" s="54">
        <v>96.5</v>
      </c>
      <c r="D277" s="54">
        <v>2.9</v>
      </c>
      <c r="E277" s="54">
        <v>0.7</v>
      </c>
    </row>
    <row r="278" spans="2:5">
      <c r="B278" s="53">
        <v>40513</v>
      </c>
      <c r="C278" s="54">
        <v>96.9</v>
      </c>
      <c r="D278" s="54">
        <v>2.8</v>
      </c>
      <c r="E278" s="54">
        <v>0.4</v>
      </c>
    </row>
    <row r="279" spans="2:5">
      <c r="B279" s="53">
        <v>40603</v>
      </c>
      <c r="C279" s="54">
        <v>98.3</v>
      </c>
      <c r="D279" s="54">
        <v>3.3</v>
      </c>
      <c r="E279" s="54">
        <v>1.4</v>
      </c>
    </row>
    <row r="280" spans="2:5">
      <c r="B280" s="53">
        <v>40695</v>
      </c>
      <c r="C280" s="54">
        <v>99.2</v>
      </c>
      <c r="D280" s="54">
        <v>3.5</v>
      </c>
      <c r="E280" s="54">
        <v>0.9</v>
      </c>
    </row>
    <row r="281" spans="2:5">
      <c r="B281" s="53">
        <v>40787</v>
      </c>
      <c r="C281" s="54">
        <v>99.8</v>
      </c>
      <c r="D281" s="54">
        <v>3.4</v>
      </c>
      <c r="E281" s="54">
        <v>0.6</v>
      </c>
    </row>
    <row r="282" spans="2:5">
      <c r="B282" s="53">
        <v>40878</v>
      </c>
      <c r="C282" s="54">
        <v>99.8</v>
      </c>
      <c r="D282" s="54">
        <v>3</v>
      </c>
      <c r="E282" s="54">
        <v>0</v>
      </c>
    </row>
    <row r="283" spans="2:5">
      <c r="B283" s="53">
        <v>40969</v>
      </c>
      <c r="C283" s="54">
        <v>99.9</v>
      </c>
      <c r="D283" s="54">
        <v>1.6</v>
      </c>
      <c r="E283" s="54">
        <v>0.1</v>
      </c>
    </row>
    <row r="284" spans="2:5">
      <c r="B284" s="53">
        <v>41061</v>
      </c>
      <c r="C284" s="54">
        <v>100.4</v>
      </c>
      <c r="D284" s="54">
        <v>1.2</v>
      </c>
      <c r="E284" s="54">
        <v>0.5</v>
      </c>
    </row>
    <row r="285" spans="2:5">
      <c r="B285" s="53">
        <v>41153</v>
      </c>
      <c r="C285" s="54">
        <v>101.8</v>
      </c>
      <c r="D285" s="54">
        <v>2</v>
      </c>
      <c r="E285" s="54">
        <v>1.4</v>
      </c>
    </row>
    <row r="286" spans="2:5">
      <c r="B286" s="53">
        <v>41244</v>
      </c>
      <c r="C286" s="54">
        <v>102</v>
      </c>
      <c r="D286" s="54">
        <v>2.2000000000000002</v>
      </c>
      <c r="E286" s="54">
        <v>0.2</v>
      </c>
    </row>
    <row r="287" spans="2:5">
      <c r="B287" s="53">
        <v>41334</v>
      </c>
      <c r="C287" s="54">
        <v>102.4</v>
      </c>
      <c r="D287" s="54">
        <v>2.5</v>
      </c>
      <c r="E287" s="54">
        <v>0.4</v>
      </c>
    </row>
    <row r="288" spans="2:5">
      <c r="B288" s="53">
        <v>41426</v>
      </c>
      <c r="C288" s="54">
        <v>102.8</v>
      </c>
      <c r="D288" s="54">
        <v>2.4</v>
      </c>
      <c r="E288" s="54">
        <v>0.4</v>
      </c>
    </row>
    <row r="289" spans="2:5">
      <c r="B289" s="53">
        <v>41518</v>
      </c>
      <c r="C289" s="54">
        <v>104</v>
      </c>
      <c r="D289" s="54">
        <v>2.2000000000000002</v>
      </c>
      <c r="E289" s="54">
        <v>1.2</v>
      </c>
    </row>
    <row r="290" spans="2:5">
      <c r="B290" s="53">
        <v>41609</v>
      </c>
      <c r="C290" s="54">
        <v>104.8</v>
      </c>
      <c r="D290" s="54">
        <v>2.7</v>
      </c>
      <c r="E290" s="54">
        <v>0.8</v>
      </c>
    </row>
    <row r="291" spans="2:5">
      <c r="B291" s="53">
        <v>41699</v>
      </c>
      <c r="C291" s="54">
        <v>105.4</v>
      </c>
      <c r="D291" s="54">
        <v>2.9</v>
      </c>
      <c r="E291" s="54">
        <v>0.6</v>
      </c>
    </row>
    <row r="292" spans="2:5">
      <c r="B292" s="53">
        <v>41791</v>
      </c>
      <c r="C292" s="54">
        <v>105.9</v>
      </c>
      <c r="D292" s="54">
        <v>3</v>
      </c>
      <c r="E292" s="54">
        <v>0.5</v>
      </c>
    </row>
    <row r="293" spans="2:5">
      <c r="B293" s="53">
        <v>41883</v>
      </c>
      <c r="C293" s="54">
        <v>106.4</v>
      </c>
      <c r="D293" s="54">
        <v>2.2999999999999998</v>
      </c>
      <c r="E293" s="54">
        <v>0.5</v>
      </c>
    </row>
    <row r="294" spans="2:5">
      <c r="B294" s="53">
        <v>41974</v>
      </c>
      <c r="C294" s="54">
        <v>106.6</v>
      </c>
      <c r="D294" s="54">
        <v>1.7</v>
      </c>
      <c r="E294" s="54">
        <v>0.2</v>
      </c>
    </row>
    <row r="295" spans="2:5">
      <c r="B295" s="53">
        <v>42064</v>
      </c>
      <c r="C295" s="54">
        <v>106.8</v>
      </c>
      <c r="D295" s="54">
        <v>1.3</v>
      </c>
      <c r="E295" s="54">
        <v>0.2</v>
      </c>
    </row>
  </sheetData>
  <mergeCells count="3">
    <mergeCell ref="C10:F10"/>
    <mergeCell ref="C11:D11"/>
    <mergeCell ref="E11:F11"/>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C25"/>
  <sheetViews>
    <sheetView topLeftCell="A19" workbookViewId="0">
      <selection activeCell="C25" sqref="A1:C25"/>
    </sheetView>
  </sheetViews>
  <sheetFormatPr defaultRowHeight="14.4"/>
  <cols>
    <col min="1" max="1" width="34.77734375" customWidth="1"/>
    <col min="2" max="2" width="13.77734375" customWidth="1"/>
    <col min="3" max="3" width="29.77734375" bestFit="1" customWidth="1"/>
  </cols>
  <sheetData>
    <row r="1" spans="1:3" ht="17.399999999999999">
      <c r="A1" s="125" t="s">
        <v>439</v>
      </c>
      <c r="B1" s="126"/>
      <c r="C1" s="126"/>
    </row>
    <row r="2" spans="1:3">
      <c r="A2" s="133" t="str">
        <f>'AER Table 16.25'!A2</f>
        <v xml:space="preserve">Tariff class </v>
      </c>
      <c r="B2" s="133" t="str">
        <f>'AER Table 16.25'!B2</f>
        <v xml:space="preserve">Costs </v>
      </c>
      <c r="C2" s="127" t="s">
        <v>438</v>
      </c>
    </row>
    <row r="3" spans="1:3">
      <c r="A3" s="203" t="str">
        <f>'AER Table 16.25'!A3</f>
        <v xml:space="preserve">Residential inclining block </v>
      </c>
      <c r="B3" s="128" t="str">
        <f>'AER Table 16.25'!B3</f>
        <v xml:space="preserve">Non–capital </v>
      </c>
      <c r="C3" s="129">
        <f>'AER Table 16.25'!C3</f>
        <v>9.75</v>
      </c>
    </row>
    <row r="4" spans="1:3">
      <c r="A4" s="204">
        <f>'AER Table 16.25'!A4</f>
        <v>0</v>
      </c>
      <c r="B4" s="128" t="str">
        <f>'AER Table 16.25'!B4</f>
        <v xml:space="preserve">Capital </v>
      </c>
      <c r="C4" s="129">
        <f>'AER Table 16.25'!C4</f>
        <v>20.04</v>
      </c>
    </row>
    <row r="5" spans="1:3">
      <c r="A5" s="203" t="str">
        <f>'AER Table 16.25'!A5</f>
        <v xml:space="preserve">Residential TOU </v>
      </c>
      <c r="B5" s="128" t="str">
        <f>'AER Table 16.25'!B5</f>
        <v xml:space="preserve">Non–capital </v>
      </c>
      <c r="C5" s="129">
        <f>'AER Table 16.25'!C5</f>
        <v>25.2</v>
      </c>
    </row>
    <row r="6" spans="1:3">
      <c r="A6" s="204">
        <f>'AER Table 16.25'!A6</f>
        <v>0</v>
      </c>
      <c r="B6" s="128" t="str">
        <f>'AER Table 16.25'!B6</f>
        <v xml:space="preserve">Capital </v>
      </c>
      <c r="C6" s="129">
        <f>'AER Table 16.25'!C6</f>
        <v>22.31</v>
      </c>
    </row>
    <row r="7" spans="1:3">
      <c r="A7" s="203" t="str">
        <f>'AER Table 16.25'!A7</f>
        <v xml:space="preserve">Controlled load </v>
      </c>
      <c r="B7" s="128" t="str">
        <f>'AER Table 16.25'!B7</f>
        <v xml:space="preserve">Non–capital </v>
      </c>
      <c r="C7" s="129">
        <f>'AER Table 16.25'!C7</f>
        <v>0.82</v>
      </c>
    </row>
    <row r="8" spans="1:3">
      <c r="A8" s="204">
        <f>'AER Table 16.25'!A8</f>
        <v>0</v>
      </c>
      <c r="B8" s="128" t="str">
        <f>'AER Table 16.25'!B8</f>
        <v xml:space="preserve">Capital </v>
      </c>
      <c r="C8" s="129">
        <f>'AER Table 16.25'!C8</f>
        <v>11.13</v>
      </c>
    </row>
    <row r="9" spans="1:3">
      <c r="A9" s="203" t="str">
        <f>'AER Table 16.25'!A9</f>
        <v xml:space="preserve">Small business inclining block </v>
      </c>
      <c r="B9" s="128" t="str">
        <f>'AER Table 16.25'!B9</f>
        <v xml:space="preserve">Non–capital </v>
      </c>
      <c r="C9" s="129">
        <f>'AER Table 16.25'!C9</f>
        <v>10.06</v>
      </c>
    </row>
    <row r="10" spans="1:3">
      <c r="A10" s="204">
        <f>'AER Table 16.25'!A10</f>
        <v>0</v>
      </c>
      <c r="B10" s="128" t="str">
        <f>'AER Table 16.25'!B10</f>
        <v xml:space="preserve">Capital </v>
      </c>
      <c r="C10" s="129">
        <f>'AER Table 16.25'!C10</f>
        <v>30.64</v>
      </c>
    </row>
    <row r="11" spans="1:3">
      <c r="A11" s="203" t="str">
        <f>'AER Table 16.25'!A11</f>
        <v xml:space="preserve">Small business TOU </v>
      </c>
      <c r="B11" s="128" t="str">
        <f>'AER Table 16.25'!B11</f>
        <v xml:space="preserve">Non–capital </v>
      </c>
      <c r="C11" s="129">
        <f>'AER Table 16.25'!C11</f>
        <v>24.97</v>
      </c>
    </row>
    <row r="12" spans="1:3">
      <c r="A12" s="204">
        <f>'AER Table 16.25'!A12</f>
        <v>0</v>
      </c>
      <c r="B12" s="128" t="str">
        <f>'AER Table 16.25'!B12</f>
        <v xml:space="preserve">Capital </v>
      </c>
      <c r="C12" s="129">
        <f>'AER Table 16.25'!C12</f>
        <v>21.29</v>
      </c>
    </row>
    <row r="13" spans="1:3">
      <c r="A13" s="203" t="str">
        <f>'AER Table 16.25'!A13</f>
        <v xml:space="preserve">LV 40–160MWh TOU (system) </v>
      </c>
      <c r="B13" s="128" t="str">
        <f>'AER Table 16.25'!B13</f>
        <v xml:space="preserve">Non–capital </v>
      </c>
      <c r="C13" s="129">
        <f>'AER Table 16.25'!C13</f>
        <v>44.44</v>
      </c>
    </row>
    <row r="14" spans="1:3">
      <c r="A14" s="204">
        <f>'AER Table 16.25'!A14</f>
        <v>0</v>
      </c>
      <c r="B14" s="128" t="str">
        <f>'AER Table 16.25'!B14</f>
        <v xml:space="preserve">Capital </v>
      </c>
      <c r="C14" s="129">
        <f>'AER Table 16.25'!C14</f>
        <v>27.72</v>
      </c>
    </row>
    <row r="15" spans="1:3">
      <c r="A15" s="203" t="str">
        <f>'AER Table 16.25'!A15</f>
        <v xml:space="preserve">Generator tariff </v>
      </c>
      <c r="B15" s="128" t="str">
        <f>'AER Table 16.25'!B15</f>
        <v xml:space="preserve">Non–capital </v>
      </c>
      <c r="C15" s="129">
        <f>'AER Table 16.25'!C15</f>
        <v>2.59</v>
      </c>
    </row>
    <row r="16" spans="1:3">
      <c r="A16" s="204">
        <f>'AER Table 16.25'!A16</f>
        <v>0</v>
      </c>
      <c r="B16" s="128" t="str">
        <f>'AER Table 16.25'!B16</f>
        <v xml:space="preserve">Capital </v>
      </c>
      <c r="C16" s="129">
        <f>'AER Table 16.25'!C16</f>
        <v>11.49</v>
      </c>
    </row>
    <row r="17" spans="1:3">
      <c r="A17" s="126"/>
      <c r="B17" s="126"/>
      <c r="C17" s="130"/>
    </row>
    <row r="18" spans="1:3" ht="17.399999999999999">
      <c r="A18" s="125" t="s">
        <v>440</v>
      </c>
      <c r="B18" s="126"/>
      <c r="C18" s="130"/>
    </row>
    <row r="19" spans="1:3">
      <c r="A19" s="133" t="str">
        <f>'AER Table 16.26'!A2</f>
        <v>Meter description</v>
      </c>
      <c r="B19" s="133" t="str">
        <f>'AER Table 16.26'!B2</f>
        <v>Meter code</v>
      </c>
      <c r="C19" s="127" t="s">
        <v>438</v>
      </c>
    </row>
    <row r="20" spans="1:3" ht="41.4">
      <c r="A20" s="131" t="str">
        <f>'AER Table 16.26'!A3</f>
        <v>Single phase single element two wire direct connected accumulation watt–hour meter</v>
      </c>
      <c r="B20" s="132" t="str">
        <f>'AER Table 16.26'!B3</f>
        <v>B1</v>
      </c>
      <c r="C20" s="129">
        <f>'AER Table 16.26'!C3</f>
        <v>47.183282172114325</v>
      </c>
    </row>
    <row r="21" spans="1:3" ht="41.4">
      <c r="A21" s="131" t="str">
        <f>'AER Table 16.26'!A4</f>
        <v>Three phase single element four wire direct connected accumulation watt–hour meter</v>
      </c>
      <c r="B21" s="132" t="str">
        <f>'AER Table 16.26'!B4</f>
        <v>B3</v>
      </c>
      <c r="C21" s="129">
        <f>'AER Table 16.26'!C4</f>
        <v>122.63767680020347</v>
      </c>
    </row>
    <row r="22" spans="1:3" ht="41.4">
      <c r="A22" s="131" t="str">
        <f>'AER Table 16.26'!A5</f>
        <v>Single phase single element two wire direct connected interval watt–hour meter</v>
      </c>
      <c r="B22" s="132" t="str">
        <f>'AER Table 16.26'!B5</f>
        <v>E1</v>
      </c>
      <c r="C22" s="129">
        <f>'AER Table 16.26'!C5</f>
        <v>114.95986120646808</v>
      </c>
    </row>
    <row r="23" spans="1:3" ht="41.4">
      <c r="A23" s="131" t="str">
        <f>'AER Table 16.26'!A6</f>
        <v>Single phase dual element two wire direct connected interval watt–hour meter</v>
      </c>
      <c r="B23" s="132" t="str">
        <f>'AER Table 16.26'!B6</f>
        <v>E2</v>
      </c>
      <c r="C23" s="129">
        <f>'AER Table 16.26'!C6</f>
        <v>175.49987841684131</v>
      </c>
    </row>
    <row r="24" spans="1:3" ht="41.4">
      <c r="A24" s="131" t="str">
        <f>'AER Table 16.26'!A7</f>
        <v>Three phase single element four wire direct connected interval watt–hour meter</v>
      </c>
      <c r="B24" s="132" t="str">
        <f>'AER Table 16.26'!B7</f>
        <v>E3</v>
      </c>
      <c r="C24" s="129">
        <f>'AER Table 16.26'!C7</f>
        <v>237.27540618252834</v>
      </c>
    </row>
    <row r="25" spans="1:3" ht="27.6">
      <c r="A25" s="131" t="str">
        <f>'AER Table 16.26'!A8</f>
        <v>Three phase single element CT connected interval watt–hour meter</v>
      </c>
      <c r="B25" s="132" t="str">
        <f>'AER Table 16.26'!B8</f>
        <v>E4</v>
      </c>
      <c r="C25" s="129">
        <f>'AER Table 16.26'!C8</f>
        <v>572.98127421206175</v>
      </c>
    </row>
  </sheetData>
  <mergeCells count="7">
    <mergeCell ref="A15:A16"/>
    <mergeCell ref="A3:A4"/>
    <mergeCell ref="A5:A6"/>
    <mergeCell ref="A7:A8"/>
    <mergeCell ref="A9:A10"/>
    <mergeCell ref="A11:A12"/>
    <mergeCell ref="A13:A14"/>
  </mergeCells>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G17"/>
  <sheetViews>
    <sheetView workbookViewId="0">
      <selection activeCell="K23" sqref="A21:K23"/>
    </sheetView>
  </sheetViews>
  <sheetFormatPr defaultRowHeight="14.4"/>
  <cols>
    <col min="1" max="1" width="28" customWidth="1"/>
    <col min="2" max="2" width="11.33203125" bestFit="1" customWidth="1"/>
  </cols>
  <sheetData>
    <row r="1" spans="1:7">
      <c r="A1" t="s">
        <v>193</v>
      </c>
    </row>
    <row r="2" spans="1:7">
      <c r="A2" s="3" t="s">
        <v>192</v>
      </c>
      <c r="B2" s="3" t="s">
        <v>191</v>
      </c>
      <c r="C2" s="3" t="s">
        <v>190</v>
      </c>
      <c r="D2" s="3" t="s">
        <v>189</v>
      </c>
      <c r="E2" s="3" t="s">
        <v>188</v>
      </c>
      <c r="F2" s="3" t="s">
        <v>187</v>
      </c>
    </row>
    <row r="3" spans="1:7">
      <c r="A3" s="205" t="s">
        <v>186</v>
      </c>
      <c r="B3" s="3" t="s">
        <v>179</v>
      </c>
      <c r="C3" s="3">
        <v>9.75</v>
      </c>
      <c r="D3" s="3">
        <v>9.8000000000000007</v>
      </c>
      <c r="E3" s="3">
        <v>9.84</v>
      </c>
      <c r="F3" s="3">
        <v>9.8800000000000008</v>
      </c>
    </row>
    <row r="4" spans="1:7">
      <c r="A4" s="206"/>
      <c r="B4" s="3" t="s">
        <v>178</v>
      </c>
      <c r="C4" s="3">
        <v>20.04</v>
      </c>
      <c r="D4" s="3">
        <v>20.13</v>
      </c>
      <c r="E4" s="3">
        <v>20.22</v>
      </c>
      <c r="F4" s="3">
        <v>20.309999999999999</v>
      </c>
      <c r="G4" t="s">
        <v>2</v>
      </c>
    </row>
    <row r="5" spans="1:7">
      <c r="A5" s="205" t="s">
        <v>185</v>
      </c>
      <c r="B5" s="3" t="s">
        <v>179</v>
      </c>
      <c r="C5" s="3">
        <v>25.2</v>
      </c>
      <c r="D5" s="3">
        <v>25.32</v>
      </c>
      <c r="E5" s="3">
        <v>25.43</v>
      </c>
      <c r="F5" s="3">
        <v>25.54</v>
      </c>
    </row>
    <row r="6" spans="1:7">
      <c r="A6" s="206"/>
      <c r="B6" s="3" t="s">
        <v>178</v>
      </c>
      <c r="C6" s="3">
        <v>22.31</v>
      </c>
      <c r="D6" s="3">
        <v>22.41</v>
      </c>
      <c r="E6" s="3">
        <v>22.51</v>
      </c>
      <c r="F6" s="3">
        <v>22.61</v>
      </c>
      <c r="G6" t="s">
        <v>2</v>
      </c>
    </row>
    <row r="7" spans="1:7">
      <c r="A7" s="205" t="s">
        <v>184</v>
      </c>
      <c r="B7" s="3" t="s">
        <v>179</v>
      </c>
      <c r="C7" s="3">
        <v>0.82</v>
      </c>
      <c r="D7" s="3">
        <v>0.82</v>
      </c>
      <c r="E7" s="3">
        <v>0.83</v>
      </c>
      <c r="F7" s="3">
        <v>0.83</v>
      </c>
    </row>
    <row r="8" spans="1:7">
      <c r="A8" s="206"/>
      <c r="B8" s="3" t="s">
        <v>178</v>
      </c>
      <c r="C8" s="3">
        <v>11.13</v>
      </c>
      <c r="D8" s="3">
        <v>11.18</v>
      </c>
      <c r="E8" s="3">
        <v>11.23</v>
      </c>
      <c r="F8" s="3">
        <v>11.28</v>
      </c>
      <c r="G8" t="s">
        <v>2</v>
      </c>
    </row>
    <row r="9" spans="1:7">
      <c r="A9" s="205" t="s">
        <v>183</v>
      </c>
      <c r="B9" s="3" t="s">
        <v>179</v>
      </c>
      <c r="C9" s="3">
        <v>10.06</v>
      </c>
      <c r="D9" s="3">
        <v>10.11</v>
      </c>
      <c r="E9" s="3">
        <v>10.15</v>
      </c>
      <c r="F9" s="3">
        <v>10.199999999999999</v>
      </c>
    </row>
    <row r="10" spans="1:7">
      <c r="A10" s="206"/>
      <c r="B10" s="3" t="s">
        <v>178</v>
      </c>
      <c r="C10" s="3">
        <v>30.64</v>
      </c>
      <c r="D10" s="3">
        <v>30.78</v>
      </c>
      <c r="E10" s="3">
        <v>30.91</v>
      </c>
      <c r="F10" s="3">
        <v>31.05</v>
      </c>
      <c r="G10" t="s">
        <v>2</v>
      </c>
    </row>
    <row r="11" spans="1:7">
      <c r="A11" s="205" t="s">
        <v>182</v>
      </c>
      <c r="B11" s="3" t="s">
        <v>179</v>
      </c>
      <c r="C11" s="3">
        <v>24.97</v>
      </c>
      <c r="D11" s="3">
        <v>25.09</v>
      </c>
      <c r="E11" s="3">
        <v>25.2</v>
      </c>
      <c r="F11" s="3">
        <v>25.31</v>
      </c>
    </row>
    <row r="12" spans="1:7">
      <c r="A12" s="206"/>
      <c r="B12" s="3" t="s">
        <v>178</v>
      </c>
      <c r="C12" s="3">
        <v>21.29</v>
      </c>
      <c r="D12" s="3">
        <v>21.38</v>
      </c>
      <c r="E12" s="3">
        <v>21.48</v>
      </c>
      <c r="F12" s="3">
        <v>21.58</v>
      </c>
      <c r="G12" t="s">
        <v>2</v>
      </c>
    </row>
    <row r="13" spans="1:7">
      <c r="A13" s="205" t="s">
        <v>181</v>
      </c>
      <c r="B13" s="3" t="s">
        <v>179</v>
      </c>
      <c r="C13" s="3">
        <v>44.44</v>
      </c>
      <c r="D13" s="3">
        <v>44.64</v>
      </c>
      <c r="E13" s="3">
        <v>44.84</v>
      </c>
      <c r="F13" s="3">
        <v>45.04</v>
      </c>
    </row>
    <row r="14" spans="1:7">
      <c r="A14" s="206"/>
      <c r="B14" s="3" t="s">
        <v>178</v>
      </c>
      <c r="C14" s="3">
        <v>27.72</v>
      </c>
      <c r="D14" s="3">
        <v>27.85</v>
      </c>
      <c r="E14" s="3">
        <v>27.97</v>
      </c>
      <c r="F14" s="3">
        <v>28.1</v>
      </c>
      <c r="G14" t="s">
        <v>2</v>
      </c>
    </row>
    <row r="15" spans="1:7">
      <c r="A15" s="205" t="s">
        <v>180</v>
      </c>
      <c r="B15" s="3" t="s">
        <v>179</v>
      </c>
      <c r="C15" s="3">
        <v>2.59</v>
      </c>
      <c r="D15" s="3">
        <v>2.6</v>
      </c>
      <c r="E15" s="3">
        <v>2.61</v>
      </c>
      <c r="F15" s="3">
        <v>2.62</v>
      </c>
    </row>
    <row r="16" spans="1:7">
      <c r="A16" s="206"/>
      <c r="B16" s="3" t="s">
        <v>178</v>
      </c>
      <c r="C16" s="3">
        <v>11.49</v>
      </c>
      <c r="D16" s="3">
        <v>11.54</v>
      </c>
      <c r="E16" s="3">
        <v>11.59</v>
      </c>
      <c r="F16" s="3">
        <v>11.64</v>
      </c>
      <c r="G16" t="s">
        <v>2</v>
      </c>
    </row>
    <row r="17" spans="1:1">
      <c r="A17" t="s">
        <v>194</v>
      </c>
    </row>
  </sheetData>
  <mergeCells count="7">
    <mergeCell ref="A15:A16"/>
    <mergeCell ref="A3:A4"/>
    <mergeCell ref="A5:A6"/>
    <mergeCell ref="A7:A8"/>
    <mergeCell ref="A9:A10"/>
    <mergeCell ref="A11:A12"/>
    <mergeCell ref="A13:A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2:C8"/>
  <sheetViews>
    <sheetView workbookViewId="0">
      <selection activeCell="C8" sqref="A2:C8"/>
    </sheetView>
  </sheetViews>
  <sheetFormatPr defaultRowHeight="14.4"/>
  <cols>
    <col min="1" max="1" width="28" customWidth="1"/>
  </cols>
  <sheetData>
    <row r="2" spans="1:3">
      <c r="A2" t="s">
        <v>429</v>
      </c>
      <c r="B2" t="s">
        <v>430</v>
      </c>
      <c r="C2" t="s">
        <v>431</v>
      </c>
    </row>
    <row r="3" spans="1:3">
      <c r="A3" t="s">
        <v>432</v>
      </c>
      <c r="B3" t="s">
        <v>202</v>
      </c>
      <c r="C3" s="123">
        <v>47.183282172114325</v>
      </c>
    </row>
    <row r="4" spans="1:3">
      <c r="A4" t="s">
        <v>433</v>
      </c>
      <c r="B4" t="s">
        <v>201</v>
      </c>
      <c r="C4" s="123">
        <v>122.63767680020347</v>
      </c>
    </row>
    <row r="5" spans="1:3">
      <c r="A5" t="s">
        <v>434</v>
      </c>
      <c r="B5" t="s">
        <v>200</v>
      </c>
      <c r="C5" s="123">
        <v>114.95986120646808</v>
      </c>
    </row>
    <row r="6" spans="1:3">
      <c r="A6" t="s">
        <v>435</v>
      </c>
      <c r="B6" t="s">
        <v>199</v>
      </c>
      <c r="C6" s="123">
        <v>175.49987841684131</v>
      </c>
    </row>
    <row r="7" spans="1:3">
      <c r="A7" t="s">
        <v>436</v>
      </c>
      <c r="B7" t="s">
        <v>198</v>
      </c>
      <c r="C7" s="123">
        <v>237.27540618252834</v>
      </c>
    </row>
    <row r="8" spans="1:3">
      <c r="A8" t="s">
        <v>437</v>
      </c>
      <c r="B8" t="s">
        <v>196</v>
      </c>
      <c r="C8" s="123">
        <v>572.98127421206175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
  <sheetViews>
    <sheetView showGridLines="0" showRowColHeaders="0" workbookViewId="0">
      <selection activeCell="K23" sqref="K23"/>
    </sheetView>
  </sheetViews>
  <sheetFormatPr defaultRowHeight="14.4"/>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AP59"/>
  <sheetViews>
    <sheetView tabSelected="1" view="pageLayout" topLeftCell="X7" zoomScale="80" zoomScaleNormal="85" zoomScalePageLayoutView="80" workbookViewId="0">
      <selection activeCell="AL23" sqref="AL23"/>
    </sheetView>
  </sheetViews>
  <sheetFormatPr defaultColWidth="9.109375" defaultRowHeight="11.4"/>
  <cols>
    <col min="1" max="1" width="37.44140625" style="134" bestFit="1" customWidth="1"/>
    <col min="2" max="2" width="10.44140625" style="134" bestFit="1" customWidth="1"/>
    <col min="3" max="5" width="9.88671875" style="134" bestFit="1" customWidth="1"/>
    <col min="6" max="6" width="3.6640625" style="134" customWidth="1"/>
    <col min="7" max="7" width="9.109375" style="134" customWidth="1"/>
    <col min="8" max="8" width="9.109375" style="134" hidden="1" customWidth="1"/>
    <col min="9" max="18" width="9.109375" style="134" customWidth="1"/>
    <col min="19" max="19" width="35.109375" style="134" customWidth="1"/>
    <col min="20" max="20" width="7.44140625" style="134" bestFit="1" customWidth="1"/>
    <col min="21" max="21" width="6.88671875" style="134" bestFit="1" customWidth="1"/>
    <col min="22" max="22" width="35.109375" style="134" bestFit="1" customWidth="1"/>
    <col min="23" max="23" width="7.44140625" style="134" bestFit="1" customWidth="1"/>
    <col min="24" max="24" width="33.5546875" style="134" bestFit="1" customWidth="1"/>
    <col min="25" max="25" width="7.44140625" style="134" bestFit="1" customWidth="1"/>
    <col min="26" max="26" width="2.88671875" style="134" customWidth="1"/>
    <col min="27" max="27" width="40.33203125" style="134" bestFit="1" customWidth="1"/>
    <col min="28" max="28" width="7.33203125" style="134" customWidth="1"/>
    <col min="29" max="29" width="25.6640625" style="134" customWidth="1"/>
    <col min="30" max="31" width="7.44140625" style="134" bestFit="1" customWidth="1"/>
    <col min="32" max="32" width="9.109375" style="134"/>
    <col min="33" max="33" width="19.6640625" style="134" customWidth="1"/>
    <col min="34" max="35" width="7.44140625" style="134" bestFit="1" customWidth="1"/>
    <col min="36" max="36" width="25.6640625" style="134" customWidth="1"/>
    <col min="37" max="38" width="7.44140625" style="134" bestFit="1" customWidth="1"/>
    <col min="39" max="39" width="4" style="134" customWidth="1"/>
    <col min="40" max="40" width="25.6640625" style="134" customWidth="1"/>
    <col min="41" max="42" width="6.88671875" style="134" bestFit="1" customWidth="1"/>
    <col min="43" max="16384" width="9.109375" style="134"/>
  </cols>
  <sheetData>
    <row r="1" spans="1:42" s="161" customFormat="1">
      <c r="A1" s="207" t="s">
        <v>677</v>
      </c>
      <c r="B1" s="207"/>
      <c r="C1" s="207"/>
      <c r="D1" s="207"/>
      <c r="E1" s="207"/>
      <c r="F1" s="207"/>
      <c r="G1" s="207"/>
      <c r="H1" s="207"/>
      <c r="I1" s="177"/>
      <c r="J1" s="177"/>
      <c r="K1" s="177"/>
      <c r="L1" s="177"/>
      <c r="M1" s="177"/>
      <c r="N1" s="177"/>
      <c r="O1" s="177"/>
      <c r="P1" s="177"/>
      <c r="Q1" s="177"/>
      <c r="R1" s="177"/>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row>
    <row r="2" spans="1:42" ht="12.75" customHeight="1">
      <c r="A2" s="207"/>
      <c r="B2" s="207"/>
      <c r="C2" s="207"/>
      <c r="D2" s="207"/>
      <c r="E2" s="207"/>
      <c r="F2" s="207"/>
      <c r="G2" s="207"/>
      <c r="H2" s="207"/>
      <c r="I2" s="165" t="s">
        <v>678</v>
      </c>
      <c r="J2" s="177"/>
      <c r="K2" s="177"/>
      <c r="L2" s="177"/>
      <c r="M2" s="177"/>
      <c r="N2" s="177"/>
      <c r="O2" s="177"/>
      <c r="P2" s="177"/>
      <c r="Q2" s="177"/>
      <c r="R2" s="177"/>
      <c r="S2" s="209" t="s">
        <v>662</v>
      </c>
      <c r="T2" s="209"/>
      <c r="U2" s="209"/>
      <c r="V2" s="209"/>
      <c r="W2" s="209"/>
      <c r="X2" s="209" t="s">
        <v>662</v>
      </c>
      <c r="Y2" s="209"/>
      <c r="Z2" s="209"/>
      <c r="AA2" s="209"/>
      <c r="AB2" s="209"/>
      <c r="AC2" s="211" t="s">
        <v>661</v>
      </c>
      <c r="AD2" s="209"/>
      <c r="AE2" s="209"/>
      <c r="AF2" s="209"/>
      <c r="AG2" s="209"/>
      <c r="AH2" s="209"/>
      <c r="AI2" s="209"/>
      <c r="AJ2" s="211" t="s">
        <v>661</v>
      </c>
      <c r="AK2" s="209"/>
      <c r="AL2" s="209"/>
      <c r="AM2" s="209"/>
      <c r="AN2" s="209"/>
      <c r="AO2" s="209"/>
      <c r="AP2" s="209"/>
    </row>
    <row r="3" spans="1:42">
      <c r="A3" s="207"/>
      <c r="B3" s="207"/>
      <c r="C3" s="207"/>
      <c r="D3" s="207"/>
      <c r="E3" s="207"/>
      <c r="F3" s="207"/>
      <c r="G3" s="207"/>
      <c r="H3" s="207"/>
      <c r="I3" s="177"/>
      <c r="J3" s="177"/>
      <c r="K3" s="177"/>
      <c r="L3" s="177"/>
      <c r="M3" s="177"/>
      <c r="N3" s="177"/>
      <c r="O3" s="177"/>
      <c r="P3" s="177"/>
      <c r="Q3" s="177"/>
      <c r="R3" s="177"/>
      <c r="AC3" s="209"/>
      <c r="AD3" s="209"/>
      <c r="AE3" s="209"/>
      <c r="AF3" s="209"/>
      <c r="AG3" s="209"/>
      <c r="AH3" s="209"/>
      <c r="AI3" s="209"/>
      <c r="AJ3" s="209"/>
      <c r="AK3" s="209"/>
      <c r="AL3" s="209"/>
      <c r="AM3" s="209"/>
      <c r="AN3" s="209"/>
      <c r="AO3" s="209"/>
      <c r="AP3" s="209"/>
    </row>
    <row r="4" spans="1:42" ht="13.5" customHeight="1">
      <c r="A4" s="207"/>
      <c r="B4" s="207"/>
      <c r="C4" s="207"/>
      <c r="D4" s="207"/>
      <c r="E4" s="207"/>
      <c r="F4" s="207"/>
      <c r="G4" s="207"/>
      <c r="H4" s="207"/>
      <c r="I4" s="213" t="s">
        <v>660</v>
      </c>
      <c r="J4" s="213"/>
      <c r="K4" s="213"/>
      <c r="L4" s="213"/>
      <c r="M4" s="213"/>
      <c r="N4" s="213"/>
      <c r="O4" s="213"/>
      <c r="P4" s="213"/>
      <c r="Q4" s="213"/>
      <c r="R4" s="213"/>
      <c r="S4" s="164" t="s">
        <v>671</v>
      </c>
      <c r="X4" s="164" t="s">
        <v>671</v>
      </c>
    </row>
    <row r="5" spans="1:42" ht="12.75" customHeight="1">
      <c r="A5" s="207"/>
      <c r="B5" s="207"/>
      <c r="C5" s="207"/>
      <c r="D5" s="207"/>
      <c r="E5" s="207"/>
      <c r="F5" s="207"/>
      <c r="G5" s="207"/>
      <c r="H5" s="207"/>
      <c r="I5" s="214" t="s">
        <v>659</v>
      </c>
      <c r="J5" s="214"/>
      <c r="K5" s="214" t="s">
        <v>658</v>
      </c>
      <c r="L5" s="214"/>
      <c r="M5" s="214"/>
      <c r="N5" s="215" t="s">
        <v>657</v>
      </c>
      <c r="O5" s="214"/>
      <c r="P5" s="214"/>
      <c r="Q5" s="215" t="s">
        <v>656</v>
      </c>
      <c r="R5" s="214"/>
      <c r="AC5" s="164" t="s">
        <v>671</v>
      </c>
      <c r="AJ5" s="164" t="s">
        <v>671</v>
      </c>
    </row>
    <row r="6" spans="1:42" ht="12.75" customHeight="1">
      <c r="A6" s="207"/>
      <c r="B6" s="207"/>
      <c r="C6" s="207"/>
      <c r="D6" s="207"/>
      <c r="E6" s="207"/>
      <c r="F6" s="207"/>
      <c r="G6" s="207"/>
      <c r="H6" s="207"/>
      <c r="I6" s="214"/>
      <c r="J6" s="214"/>
      <c r="K6" s="214"/>
      <c r="L6" s="214"/>
      <c r="M6" s="214"/>
      <c r="N6" s="214"/>
      <c r="O6" s="214"/>
      <c r="P6" s="214"/>
      <c r="Q6" s="214"/>
      <c r="R6" s="214"/>
      <c r="S6" s="210" t="s">
        <v>655</v>
      </c>
      <c r="T6" s="210"/>
      <c r="U6" s="210"/>
      <c r="V6" s="210"/>
      <c r="W6" s="163"/>
      <c r="X6" s="210" t="s">
        <v>655</v>
      </c>
      <c r="Y6" s="210"/>
      <c r="Z6" s="210"/>
      <c r="AA6" s="210"/>
      <c r="AB6" s="163"/>
    </row>
    <row r="7" spans="1:42" ht="12" customHeight="1">
      <c r="A7" s="207"/>
      <c r="B7" s="207"/>
      <c r="C7" s="207"/>
      <c r="D7" s="207"/>
      <c r="E7" s="207"/>
      <c r="F7" s="207"/>
      <c r="G7" s="207"/>
      <c r="H7" s="207"/>
      <c r="I7" s="208" t="s">
        <v>654</v>
      </c>
      <c r="J7" s="208"/>
      <c r="K7" s="208" t="s">
        <v>653</v>
      </c>
      <c r="L7" s="208"/>
      <c r="M7" s="208"/>
      <c r="N7" s="208" t="s">
        <v>652</v>
      </c>
      <c r="O7" s="208"/>
      <c r="P7" s="208"/>
      <c r="Q7" s="208" t="s">
        <v>651</v>
      </c>
      <c r="R7" s="208"/>
      <c r="AC7" s="212" t="s">
        <v>650</v>
      </c>
      <c r="AD7" s="212"/>
      <c r="AE7" s="212"/>
      <c r="AF7" s="212"/>
      <c r="AG7" s="212"/>
      <c r="AH7" s="212"/>
      <c r="AI7" s="212"/>
      <c r="AJ7" s="212" t="s">
        <v>650</v>
      </c>
      <c r="AK7" s="212"/>
      <c r="AL7" s="212"/>
      <c r="AM7" s="212"/>
      <c r="AN7" s="212"/>
      <c r="AO7" s="212"/>
      <c r="AP7" s="212"/>
    </row>
    <row r="8" spans="1:42" ht="12.75" customHeight="1">
      <c r="A8" s="207"/>
      <c r="B8" s="207"/>
      <c r="C8" s="207"/>
      <c r="D8" s="207"/>
      <c r="E8" s="207"/>
      <c r="F8" s="207"/>
      <c r="G8" s="207"/>
      <c r="H8" s="207"/>
      <c r="I8" s="208"/>
      <c r="J8" s="208"/>
      <c r="K8" s="208"/>
      <c r="L8" s="208"/>
      <c r="M8" s="208"/>
      <c r="N8" s="208"/>
      <c r="O8" s="208"/>
      <c r="P8" s="208"/>
      <c r="Q8" s="208"/>
      <c r="R8" s="208"/>
      <c r="V8" s="161"/>
      <c r="W8" s="161"/>
      <c r="AC8" s="212"/>
      <c r="AD8" s="212"/>
      <c r="AE8" s="212"/>
      <c r="AF8" s="212"/>
      <c r="AG8" s="212"/>
      <c r="AH8" s="212"/>
      <c r="AI8" s="212"/>
      <c r="AJ8" s="212"/>
      <c r="AK8" s="212"/>
      <c r="AL8" s="212"/>
      <c r="AM8" s="212"/>
      <c r="AN8" s="212"/>
      <c r="AO8" s="212"/>
      <c r="AP8" s="212"/>
    </row>
    <row r="9" spans="1:42">
      <c r="A9" s="207"/>
      <c r="B9" s="207"/>
      <c r="C9" s="207"/>
      <c r="D9" s="207"/>
      <c r="E9" s="207"/>
      <c r="F9" s="207"/>
      <c r="G9" s="207"/>
      <c r="H9" s="207"/>
      <c r="I9" s="208"/>
      <c r="J9" s="208"/>
      <c r="K9" s="208"/>
      <c r="L9" s="208"/>
      <c r="M9" s="208"/>
      <c r="N9" s="208"/>
      <c r="O9" s="208"/>
      <c r="P9" s="208"/>
      <c r="Q9" s="208"/>
      <c r="R9" s="208"/>
    </row>
    <row r="10" spans="1:42">
      <c r="A10" s="207"/>
      <c r="B10" s="207"/>
      <c r="C10" s="207"/>
      <c r="D10" s="207"/>
      <c r="E10" s="207"/>
      <c r="F10" s="207"/>
      <c r="G10" s="207"/>
      <c r="H10" s="207"/>
      <c r="I10" s="208"/>
      <c r="J10" s="208"/>
      <c r="K10" s="208"/>
      <c r="L10" s="208"/>
      <c r="M10" s="208"/>
      <c r="N10" s="208"/>
      <c r="O10" s="208"/>
      <c r="P10" s="208"/>
      <c r="Q10" s="208"/>
      <c r="R10" s="208"/>
      <c r="S10" s="162"/>
      <c r="T10" s="158" t="s">
        <v>649</v>
      </c>
      <c r="V10" s="162"/>
      <c r="W10" s="158" t="s">
        <v>649</v>
      </c>
      <c r="X10" s="159"/>
      <c r="Y10" s="159" t="s">
        <v>649</v>
      </c>
      <c r="AA10" s="160"/>
      <c r="AB10" s="159" t="s">
        <v>649</v>
      </c>
      <c r="AC10" s="160"/>
      <c r="AD10" s="159" t="s">
        <v>649</v>
      </c>
      <c r="AE10" s="159" t="s">
        <v>648</v>
      </c>
      <c r="AF10" s="161"/>
      <c r="AG10" s="159"/>
      <c r="AH10" s="159" t="s">
        <v>649</v>
      </c>
      <c r="AI10" s="159" t="s">
        <v>648</v>
      </c>
      <c r="AJ10" s="160"/>
      <c r="AK10" s="159" t="s">
        <v>649</v>
      </c>
      <c r="AL10" s="159" t="s">
        <v>648</v>
      </c>
      <c r="AN10" s="158"/>
      <c r="AO10" s="158" t="s">
        <v>649</v>
      </c>
      <c r="AP10" s="157" t="s">
        <v>648</v>
      </c>
    </row>
    <row r="11" spans="1:42" ht="12.75" customHeight="1">
      <c r="A11" s="207"/>
      <c r="B11" s="207"/>
      <c r="C11" s="207"/>
      <c r="D11" s="207"/>
      <c r="E11" s="207"/>
      <c r="F11" s="207"/>
      <c r="G11" s="207"/>
      <c r="H11" s="207"/>
      <c r="I11" s="208"/>
      <c r="J11" s="208"/>
      <c r="K11" s="208"/>
      <c r="L11" s="208"/>
      <c r="M11" s="208"/>
      <c r="N11" s="208"/>
      <c r="O11" s="208"/>
      <c r="P11" s="208"/>
      <c r="Q11" s="208"/>
      <c r="R11" s="208"/>
      <c r="S11" s="155" t="s">
        <v>647</v>
      </c>
      <c r="T11" s="154"/>
      <c r="V11" s="156" t="s">
        <v>646</v>
      </c>
      <c r="W11" s="154"/>
      <c r="X11" s="156" t="s">
        <v>645</v>
      </c>
      <c r="Y11" s="154"/>
      <c r="AA11" s="156" t="s">
        <v>645</v>
      </c>
      <c r="AB11" s="154"/>
      <c r="AC11" s="156" t="s">
        <v>644</v>
      </c>
      <c r="AD11" s="154"/>
      <c r="AE11" s="154"/>
      <c r="AG11" s="156" t="s">
        <v>644</v>
      </c>
      <c r="AH11" s="156"/>
      <c r="AI11" s="156"/>
      <c r="AJ11" s="156" t="s">
        <v>644</v>
      </c>
      <c r="AK11" s="154"/>
      <c r="AL11" s="154"/>
      <c r="AN11" s="155" t="s">
        <v>643</v>
      </c>
      <c r="AO11" s="154"/>
      <c r="AP11" s="153"/>
    </row>
    <row r="12" spans="1:42">
      <c r="A12" s="207"/>
      <c r="B12" s="207"/>
      <c r="C12" s="207"/>
      <c r="D12" s="207"/>
      <c r="E12" s="207"/>
      <c r="F12" s="207"/>
      <c r="G12" s="207"/>
      <c r="H12" s="207"/>
      <c r="I12" s="208"/>
      <c r="J12" s="208"/>
      <c r="K12" s="208"/>
      <c r="L12" s="208"/>
      <c r="M12" s="208"/>
      <c r="N12" s="208"/>
      <c r="O12" s="208"/>
      <c r="P12" s="208"/>
      <c r="Q12" s="208"/>
      <c r="R12" s="208"/>
      <c r="S12" s="140" t="s">
        <v>642</v>
      </c>
      <c r="T12" s="139">
        <f>'Post 2009 Capital'!$F$13</f>
        <v>8.1651954873791706</v>
      </c>
      <c r="V12" s="140" t="s">
        <v>641</v>
      </c>
      <c r="W12" s="146">
        <f>'Post 2009 Capital'!$F$136</f>
        <v>552.7679840814335</v>
      </c>
      <c r="X12" s="140" t="s">
        <v>640</v>
      </c>
      <c r="Y12" s="152">
        <f>'Post 2009 Capital'!$F$32</f>
        <v>101.2873312968395</v>
      </c>
      <c r="AA12" s="140" t="s">
        <v>680</v>
      </c>
      <c r="AB12" s="148">
        <v>38.08</v>
      </c>
      <c r="AC12" s="138" t="s">
        <v>638</v>
      </c>
      <c r="AD12" s="137">
        <f>'Opex prices'!$H$78</f>
        <v>60.280141367363314</v>
      </c>
      <c r="AE12" s="137">
        <f>AD12</f>
        <v>60.280141367363314</v>
      </c>
      <c r="AG12" s="142" t="s">
        <v>637</v>
      </c>
      <c r="AH12" s="141">
        <f>'Opex prices'!$H$127</f>
        <v>129.38610522435951</v>
      </c>
      <c r="AI12" s="141">
        <f>AH12</f>
        <v>129.38610522435951</v>
      </c>
      <c r="AJ12" s="138" t="s">
        <v>636</v>
      </c>
      <c r="AK12" s="137">
        <f>'Opex prices'!$H$30</f>
        <v>45.589735819660717</v>
      </c>
      <c r="AL12" s="137">
        <f>AK12</f>
        <v>45.589735819660717</v>
      </c>
      <c r="AN12" s="140" t="s">
        <v>635</v>
      </c>
      <c r="AO12" s="150">
        <f>'Opex prices'!H18</f>
        <v>92.74870629064884</v>
      </c>
      <c r="AP12" s="150">
        <f>AO12</f>
        <v>92.74870629064884</v>
      </c>
    </row>
    <row r="13" spans="1:42">
      <c r="A13" s="207"/>
      <c r="B13" s="207"/>
      <c r="C13" s="207"/>
      <c r="D13" s="207"/>
      <c r="E13" s="207"/>
      <c r="F13" s="207"/>
      <c r="G13" s="207"/>
      <c r="H13" s="207"/>
      <c r="I13" s="208"/>
      <c r="J13" s="208"/>
      <c r="K13" s="208"/>
      <c r="L13" s="208"/>
      <c r="M13" s="208"/>
      <c r="N13" s="208"/>
      <c r="O13" s="208"/>
      <c r="P13" s="208"/>
      <c r="Q13" s="208"/>
      <c r="R13" s="208"/>
      <c r="S13" s="140" t="s">
        <v>634</v>
      </c>
      <c r="T13" s="139">
        <f>'Post 2009 Capital'!$F$16</f>
        <v>8.1651954873791706</v>
      </c>
      <c r="V13" s="140" t="s">
        <v>633</v>
      </c>
      <c r="W13" s="146">
        <f>'Post 2009 Capital'!$F$140</f>
        <v>525.90315213467431</v>
      </c>
      <c r="X13" s="140" t="s">
        <v>632</v>
      </c>
      <c r="Y13" s="146">
        <f>'Post 2009 Capital'!$F$37</f>
        <v>41.096329616181706</v>
      </c>
      <c r="AA13" s="140" t="s">
        <v>639</v>
      </c>
      <c r="AB13" s="148">
        <f>'Post 2009 Capital'!$F$206</f>
        <v>38.076980551647146</v>
      </c>
      <c r="AC13" s="138" t="s">
        <v>630</v>
      </c>
      <c r="AD13" s="137">
        <f>'Opex prices'!$H$80</f>
        <v>110.26550638947037</v>
      </c>
      <c r="AE13" s="137">
        <f>AD13</f>
        <v>110.26550638947037</v>
      </c>
      <c r="AG13" s="138" t="s">
        <v>629</v>
      </c>
      <c r="AH13" s="137">
        <f>'Opex prices'!$H$128</f>
        <v>54.698454481886152</v>
      </c>
      <c r="AI13" s="137">
        <f>AH13</f>
        <v>54.698454481886152</v>
      </c>
      <c r="AJ13" s="138" t="s">
        <v>628</v>
      </c>
      <c r="AK13" s="137">
        <f>'Opex prices'!$H$31</f>
        <v>80.572680306052149</v>
      </c>
      <c r="AL13" s="137">
        <f>AK13</f>
        <v>80.572680306052149</v>
      </c>
      <c r="AN13" s="140" t="s">
        <v>627</v>
      </c>
      <c r="AO13" s="150">
        <f>'Opex prices'!H13</f>
        <v>0</v>
      </c>
      <c r="AP13" s="150">
        <f>AO13</f>
        <v>0</v>
      </c>
    </row>
    <row r="14" spans="1:42">
      <c r="A14" s="207"/>
      <c r="B14" s="207"/>
      <c r="C14" s="207"/>
      <c r="D14" s="207"/>
      <c r="E14" s="207"/>
      <c r="F14" s="207"/>
      <c r="G14" s="207"/>
      <c r="H14" s="207"/>
      <c r="I14" s="208"/>
      <c r="J14" s="208"/>
      <c r="K14" s="208"/>
      <c r="L14" s="208"/>
      <c r="M14" s="208"/>
      <c r="N14" s="208"/>
      <c r="O14" s="208"/>
      <c r="P14" s="208"/>
      <c r="Q14" s="208"/>
      <c r="R14" s="208"/>
      <c r="S14" s="140" t="s">
        <v>626</v>
      </c>
      <c r="T14" s="139">
        <f>'Post 2009 Capital'!$F$18</f>
        <v>11.540174375163005</v>
      </c>
      <c r="V14" s="140" t="s">
        <v>625</v>
      </c>
      <c r="W14" s="146">
        <f>'Post 2009 Capital'!$F$141</f>
        <v>517.12820702643626</v>
      </c>
      <c r="X14" s="142" t="s">
        <v>624</v>
      </c>
      <c r="Y14" s="149">
        <f>'Post 2009 Capital'!$F$38</f>
        <v>110.24690990766526</v>
      </c>
      <c r="AA14" s="140" t="s">
        <v>631</v>
      </c>
      <c r="AB14" s="148">
        <f>'Post 2009 Capital'!$F$58</f>
        <v>31.210182967959586</v>
      </c>
      <c r="AC14" s="138" t="s">
        <v>622</v>
      </c>
      <c r="AD14" s="137">
        <f>'Opex prices'!$H$82</f>
        <v>92.378241327129288</v>
      </c>
      <c r="AE14" s="137">
        <f>AD14</f>
        <v>92.378241327129288</v>
      </c>
      <c r="AG14" s="138" t="s">
        <v>621</v>
      </c>
      <c r="AH14" s="137">
        <f>'Opex prices'!$H$129</f>
        <v>45.262941319551558</v>
      </c>
      <c r="AI14" s="137">
        <f>AH14</f>
        <v>45.262941319551558</v>
      </c>
      <c r="AJ14" s="138" t="s">
        <v>620</v>
      </c>
      <c r="AK14" s="137">
        <f>'Opex prices'!$H$32</f>
        <v>45.463071578701886</v>
      </c>
      <c r="AL14" s="137">
        <f>AK14</f>
        <v>45.463071578701886</v>
      </c>
      <c r="AN14" s="140" t="s">
        <v>619</v>
      </c>
      <c r="AO14" s="150">
        <f>'Opex prices'!H23</f>
        <v>85.020769375155666</v>
      </c>
      <c r="AP14" s="151" t="s">
        <v>17</v>
      </c>
    </row>
    <row r="15" spans="1:42" ht="12.75" customHeight="1">
      <c r="A15" s="207"/>
      <c r="B15" s="207"/>
      <c r="C15" s="207"/>
      <c r="D15" s="207"/>
      <c r="E15" s="207"/>
      <c r="F15" s="207"/>
      <c r="G15" s="207"/>
      <c r="H15" s="207"/>
      <c r="I15" s="208" t="s">
        <v>618</v>
      </c>
      <c r="J15" s="208"/>
      <c r="K15" s="208" t="s">
        <v>617</v>
      </c>
      <c r="L15" s="208"/>
      <c r="M15" s="208"/>
      <c r="N15" s="208" t="s">
        <v>616</v>
      </c>
      <c r="O15" s="208"/>
      <c r="P15" s="208"/>
      <c r="Q15" s="208" t="s">
        <v>615</v>
      </c>
      <c r="R15" s="208"/>
      <c r="S15" s="140" t="s">
        <v>614</v>
      </c>
      <c r="T15" s="139">
        <f>'Post 2009 Capital'!$F$21</f>
        <v>17.927322992672504</v>
      </c>
      <c r="V15" s="140" t="s">
        <v>613</v>
      </c>
      <c r="W15" s="146">
        <f>'Post 2009 Capital'!$F$142</f>
        <v>537.10808204211651</v>
      </c>
      <c r="X15" s="142" t="s">
        <v>612</v>
      </c>
      <c r="Y15" s="147">
        <f>'Post 2009 Capital'!$F$39</f>
        <v>59.946608443563868</v>
      </c>
      <c r="AA15" s="140" t="s">
        <v>623</v>
      </c>
      <c r="AB15" s="148">
        <f>'Post 2009 Capital'!$F$95</f>
        <v>44.953577115836374</v>
      </c>
      <c r="AC15" s="138" t="s">
        <v>610</v>
      </c>
      <c r="AD15" s="137">
        <f>'Opex prices'!$H$83</f>
        <v>89.155895558610979</v>
      </c>
      <c r="AE15" s="137">
        <f>AD15</f>
        <v>89.155895558610979</v>
      </c>
      <c r="AG15" s="138" t="s">
        <v>609</v>
      </c>
      <c r="AH15" s="137">
        <f>'Opex prices'!$H$130</f>
        <v>52.453153552472671</v>
      </c>
      <c r="AI15" s="137">
        <f>AH15</f>
        <v>52.453153552472671</v>
      </c>
      <c r="AJ15" s="138" t="s">
        <v>608</v>
      </c>
      <c r="AK15" s="137">
        <f>'Opex prices'!$H$33</f>
        <v>47.074244462961019</v>
      </c>
      <c r="AL15" s="137">
        <f>AK15</f>
        <v>47.074244462961019</v>
      </c>
      <c r="AN15" s="140" t="s">
        <v>607</v>
      </c>
      <c r="AO15" s="151" t="s">
        <v>17</v>
      </c>
      <c r="AP15" s="150">
        <f>'Opex prices'!H24</f>
        <v>30.91163573372927</v>
      </c>
    </row>
    <row r="16" spans="1:42">
      <c r="A16" s="207"/>
      <c r="B16" s="207"/>
      <c r="C16" s="207"/>
      <c r="D16" s="207"/>
      <c r="E16" s="207"/>
      <c r="F16" s="207"/>
      <c r="G16" s="207"/>
      <c r="H16" s="207"/>
      <c r="I16" s="208"/>
      <c r="J16" s="208"/>
      <c r="K16" s="208"/>
      <c r="L16" s="208"/>
      <c r="M16" s="208"/>
      <c r="N16" s="208"/>
      <c r="O16" s="208"/>
      <c r="P16" s="208"/>
      <c r="Q16" s="208"/>
      <c r="R16" s="208"/>
      <c r="S16" s="140" t="s">
        <v>606</v>
      </c>
      <c r="T16" s="139">
        <f>'Post 2009 Capital'!$F$22</f>
        <v>22.044797235768787</v>
      </c>
      <c r="V16" s="140" t="s">
        <v>605</v>
      </c>
      <c r="W16" s="146">
        <f>'Post 2009 Capital'!$F$143</f>
        <v>505.38328049694854</v>
      </c>
      <c r="X16" s="142" t="s">
        <v>604</v>
      </c>
      <c r="Y16" s="147">
        <f>'Post 2009 Capital'!$F$40</f>
        <v>41.096329616181706</v>
      </c>
      <c r="AA16" s="140" t="s">
        <v>611</v>
      </c>
      <c r="AB16" s="139">
        <f>'Post 2009 Capital'!$F$220</f>
        <v>67.648544962641779</v>
      </c>
      <c r="AC16" s="138" t="s">
        <v>602</v>
      </c>
      <c r="AD16" s="137">
        <f>'Opex prices'!$H$84</f>
        <v>59.632324638224283</v>
      </c>
      <c r="AE16" s="137">
        <f>AD16</f>
        <v>59.632324638224283</v>
      </c>
      <c r="AG16" s="138" t="s">
        <v>601</v>
      </c>
      <c r="AH16" s="137">
        <f>'Opex prices'!$H$131</f>
        <v>45.262941319551558</v>
      </c>
      <c r="AI16" s="137">
        <f>AH16</f>
        <v>45.262941319551558</v>
      </c>
      <c r="AJ16" s="138" t="s">
        <v>600</v>
      </c>
      <c r="AK16" s="137">
        <f>'Opex prices'!$H$35</f>
        <v>47.592121461472885</v>
      </c>
      <c r="AL16" s="137">
        <f>AK16</f>
        <v>47.592121461472885</v>
      </c>
    </row>
    <row r="17" spans="1:39" ht="12.75" customHeight="1">
      <c r="A17" s="207"/>
      <c r="B17" s="207"/>
      <c r="C17" s="207"/>
      <c r="D17" s="207"/>
      <c r="E17" s="207"/>
      <c r="F17" s="207"/>
      <c r="G17" s="207"/>
      <c r="H17" s="207"/>
      <c r="I17" s="208"/>
      <c r="J17" s="208"/>
      <c r="K17" s="208"/>
      <c r="L17" s="208"/>
      <c r="M17" s="208"/>
      <c r="N17" s="208"/>
      <c r="O17" s="208"/>
      <c r="P17" s="208"/>
      <c r="Q17" s="208"/>
      <c r="R17" s="208"/>
      <c r="S17" s="140" t="s">
        <v>599</v>
      </c>
      <c r="T17" s="148">
        <f>'Post 2009 Capital'!$F$167</f>
        <v>11.945171841697064</v>
      </c>
      <c r="V17" s="140" t="s">
        <v>598</v>
      </c>
      <c r="W17" s="146">
        <f>'Post 2009 Capital'!$F$155</f>
        <v>23.744326467114384</v>
      </c>
      <c r="X17" s="140" t="s">
        <v>597</v>
      </c>
      <c r="Y17" s="146">
        <f>'Post 2009 Capital'!$F$41</f>
        <v>30.421621419462966</v>
      </c>
      <c r="AA17" s="138" t="s">
        <v>603</v>
      </c>
      <c r="AB17" s="137">
        <f>'Post 2009 Capital'!$F$218</f>
        <v>49.259341766613687</v>
      </c>
      <c r="AC17" s="138" t="s">
        <v>595</v>
      </c>
      <c r="AD17" s="137">
        <f>'Opex prices'!$H$86</f>
        <v>45.463071578701886</v>
      </c>
      <c r="AE17" s="137">
        <f>AD17</f>
        <v>45.463071578701886</v>
      </c>
      <c r="AG17" s="138" t="s">
        <v>594</v>
      </c>
      <c r="AH17" s="137">
        <f>'Opex prices'!$H$132</f>
        <v>52.453153552472671</v>
      </c>
      <c r="AI17" s="137">
        <f>AH17</f>
        <v>52.453153552472671</v>
      </c>
      <c r="AJ17" s="138" t="s">
        <v>593</v>
      </c>
      <c r="AK17" s="137">
        <f>'Opex prices'!$H$36</f>
        <v>53.518935999997609</v>
      </c>
      <c r="AL17" s="137">
        <f>AK17</f>
        <v>53.518935999997609</v>
      </c>
    </row>
    <row r="18" spans="1:39">
      <c r="A18" s="207"/>
      <c r="B18" s="207"/>
      <c r="C18" s="207"/>
      <c r="D18" s="207"/>
      <c r="E18" s="207"/>
      <c r="F18" s="207"/>
      <c r="G18" s="207"/>
      <c r="H18" s="207"/>
      <c r="I18" s="208"/>
      <c r="J18" s="208"/>
      <c r="K18" s="208"/>
      <c r="L18" s="208"/>
      <c r="M18" s="208"/>
      <c r="N18" s="208"/>
      <c r="O18" s="208"/>
      <c r="P18" s="208"/>
      <c r="Q18" s="208"/>
      <c r="R18" s="208"/>
      <c r="S18" s="140" t="s">
        <v>592</v>
      </c>
      <c r="T18" s="148">
        <f>'Post 2009 Capital'!$F$168</f>
        <v>16.062646084793343</v>
      </c>
      <c r="V18" s="142" t="s">
        <v>591</v>
      </c>
      <c r="W18" s="149">
        <f>'Post 2009 Capital'!$F$156</f>
        <v>47.249704428973672</v>
      </c>
      <c r="X18" s="142" t="s">
        <v>590</v>
      </c>
      <c r="Y18" s="149">
        <f>'Post 2009 Capital'!$F$42</f>
        <v>81.340876552113613</v>
      </c>
      <c r="AA18" s="140" t="s">
        <v>596</v>
      </c>
      <c r="AB18" s="139">
        <f>'Post 2009 Capital'!$F$221</f>
        <v>48.362307464368406</v>
      </c>
      <c r="AC18" s="138" t="s">
        <v>588</v>
      </c>
      <c r="AD18" s="137">
        <f>'Opex prices'!$H$87</f>
        <v>60.595833846271816</v>
      </c>
      <c r="AE18" s="137">
        <f>AD18</f>
        <v>60.595833846271816</v>
      </c>
      <c r="AG18" s="138" t="s">
        <v>587</v>
      </c>
      <c r="AH18" s="137">
        <f>'Opex prices'!$H$133</f>
        <v>45.262941319551558</v>
      </c>
      <c r="AI18" s="137">
        <f>AH18</f>
        <v>45.262941319551558</v>
      </c>
      <c r="AJ18" s="138" t="s">
        <v>586</v>
      </c>
      <c r="AK18" s="137">
        <f>'Opex prices'!$H$37</f>
        <v>45.615792523988361</v>
      </c>
      <c r="AL18" s="137">
        <f>AK18</f>
        <v>45.615792523988361</v>
      </c>
    </row>
    <row r="19" spans="1:39">
      <c r="A19" s="207"/>
      <c r="B19" s="207"/>
      <c r="C19" s="207"/>
      <c r="D19" s="207"/>
      <c r="E19" s="207"/>
      <c r="F19" s="207"/>
      <c r="G19" s="207"/>
      <c r="H19" s="207"/>
      <c r="I19" s="208"/>
      <c r="J19" s="208"/>
      <c r="K19" s="208"/>
      <c r="L19" s="208"/>
      <c r="M19" s="208"/>
      <c r="N19" s="208"/>
      <c r="O19" s="208"/>
      <c r="P19" s="208"/>
      <c r="Q19" s="208"/>
      <c r="R19" s="208"/>
      <c r="S19" s="140" t="s">
        <v>585</v>
      </c>
      <c r="T19" s="139">
        <f>'Post 2009 Capital'!$F$170</f>
        <v>21.572300191479044</v>
      </c>
      <c r="V19" s="140" t="s">
        <v>584</v>
      </c>
      <c r="W19" s="146">
        <f>'Post 2009 Capital'!$F$159</f>
        <v>514.57469799993908</v>
      </c>
      <c r="X19" s="142" t="s">
        <v>583</v>
      </c>
      <c r="Y19" s="149">
        <f>'Post 2009 Capital'!$F$43</f>
        <v>62.894263160741829</v>
      </c>
      <c r="AA19" s="140" t="s">
        <v>589</v>
      </c>
      <c r="AB19" s="148">
        <f>'Post 2009 Capital'!$F$99</f>
        <v>28.631209349004433</v>
      </c>
      <c r="AC19" s="138" t="s">
        <v>581</v>
      </c>
      <c r="AD19" s="137">
        <f>'Opex prices'!$H$89</f>
        <v>77.248570532954147</v>
      </c>
      <c r="AE19" s="137">
        <f>AD19</f>
        <v>77.248570532954147</v>
      </c>
      <c r="AG19" s="138" t="s">
        <v>580</v>
      </c>
      <c r="AH19" s="137">
        <f>'Opex prices'!$H$134</f>
        <v>66.13154726700607</v>
      </c>
      <c r="AI19" s="137">
        <f>AH19</f>
        <v>66.13154726700607</v>
      </c>
      <c r="AJ19" s="138" t="s">
        <v>579</v>
      </c>
      <c r="AK19" s="137">
        <f>'Opex prices'!$H$38</f>
        <v>62.725638195764169</v>
      </c>
      <c r="AL19" s="137">
        <f>AK19</f>
        <v>62.725638195764169</v>
      </c>
    </row>
    <row r="20" spans="1:39">
      <c r="A20" s="207"/>
      <c r="B20" s="207"/>
      <c r="C20" s="207"/>
      <c r="D20" s="207"/>
      <c r="E20" s="207"/>
      <c r="F20" s="207"/>
      <c r="G20" s="207"/>
      <c r="H20" s="207"/>
      <c r="I20" s="208"/>
      <c r="J20" s="208"/>
      <c r="K20" s="208"/>
      <c r="L20" s="208"/>
      <c r="M20" s="208"/>
      <c r="N20" s="208"/>
      <c r="O20" s="208"/>
      <c r="P20" s="208"/>
      <c r="Q20" s="208"/>
      <c r="R20" s="208"/>
      <c r="S20" s="140" t="s">
        <v>578</v>
      </c>
      <c r="T20" s="139">
        <f>'Post 2009 Capital'!$F$171</f>
        <v>21.572300191479044</v>
      </c>
      <c r="V20" s="140" t="s">
        <v>577</v>
      </c>
      <c r="W20" s="146">
        <f>'Post 2009 Capital'!$F$243</f>
        <v>8.099949330681202</v>
      </c>
      <c r="X20" s="142" t="s">
        <v>576</v>
      </c>
      <c r="Y20" s="149">
        <f>'Post 2009 Capital'!$F$44</f>
        <v>82.898128100811405</v>
      </c>
      <c r="AA20" s="140" t="s">
        <v>582</v>
      </c>
      <c r="AB20" s="148">
        <f>'Post 2009 Capital'!F223</f>
        <v>23.697520686655427</v>
      </c>
      <c r="AC20" s="138" t="s">
        <v>574</v>
      </c>
      <c r="AD20" s="137">
        <f>'Opex prices'!$H$90</f>
        <v>55.858571808639169</v>
      </c>
      <c r="AE20" s="137">
        <f>AD20</f>
        <v>55.858571808639169</v>
      </c>
      <c r="AG20" s="138" t="s">
        <v>573</v>
      </c>
      <c r="AH20" s="137">
        <f>'Opex prices'!$H$136</f>
        <v>45.262941319551558</v>
      </c>
      <c r="AI20" s="137">
        <f>AH20</f>
        <v>45.262941319551558</v>
      </c>
      <c r="AJ20" s="138" t="s">
        <v>572</v>
      </c>
      <c r="AK20" s="137">
        <f>'Opex prices'!$H$39</f>
        <v>45.589735819660717</v>
      </c>
      <c r="AL20" s="137">
        <f>AK20</f>
        <v>45.589735819660717</v>
      </c>
    </row>
    <row r="21" spans="1:39">
      <c r="A21" s="207"/>
      <c r="B21" s="207"/>
      <c r="C21" s="207"/>
      <c r="D21" s="207"/>
      <c r="E21" s="207"/>
      <c r="F21" s="207"/>
      <c r="G21" s="207"/>
      <c r="H21" s="207"/>
      <c r="I21" s="208"/>
      <c r="J21" s="208"/>
      <c r="K21" s="208"/>
      <c r="L21" s="208"/>
      <c r="M21" s="208"/>
      <c r="N21" s="208"/>
      <c r="O21" s="208"/>
      <c r="P21" s="208"/>
      <c r="Q21" s="208"/>
      <c r="R21" s="208"/>
      <c r="S21" s="140" t="s">
        <v>571</v>
      </c>
      <c r="T21" s="139">
        <f>'Post 2009 Capital'!$F$173</f>
        <v>21.774798924746072</v>
      </c>
      <c r="V21" s="140" t="s">
        <v>570</v>
      </c>
      <c r="W21" s="146">
        <f>'Post 2009 Capital'!$F$255</f>
        <v>0</v>
      </c>
      <c r="X21" s="142" t="s">
        <v>569</v>
      </c>
      <c r="Y21" s="149">
        <f>'Post 2009 Capital'!$F$45</f>
        <v>100.83881414571682</v>
      </c>
      <c r="AA21" s="140" t="s">
        <v>575</v>
      </c>
      <c r="AB21" s="148">
        <f>'Post 2009 Capital'!F224</f>
        <v>24.594554988900704</v>
      </c>
      <c r="AC21" s="140" t="s">
        <v>567</v>
      </c>
      <c r="AD21" s="139">
        <f>'Opex prices'!$H$92</f>
        <v>67.179279493436212</v>
      </c>
      <c r="AE21" s="139">
        <f>AD21</f>
        <v>67.179279493436212</v>
      </c>
      <c r="AG21" s="138" t="s">
        <v>566</v>
      </c>
      <c r="AH21" s="137">
        <f>'Opex prices'!$H$137</f>
        <v>45.610364043920107</v>
      </c>
      <c r="AI21" s="137">
        <f>AH21</f>
        <v>45.610364043920107</v>
      </c>
      <c r="AJ21" s="138" t="s">
        <v>565</v>
      </c>
      <c r="AK21" s="137">
        <f>'Opex prices'!$H$40</f>
        <v>45.589735819660717</v>
      </c>
      <c r="AL21" s="137">
        <f>AK21</f>
        <v>45.589735819660717</v>
      </c>
    </row>
    <row r="22" spans="1:39" ht="12">
      <c r="A22" s="207"/>
      <c r="B22" s="207"/>
      <c r="C22" s="207"/>
      <c r="D22" s="207"/>
      <c r="E22" s="207"/>
      <c r="F22" s="207"/>
      <c r="G22" s="207"/>
      <c r="H22" s="207"/>
      <c r="I22" s="213" t="s">
        <v>564</v>
      </c>
      <c r="J22" s="213"/>
      <c r="K22" s="213"/>
      <c r="L22" s="213"/>
      <c r="M22" s="213"/>
      <c r="N22" s="213"/>
      <c r="O22" s="213"/>
      <c r="P22" s="213"/>
      <c r="Q22" s="213"/>
      <c r="R22" s="213"/>
      <c r="S22" s="140" t="s">
        <v>563</v>
      </c>
      <c r="T22" s="139">
        <f>'Post 2009 Capital'!$F$174</f>
        <v>21.774798924746072</v>
      </c>
      <c r="V22" s="140" t="s">
        <v>562</v>
      </c>
      <c r="W22" s="146">
        <f>'Post 2009 Capital'!$F$256</f>
        <v>0</v>
      </c>
      <c r="X22" s="142" t="s">
        <v>561</v>
      </c>
      <c r="Y22" s="147">
        <f>'Post 2009 Capital'!$F$47</f>
        <v>30.421621419462966</v>
      </c>
      <c r="AA22" s="140" t="s">
        <v>568</v>
      </c>
      <c r="AB22" s="148">
        <f>'Post 2009 Capital'!$F$113</f>
        <v>23.607817256430902</v>
      </c>
      <c r="AC22" s="138" t="s">
        <v>559</v>
      </c>
      <c r="AD22" s="137">
        <f>'Opex prices'!$H$93</f>
        <v>74.107228728030691</v>
      </c>
      <c r="AE22" s="137">
        <f>AD22</f>
        <v>74.107228728030691</v>
      </c>
      <c r="AG22" s="140" t="s">
        <v>558</v>
      </c>
      <c r="AH22" s="139">
        <f>'Opex prices'!$H$138</f>
        <v>52.634633235973219</v>
      </c>
      <c r="AI22" s="139">
        <f>AH22</f>
        <v>52.634633235973219</v>
      </c>
      <c r="AJ22" s="138" t="s">
        <v>557</v>
      </c>
      <c r="AK22" s="137">
        <f>'Opex prices'!$H$41</f>
        <v>52.520119908973982</v>
      </c>
      <c r="AL22" s="137">
        <f>AK22</f>
        <v>52.520119908973982</v>
      </c>
    </row>
    <row r="23" spans="1:39">
      <c r="A23" s="207"/>
      <c r="B23" s="207"/>
      <c r="C23" s="207"/>
      <c r="D23" s="207"/>
      <c r="E23" s="207"/>
      <c r="F23" s="207"/>
      <c r="G23" s="207"/>
      <c r="H23" s="207"/>
      <c r="I23" s="217" t="s">
        <v>556</v>
      </c>
      <c r="J23" s="217"/>
      <c r="K23" s="217" t="s">
        <v>555</v>
      </c>
      <c r="L23" s="217"/>
      <c r="M23" s="217"/>
      <c r="N23" s="217" t="s">
        <v>554</v>
      </c>
      <c r="O23" s="217"/>
      <c r="P23" s="217"/>
      <c r="Q23" s="218" t="s">
        <v>553</v>
      </c>
      <c r="R23" s="218"/>
      <c r="S23" s="140" t="s">
        <v>552</v>
      </c>
      <c r="T23" s="139">
        <f>'Post 2009 Capital'!$F$175</f>
        <v>25.35227654579694</v>
      </c>
      <c r="V23" s="140" t="s">
        <v>551</v>
      </c>
      <c r="W23" s="146">
        <f>'Post 2009 Capital'!$F$257</f>
        <v>0</v>
      </c>
      <c r="X23" s="140" t="s">
        <v>550</v>
      </c>
      <c r="Y23" s="146">
        <f>'Post 2009 Capital'!$F$50</f>
        <v>41.455143337079804</v>
      </c>
      <c r="AA23" s="138" t="s">
        <v>560</v>
      </c>
      <c r="AB23" s="137">
        <f>'Post 2009 Capital'!$F$114</f>
        <v>72.715063098546111</v>
      </c>
      <c r="AC23" s="138" t="s">
        <v>548</v>
      </c>
      <c r="AD23" s="137">
        <f>'Opex prices'!$H$94</f>
        <v>218.03629311137738</v>
      </c>
      <c r="AE23" s="137">
        <f>AD23</f>
        <v>218.03629311137738</v>
      </c>
      <c r="AG23" s="138" t="s">
        <v>547</v>
      </c>
      <c r="AH23" s="137">
        <f>'Opex prices'!$H$140</f>
        <v>54.950328866029977</v>
      </c>
      <c r="AI23" s="137">
        <f>AH23</f>
        <v>54.950328866029977</v>
      </c>
      <c r="AJ23" s="145" t="s">
        <v>679</v>
      </c>
      <c r="AK23" s="144">
        <v>29.25</v>
      </c>
      <c r="AL23" s="144">
        <v>29.25</v>
      </c>
      <c r="AM23" s="172"/>
    </row>
    <row r="24" spans="1:39">
      <c r="A24" s="207"/>
      <c r="B24" s="207"/>
      <c r="C24" s="207"/>
      <c r="D24" s="207"/>
      <c r="E24" s="207"/>
      <c r="F24" s="207"/>
      <c r="G24" s="207"/>
      <c r="H24" s="207"/>
      <c r="I24" s="217"/>
      <c r="J24" s="217"/>
      <c r="K24" s="217"/>
      <c r="L24" s="217"/>
      <c r="M24" s="217"/>
      <c r="N24" s="217"/>
      <c r="O24" s="217"/>
      <c r="P24" s="217"/>
      <c r="Q24" s="218"/>
      <c r="R24" s="218"/>
      <c r="S24" s="140" t="s">
        <v>545</v>
      </c>
      <c r="T24" s="139">
        <f>'Post 2009 Capital'!$F$176</f>
        <v>25.35227654579694</v>
      </c>
      <c r="X24" s="140" t="s">
        <v>544</v>
      </c>
      <c r="Y24" s="139">
        <f>'Post 2009 Capital'!$F$204</f>
        <v>60.472270544679596</v>
      </c>
      <c r="AA24" s="138" t="s">
        <v>549</v>
      </c>
      <c r="AB24" s="137">
        <f>'Post 2009 Capital'!$F$115</f>
        <v>85.144370390456587</v>
      </c>
      <c r="AC24" s="140" t="s">
        <v>542</v>
      </c>
      <c r="AD24" s="139">
        <f>'Opex prices'!$H$95</f>
        <v>83.070369343715285</v>
      </c>
      <c r="AE24" s="139">
        <f>AD24</f>
        <v>83.070369343715285</v>
      </c>
      <c r="AG24" s="138" t="s">
        <v>541</v>
      </c>
      <c r="AH24" s="137">
        <f>'Opex prices'!$H$142</f>
        <v>45.814990140052437</v>
      </c>
      <c r="AI24" s="137">
        <f>AH24</f>
        <v>45.814990140052437</v>
      </c>
      <c r="AJ24" s="145" t="s">
        <v>546</v>
      </c>
      <c r="AK24" s="144">
        <f>'Opex prices'!$H$43</f>
        <v>29.249115412866644</v>
      </c>
      <c r="AL24" s="144">
        <f>AK24</f>
        <v>29.249115412866644</v>
      </c>
    </row>
    <row r="25" spans="1:39">
      <c r="A25" s="207"/>
      <c r="B25" s="207"/>
      <c r="C25" s="207"/>
      <c r="D25" s="207"/>
      <c r="E25" s="207"/>
      <c r="F25" s="207"/>
      <c r="G25" s="207"/>
      <c r="H25" s="207"/>
      <c r="I25" s="217"/>
      <c r="J25" s="217"/>
      <c r="K25" s="217"/>
      <c r="L25" s="217"/>
      <c r="M25" s="217"/>
      <c r="N25" s="217"/>
      <c r="O25" s="217"/>
      <c r="P25" s="217"/>
      <c r="Q25" s="218"/>
      <c r="R25" s="218"/>
      <c r="X25" s="142" t="s">
        <v>539</v>
      </c>
      <c r="Y25" s="141">
        <f>'Post 2009 Capital'!$F$51</f>
        <v>62.894263160741829</v>
      </c>
      <c r="AA25" s="138" t="s">
        <v>543</v>
      </c>
      <c r="AB25" s="137">
        <f>'Post 2009 Capital'!$F$116</f>
        <v>67.770610024570175</v>
      </c>
      <c r="AC25" s="140" t="s">
        <v>537</v>
      </c>
      <c r="AD25" s="139">
        <f>'Opex prices'!$H$97</f>
        <v>86.321696818453859</v>
      </c>
      <c r="AE25" s="139">
        <f>AD25</f>
        <v>86.321696818453859</v>
      </c>
      <c r="AG25" s="138" t="s">
        <v>536</v>
      </c>
      <c r="AH25" s="137">
        <f>'Opex prices'!$H$144</f>
        <v>45.814990140052437</v>
      </c>
      <c r="AI25" s="137">
        <f>AH25</f>
        <v>45.814990140052437</v>
      </c>
      <c r="AJ25" s="138" t="s">
        <v>540</v>
      </c>
      <c r="AK25" s="137">
        <f>'Opex prices'!$H$44</f>
        <v>87.233373150257421</v>
      </c>
      <c r="AL25" s="137">
        <f>AK25</f>
        <v>87.233373150257421</v>
      </c>
    </row>
    <row r="26" spans="1:39">
      <c r="A26" s="207"/>
      <c r="B26" s="207"/>
      <c r="C26" s="207"/>
      <c r="D26" s="207"/>
      <c r="E26" s="207"/>
      <c r="F26" s="207"/>
      <c r="G26" s="207"/>
      <c r="H26" s="207"/>
      <c r="I26" s="217"/>
      <c r="J26" s="217"/>
      <c r="K26" s="217"/>
      <c r="L26" s="217"/>
      <c r="M26" s="217"/>
      <c r="N26" s="217"/>
      <c r="O26" s="217"/>
      <c r="P26" s="217"/>
      <c r="Q26" s="218"/>
      <c r="R26" s="218"/>
      <c r="X26" s="142" t="s">
        <v>534</v>
      </c>
      <c r="Y26" s="141">
        <f>'Post 2009 Capital'!$F$52</f>
        <v>110.24690990766526</v>
      </c>
      <c r="AA26" s="138" t="s">
        <v>538</v>
      </c>
      <c r="AB26" s="137">
        <f>'Post 2009 Capital'!$F$117</f>
        <v>85.144370390456587</v>
      </c>
      <c r="AC26" s="138" t="s">
        <v>532</v>
      </c>
      <c r="AD26" s="137">
        <f>'Opex prices'!$H$99</f>
        <v>54.811887684254657</v>
      </c>
      <c r="AE26" s="137">
        <f>AD26</f>
        <v>54.811887684254657</v>
      </c>
      <c r="AG26" s="138" t="s">
        <v>531</v>
      </c>
      <c r="AH26" s="137">
        <f>'Opex prices'!$H$145</f>
        <v>45.814990140052437</v>
      </c>
      <c r="AI26" s="137">
        <f>AH26</f>
        <v>45.814990140052437</v>
      </c>
      <c r="AJ26" s="138" t="s">
        <v>535</v>
      </c>
      <c r="AK26" s="137">
        <f>'Opex prices'!$H$46</f>
        <v>45.218606943163358</v>
      </c>
      <c r="AL26" s="137">
        <f>AK26</f>
        <v>45.218606943163358</v>
      </c>
    </row>
    <row r="27" spans="1:39">
      <c r="A27" s="207"/>
      <c r="B27" s="207"/>
      <c r="C27" s="207"/>
      <c r="D27" s="207"/>
      <c r="E27" s="207"/>
      <c r="F27" s="207"/>
      <c r="G27" s="207"/>
      <c r="H27" s="207"/>
      <c r="I27" s="217"/>
      <c r="J27" s="217"/>
      <c r="K27" s="217"/>
      <c r="L27" s="217"/>
      <c r="M27" s="217"/>
      <c r="N27" s="217"/>
      <c r="O27" s="217"/>
      <c r="P27" s="217"/>
      <c r="Q27" s="218"/>
      <c r="R27" s="218"/>
      <c r="X27" s="142" t="s">
        <v>529</v>
      </c>
      <c r="Y27" s="141">
        <f>'Post 2009 Capital'!$F$53</f>
        <v>49.259341766613687</v>
      </c>
      <c r="AA27" s="138" t="s">
        <v>533</v>
      </c>
      <c r="AB27" s="137">
        <f>'Post 2009 Capital'!$F$118</f>
        <v>120.35296675358354</v>
      </c>
      <c r="AC27" s="140" t="s">
        <v>527</v>
      </c>
      <c r="AD27" s="139">
        <f>'Opex prices'!$H$100</f>
        <v>71.452766142822185</v>
      </c>
      <c r="AE27" s="139">
        <f>AD27</f>
        <v>71.452766142822185</v>
      </c>
      <c r="AG27" s="138" t="s">
        <v>526</v>
      </c>
      <c r="AH27" s="137">
        <f>'Opex prices'!$H$146</f>
        <v>45.814990140052437</v>
      </c>
      <c r="AI27" s="137">
        <f>AH27</f>
        <v>45.814990140052437</v>
      </c>
      <c r="AJ27" s="138" t="s">
        <v>530</v>
      </c>
      <c r="AK27" s="137">
        <f>'Opex prices'!$H$48</f>
        <v>44.07114594688651</v>
      </c>
      <c r="AL27" s="137">
        <f>AK27</f>
        <v>44.07114594688651</v>
      </c>
    </row>
    <row r="28" spans="1:39">
      <c r="A28" s="207"/>
      <c r="B28" s="207"/>
      <c r="C28" s="207"/>
      <c r="D28" s="207"/>
      <c r="E28" s="207"/>
      <c r="F28" s="207"/>
      <c r="G28" s="207"/>
      <c r="H28" s="207"/>
      <c r="I28" s="217"/>
      <c r="J28" s="217"/>
      <c r="K28" s="217"/>
      <c r="L28" s="217"/>
      <c r="M28" s="217"/>
      <c r="N28" s="217"/>
      <c r="O28" s="217"/>
      <c r="P28" s="217"/>
      <c r="Q28" s="218"/>
      <c r="R28" s="218"/>
      <c r="X28" s="140" t="s">
        <v>524</v>
      </c>
      <c r="Y28" s="139">
        <f>'Post 2009 Capital'!$F$54</f>
        <v>48.362307464368406</v>
      </c>
      <c r="AA28" s="138" t="s">
        <v>528</v>
      </c>
      <c r="AB28" s="137">
        <f>'Post 2009 Capital'!$F$120</f>
        <v>28.581065131508915</v>
      </c>
      <c r="AC28" s="140" t="s">
        <v>522</v>
      </c>
      <c r="AD28" s="139">
        <f>'Opex prices'!$H$102</f>
        <v>64.24130756593533</v>
      </c>
      <c r="AE28" s="139">
        <f>AD28</f>
        <v>64.24130756593533</v>
      </c>
      <c r="AG28" s="138" t="s">
        <v>521</v>
      </c>
      <c r="AH28" s="137">
        <f>'Opex prices'!$H$147</f>
        <v>46.367038960553302</v>
      </c>
      <c r="AI28" s="137">
        <f>AH28</f>
        <v>46.367038960553302</v>
      </c>
      <c r="AJ28" s="138" t="s">
        <v>525</v>
      </c>
      <c r="AK28" s="137">
        <f>'Opex prices'!$H$49</f>
        <v>51.574613475171198</v>
      </c>
      <c r="AL28" s="137">
        <f>AK28</f>
        <v>51.574613475171198</v>
      </c>
    </row>
    <row r="29" spans="1:39">
      <c r="A29" s="207"/>
      <c r="B29" s="207"/>
      <c r="C29" s="207"/>
      <c r="D29" s="207"/>
      <c r="E29" s="207"/>
      <c r="F29" s="207"/>
      <c r="G29" s="207"/>
      <c r="H29" s="207"/>
      <c r="I29" s="217"/>
      <c r="J29" s="217"/>
      <c r="K29" s="217"/>
      <c r="L29" s="217"/>
      <c r="M29" s="217"/>
      <c r="N29" s="217"/>
      <c r="O29" s="217"/>
      <c r="P29" s="217"/>
      <c r="Q29" s="218"/>
      <c r="R29" s="218"/>
      <c r="X29" s="142" t="s">
        <v>519</v>
      </c>
      <c r="Y29" s="141">
        <f>'Post 2009 Capital'!$F$55</f>
        <v>100.83881414571682</v>
      </c>
      <c r="AA29" s="138" t="s">
        <v>523</v>
      </c>
      <c r="AB29" s="143">
        <f>'Post 2009 Capital'!$F$121</f>
        <v>23.607817256430902</v>
      </c>
      <c r="AC29" s="138" t="s">
        <v>517</v>
      </c>
      <c r="AD29" s="137">
        <f>'Opex prices'!$H$103</f>
        <v>66.487732799566885</v>
      </c>
      <c r="AE29" s="137">
        <f>AD29</f>
        <v>66.487732799566885</v>
      </c>
      <c r="AG29" s="138" t="s">
        <v>516</v>
      </c>
      <c r="AH29" s="137">
        <f>'Opex prices'!$H$148</f>
        <v>46.367038960553302</v>
      </c>
      <c r="AI29" s="137">
        <f>AH29</f>
        <v>46.367038960553302</v>
      </c>
      <c r="AJ29" s="138" t="s">
        <v>520</v>
      </c>
      <c r="AK29" s="137">
        <f>'Opex prices'!$H$51</f>
        <v>51.574613475171198</v>
      </c>
      <c r="AL29" s="137">
        <f>AK29</f>
        <v>51.574613475171198</v>
      </c>
    </row>
    <row r="30" spans="1:39" ht="14.4">
      <c r="A30"/>
      <c r="B30"/>
      <c r="C30"/>
      <c r="D30"/>
      <c r="E30"/>
      <c r="F30"/>
      <c r="G30"/>
      <c r="I30" s="217"/>
      <c r="J30" s="217"/>
      <c r="K30" s="217"/>
      <c r="L30" s="217"/>
      <c r="M30" s="217"/>
      <c r="N30" s="217"/>
      <c r="O30" s="217"/>
      <c r="P30" s="217"/>
      <c r="Q30" s="218"/>
      <c r="R30" s="218"/>
      <c r="X30" s="140" t="s">
        <v>514</v>
      </c>
      <c r="Y30" s="139">
        <f>'Post 2009 Capital'!$F$74</f>
        <v>41.455143337079804</v>
      </c>
      <c r="AA30" s="138" t="s">
        <v>518</v>
      </c>
      <c r="AB30" s="137">
        <f>'Post 2009 Capital'!$F$125</f>
        <v>106.47046389203572</v>
      </c>
      <c r="AC30" s="140" t="s">
        <v>512</v>
      </c>
      <c r="AD30" s="139">
        <f>'Opex prices'!$H$104</f>
        <v>74.804688472992751</v>
      </c>
      <c r="AE30" s="139">
        <f>AD30</f>
        <v>74.804688472992751</v>
      </c>
      <c r="AG30" s="138" t="s">
        <v>511</v>
      </c>
      <c r="AH30" s="137">
        <f>'Opex prices'!$H$149</f>
        <v>47.31794305386606</v>
      </c>
      <c r="AI30" s="137">
        <f>AH30</f>
        <v>47.31794305386606</v>
      </c>
      <c r="AJ30" s="140" t="s">
        <v>515</v>
      </c>
      <c r="AK30" s="139">
        <f>'Opex prices'!$H$53</f>
        <v>42.190864507246125</v>
      </c>
      <c r="AL30" s="139">
        <f>AK30</f>
        <v>42.190864507246125</v>
      </c>
    </row>
    <row r="31" spans="1:39" ht="14.4">
      <c r="A31" s="136" t="s">
        <v>441</v>
      </c>
      <c r="B31"/>
      <c r="C31"/>
      <c r="D31"/>
      <c r="E31"/>
      <c r="F31"/>
      <c r="G31"/>
      <c r="I31" s="217"/>
      <c r="J31" s="217"/>
      <c r="K31" s="217"/>
      <c r="L31" s="217"/>
      <c r="M31" s="217"/>
      <c r="N31" s="217"/>
      <c r="O31" s="217"/>
      <c r="P31" s="217"/>
      <c r="Q31" s="218"/>
      <c r="R31" s="218"/>
      <c r="X31" s="140" t="s">
        <v>509</v>
      </c>
      <c r="Y31" s="139">
        <f>'Post 2009 Capital'!$F$210</f>
        <v>60.472270544679596</v>
      </c>
      <c r="AA31" s="138" t="s">
        <v>513</v>
      </c>
      <c r="AB31" s="137">
        <f>'Post 2009 Capital'!$F$126</f>
        <v>49.609253541312356</v>
      </c>
      <c r="AC31" s="140" t="s">
        <v>507</v>
      </c>
      <c r="AD31" s="139">
        <f>'Opex prices'!$H$106</f>
        <v>65.269230413854274</v>
      </c>
      <c r="AE31" s="139">
        <f>AD31</f>
        <v>65.269230413854274</v>
      </c>
      <c r="AG31" s="138" t="s">
        <v>506</v>
      </c>
      <c r="AH31" s="137">
        <f>'Opex prices'!$H$150</f>
        <v>46.919087781054174</v>
      </c>
      <c r="AI31" s="137">
        <f>AH31</f>
        <v>46.919087781054174</v>
      </c>
      <c r="AJ31" s="138" t="s">
        <v>510</v>
      </c>
      <c r="AK31" s="137">
        <f>'Opex prices'!$H$55</f>
        <v>45.40382162264482</v>
      </c>
      <c r="AL31" s="137">
        <f>AK31</f>
        <v>45.40382162264482</v>
      </c>
    </row>
    <row r="32" spans="1:39" ht="14.4">
      <c r="A32"/>
      <c r="B32"/>
      <c r="C32"/>
      <c r="D32"/>
      <c r="E32"/>
      <c r="F32"/>
      <c r="G32"/>
      <c r="I32" s="217"/>
      <c r="J32" s="217"/>
      <c r="K32" s="217"/>
      <c r="L32" s="217"/>
      <c r="M32" s="217"/>
      <c r="N32" s="217"/>
      <c r="O32" s="217"/>
      <c r="P32" s="217"/>
      <c r="Q32" s="218"/>
      <c r="R32" s="218"/>
      <c r="X32" s="138" t="s">
        <v>504</v>
      </c>
      <c r="Y32" s="137">
        <f>'Post 2009 Capital'!$F$75</f>
        <v>118.9947884231612</v>
      </c>
      <c r="AA32" s="138" t="s">
        <v>508</v>
      </c>
      <c r="AB32" s="137">
        <f>'Post 2009 Capital'!$F$127</f>
        <v>85.144370390456587</v>
      </c>
      <c r="AC32" s="138" t="s">
        <v>502</v>
      </c>
      <c r="AD32" s="137">
        <f>'Opex prices'!$H$107</f>
        <v>65.456091566255864</v>
      </c>
      <c r="AE32" s="137">
        <f>AD32</f>
        <v>65.456091566255864</v>
      </c>
      <c r="AG32" s="138" t="s">
        <v>501</v>
      </c>
      <c r="AH32" s="137">
        <f>'Opex prices'!$H$151</f>
        <v>46.919087781054174</v>
      </c>
      <c r="AI32" s="137">
        <f>AH32</f>
        <v>46.919087781054174</v>
      </c>
      <c r="AJ32" s="138" t="s">
        <v>505</v>
      </c>
      <c r="AK32" s="137">
        <f>'Opex prices'!$H$57</f>
        <v>81.015015618958103</v>
      </c>
      <c r="AL32" s="137">
        <f>AK32</f>
        <v>81.015015618958103</v>
      </c>
    </row>
    <row r="33" spans="1:38" ht="12.75" customHeight="1">
      <c r="A33"/>
      <c r="B33"/>
      <c r="C33"/>
      <c r="D33"/>
      <c r="E33"/>
      <c r="F33"/>
      <c r="G33"/>
      <c r="I33" s="216" t="s">
        <v>499</v>
      </c>
      <c r="J33" s="216"/>
      <c r="K33" s="216" t="s">
        <v>498</v>
      </c>
      <c r="L33" s="216"/>
      <c r="M33" s="216"/>
      <c r="N33" s="216" t="s">
        <v>497</v>
      </c>
      <c r="O33" s="216"/>
      <c r="P33" s="216"/>
      <c r="Q33" s="216" t="s">
        <v>496</v>
      </c>
      <c r="R33" s="216"/>
      <c r="X33" s="138" t="s">
        <v>495</v>
      </c>
      <c r="Y33" s="137">
        <f>'Post 2009 Capital'!$F$76</f>
        <v>49.259341766613687</v>
      </c>
      <c r="AA33" s="138" t="s">
        <v>503</v>
      </c>
      <c r="AB33" s="137">
        <f>'Post 2009 Capital'!$F$128</f>
        <v>63.872098947012191</v>
      </c>
      <c r="AC33" s="138" t="s">
        <v>493</v>
      </c>
      <c r="AD33" s="137">
        <f>'Opex prices'!$H$108</f>
        <v>65.456091566255864</v>
      </c>
      <c r="AE33" s="137">
        <f>AD33</f>
        <v>65.456091566255864</v>
      </c>
      <c r="AG33" s="138" t="s">
        <v>492</v>
      </c>
      <c r="AH33" s="137">
        <f>'Opex prices'!$H$153</f>
        <v>48.169018318804902</v>
      </c>
      <c r="AI33" s="137">
        <f>AH33</f>
        <v>48.169018318804902</v>
      </c>
      <c r="AJ33" s="138" t="s">
        <v>500</v>
      </c>
      <c r="AK33" s="137">
        <f>'Opex prices'!$H$58</f>
        <v>71.369618627166844</v>
      </c>
      <c r="AL33" s="137">
        <f>AK33</f>
        <v>71.369618627166844</v>
      </c>
    </row>
    <row r="34" spans="1:38" ht="14.4">
      <c r="A34"/>
      <c r="B34"/>
      <c r="C34"/>
      <c r="D34"/>
      <c r="E34"/>
      <c r="F34"/>
      <c r="G34"/>
      <c r="I34" s="216"/>
      <c r="J34" s="216"/>
      <c r="K34" s="216"/>
      <c r="L34" s="216"/>
      <c r="M34" s="216"/>
      <c r="N34" s="216"/>
      <c r="O34" s="216"/>
      <c r="P34" s="216"/>
      <c r="Q34" s="216"/>
      <c r="R34" s="216"/>
      <c r="X34" s="140" t="s">
        <v>490</v>
      </c>
      <c r="Y34" s="139">
        <f>'Post 2009 Capital'!$F$77</f>
        <v>48.362307464368406</v>
      </c>
      <c r="AA34" s="138" t="s">
        <v>494</v>
      </c>
      <c r="AB34" s="137">
        <f>'Post 2009 Capital'!$F$124</f>
        <v>20.43231582648264</v>
      </c>
      <c r="AC34" s="140" t="s">
        <v>488</v>
      </c>
      <c r="AD34" s="139">
        <f>'Opex prices'!$H$109</f>
        <v>72.819399801226794</v>
      </c>
      <c r="AE34" s="139">
        <f>AD34</f>
        <v>72.819399801226794</v>
      </c>
      <c r="AG34" s="138" t="s">
        <v>487</v>
      </c>
      <c r="AH34" s="137">
        <f>'Opex prices'!$H$154</f>
        <v>47.471136601555052</v>
      </c>
      <c r="AI34" s="137">
        <f>AH34</f>
        <v>47.471136601555052</v>
      </c>
      <c r="AJ34" s="138" t="s">
        <v>491</v>
      </c>
      <c r="AK34" s="137">
        <f>'Opex prices'!$H$59</f>
        <v>44.170071830927945</v>
      </c>
      <c r="AL34" s="137">
        <f>AK34</f>
        <v>44.170071830927945</v>
      </c>
    </row>
    <row r="35" spans="1:38" ht="14.4">
      <c r="A35"/>
      <c r="B35"/>
      <c r="C35"/>
      <c r="D35"/>
      <c r="E35"/>
      <c r="F35"/>
      <c r="G35"/>
      <c r="I35" s="216"/>
      <c r="J35" s="216"/>
      <c r="K35" s="216"/>
      <c r="L35" s="216"/>
      <c r="M35" s="216"/>
      <c r="N35" s="216"/>
      <c r="O35" s="216"/>
      <c r="P35" s="216"/>
      <c r="Q35" s="216"/>
      <c r="R35" s="216"/>
      <c r="X35" s="142" t="s">
        <v>485</v>
      </c>
      <c r="Y35" s="141">
        <f>'Post 2009 Capital'!$F$78</f>
        <v>102.73514466066334</v>
      </c>
      <c r="AA35" s="138" t="s">
        <v>489</v>
      </c>
      <c r="AB35" s="137">
        <f>'Post 2009 Capital'!$F$129</f>
        <v>116.0741131318736</v>
      </c>
      <c r="AC35" s="140" t="s">
        <v>483</v>
      </c>
      <c r="AD35" s="139">
        <f>'Opex prices'!$H$111</f>
        <v>91.799890407543685</v>
      </c>
      <c r="AE35" s="139">
        <f>AD35</f>
        <v>91.799890407543685</v>
      </c>
      <c r="AG35" s="138" t="s">
        <v>482</v>
      </c>
      <c r="AH35" s="137">
        <f>'Opex prices'!$H$155</f>
        <v>47.471136601555052</v>
      </c>
      <c r="AI35" s="137">
        <f>AH35</f>
        <v>47.471136601555052</v>
      </c>
      <c r="AJ35" s="138" t="s">
        <v>486</v>
      </c>
      <c r="AK35" s="137">
        <f>'Opex prices'!$H$61</f>
        <v>81.015015618958103</v>
      </c>
      <c r="AL35" s="137">
        <f>AK35</f>
        <v>81.015015618958103</v>
      </c>
    </row>
    <row r="36" spans="1:38" ht="14.4">
      <c r="A36"/>
      <c r="B36"/>
      <c r="C36"/>
      <c r="D36"/>
      <c r="E36"/>
      <c r="F36"/>
      <c r="G36"/>
      <c r="I36" s="216"/>
      <c r="J36" s="216"/>
      <c r="K36" s="216"/>
      <c r="L36" s="216"/>
      <c r="M36" s="216"/>
      <c r="N36" s="216"/>
      <c r="O36" s="216"/>
      <c r="P36" s="216"/>
      <c r="Q36" s="216"/>
      <c r="R36" s="216"/>
      <c r="AA36" s="138" t="s">
        <v>484</v>
      </c>
      <c r="AB36" s="137">
        <f>'Post 2009 Capital'!$F$132</f>
        <v>58.233341323098429</v>
      </c>
      <c r="AC36" s="138" t="s">
        <v>480</v>
      </c>
      <c r="AD36" s="137">
        <f>'Opex prices'!$H$112</f>
        <v>47.820846259812775</v>
      </c>
      <c r="AE36" s="137">
        <f>AD36</f>
        <v>47.820846259812775</v>
      </c>
      <c r="AG36" s="138" t="s">
        <v>479</v>
      </c>
      <c r="AH36" s="137">
        <f>'Opex prices'!$H$156</f>
        <v>49.020093583743751</v>
      </c>
      <c r="AI36" s="137">
        <f>AH36</f>
        <v>49.020093583743751</v>
      </c>
      <c r="AJ36" s="138" t="s">
        <v>481</v>
      </c>
      <c r="AK36" s="137">
        <f>'Opex prices'!$H$62</f>
        <v>63.395905081029731</v>
      </c>
      <c r="AL36" s="137">
        <f>AK36</f>
        <v>63.395905081029731</v>
      </c>
    </row>
    <row r="37" spans="1:38" ht="14.4">
      <c r="A37"/>
      <c r="B37"/>
      <c r="C37"/>
      <c r="D37"/>
      <c r="E37"/>
      <c r="F37"/>
      <c r="G37"/>
      <c r="I37" s="216"/>
      <c r="J37" s="216"/>
      <c r="K37" s="216"/>
      <c r="L37" s="216"/>
      <c r="M37" s="216"/>
      <c r="N37" s="216"/>
      <c r="O37" s="216"/>
      <c r="P37" s="216"/>
      <c r="Q37" s="216"/>
      <c r="R37" s="216"/>
      <c r="AC37" s="140" t="s">
        <v>477</v>
      </c>
      <c r="AD37" s="139">
        <f>'Opex prices'!$H$114</f>
        <v>63.852315349410517</v>
      </c>
      <c r="AE37" s="139">
        <f>AD37</f>
        <v>63.852315349410517</v>
      </c>
      <c r="AG37" s="138" t="s">
        <v>476</v>
      </c>
      <c r="AH37" s="137">
        <f>'Opex prices'!$H$157</f>
        <v>48.023185422055931</v>
      </c>
      <c r="AI37" s="137">
        <f>AH37</f>
        <v>48.023185422055931</v>
      </c>
      <c r="AJ37" s="138" t="s">
        <v>478</v>
      </c>
      <c r="AK37" s="137">
        <f>'Opex prices'!$H$64</f>
        <v>50.437031451414732</v>
      </c>
      <c r="AL37" s="137">
        <f>AK37</f>
        <v>50.437031451414732</v>
      </c>
    </row>
    <row r="38" spans="1:38" ht="14.4">
      <c r="A38"/>
      <c r="B38"/>
      <c r="C38"/>
      <c r="D38"/>
      <c r="E38"/>
      <c r="F38"/>
      <c r="G38"/>
      <c r="I38" s="216"/>
      <c r="J38" s="216"/>
      <c r="K38" s="216"/>
      <c r="L38" s="216"/>
      <c r="M38" s="216"/>
      <c r="N38" s="216"/>
      <c r="O38" s="216"/>
      <c r="P38" s="216"/>
      <c r="Q38" s="216"/>
      <c r="R38" s="216"/>
      <c r="AC38" s="138" t="s">
        <v>474</v>
      </c>
      <c r="AD38" s="137">
        <f>'Opex prices'!$H$116</f>
        <v>120.39901791729176</v>
      </c>
      <c r="AE38" s="137">
        <f>AD38</f>
        <v>120.39901791729176</v>
      </c>
      <c r="AG38" s="138" t="s">
        <v>473</v>
      </c>
      <c r="AH38" s="137">
        <f>'Opex prices'!$H$158</f>
        <v>48.023185422055931</v>
      </c>
      <c r="AI38" s="137">
        <f>AH38</f>
        <v>48.023185422055931</v>
      </c>
      <c r="AJ38" s="138" t="s">
        <v>475</v>
      </c>
      <c r="AK38" s="137">
        <f>'Opex prices'!$H$65</f>
        <v>50.437031451414732</v>
      </c>
      <c r="AL38" s="137">
        <f>AK38</f>
        <v>50.437031451414732</v>
      </c>
    </row>
    <row r="39" spans="1:38" ht="14.4">
      <c r="A39"/>
      <c r="B39"/>
      <c r="C39"/>
      <c r="D39"/>
      <c r="E39"/>
      <c r="F39"/>
      <c r="G39"/>
      <c r="I39" s="216"/>
      <c r="J39" s="216"/>
      <c r="K39" s="216"/>
      <c r="L39" s="216"/>
      <c r="M39" s="216"/>
      <c r="N39" s="216"/>
      <c r="O39" s="216"/>
      <c r="P39" s="216"/>
      <c r="Q39" s="216"/>
      <c r="R39" s="216"/>
      <c r="AC39" s="138" t="s">
        <v>471</v>
      </c>
      <c r="AD39" s="137">
        <f>'Opex prices'!$H$118</f>
        <v>112.85305675491128</v>
      </c>
      <c r="AE39" s="137">
        <f>AD39</f>
        <v>112.85305675491128</v>
      </c>
      <c r="AG39" s="138" t="s">
        <v>470</v>
      </c>
      <c r="AH39" s="137">
        <f>'Opex prices'!$H$159</f>
        <v>49.871168848682593</v>
      </c>
      <c r="AI39" s="137">
        <f>AH39</f>
        <v>49.871168848682593</v>
      </c>
      <c r="AJ39" s="138" t="s">
        <v>472</v>
      </c>
      <c r="AK39" s="137">
        <f>'Opex prices'!$H$66</f>
        <v>63.808101533670374</v>
      </c>
      <c r="AL39" s="137">
        <f>AK39</f>
        <v>63.808101533670374</v>
      </c>
    </row>
    <row r="40" spans="1:38" ht="14.4">
      <c r="A40"/>
      <c r="B40"/>
      <c r="C40"/>
      <c r="D40"/>
      <c r="E40"/>
      <c r="F40"/>
      <c r="G40"/>
      <c r="I40" s="216"/>
      <c r="J40" s="216"/>
      <c r="K40" s="216"/>
      <c r="L40" s="216"/>
      <c r="M40" s="216"/>
      <c r="N40" s="216"/>
      <c r="O40" s="216"/>
      <c r="P40" s="216"/>
      <c r="Q40" s="216"/>
      <c r="R40" s="216"/>
      <c r="AC40" s="138" t="s">
        <v>468</v>
      </c>
      <c r="AD40" s="137">
        <f>'Opex prices'!$H$119</f>
        <v>92.863499170357414</v>
      </c>
      <c r="AE40" s="137">
        <f>AD40</f>
        <v>92.863499170357414</v>
      </c>
      <c r="AG40" s="138" t="s">
        <v>467</v>
      </c>
      <c r="AH40" s="137">
        <f>'Opex prices'!$H$160</f>
        <v>61.871566470901314</v>
      </c>
      <c r="AI40" s="137">
        <f>AH40</f>
        <v>61.871566470901314</v>
      </c>
      <c r="AJ40" s="138" t="s">
        <v>469</v>
      </c>
      <c r="AK40" s="137">
        <f>'Opex prices'!$H$67</f>
        <v>54.350427509149092</v>
      </c>
      <c r="AL40" s="137">
        <f>AK40</f>
        <v>54.350427509149092</v>
      </c>
    </row>
    <row r="41" spans="1:38" ht="14.4">
      <c r="A41"/>
      <c r="B41"/>
      <c r="C41"/>
      <c r="D41"/>
      <c r="E41"/>
      <c r="F41"/>
      <c r="G41"/>
      <c r="I41" s="216"/>
      <c r="J41" s="216"/>
      <c r="K41" s="216"/>
      <c r="L41" s="216"/>
      <c r="M41" s="216"/>
      <c r="N41" s="216"/>
      <c r="O41" s="216"/>
      <c r="P41" s="216"/>
      <c r="Q41" s="216"/>
      <c r="R41" s="216"/>
      <c r="AC41" s="138" t="s">
        <v>465</v>
      </c>
      <c r="AD41" s="137">
        <f>'Opex prices'!$H$120</f>
        <v>176.53507231510477</v>
      </c>
      <c r="AE41" s="137">
        <f>AD41</f>
        <v>176.53507231510477</v>
      </c>
      <c r="AG41" s="138" t="s">
        <v>464</v>
      </c>
      <c r="AH41" s="137">
        <f>'Opex prices'!$H$161</f>
        <v>59.828829421215609</v>
      </c>
      <c r="AI41" s="137">
        <f>AH41</f>
        <v>59.828829421215609</v>
      </c>
      <c r="AJ41" s="138" t="s">
        <v>466</v>
      </c>
      <c r="AK41" s="137">
        <f>'Opex prices'!$H$68</f>
        <v>79.31928087673441</v>
      </c>
      <c r="AL41" s="137">
        <f>AK41</f>
        <v>79.31928087673441</v>
      </c>
    </row>
    <row r="42" spans="1:38">
      <c r="I42" s="216"/>
      <c r="J42" s="216"/>
      <c r="K42" s="216"/>
      <c r="L42" s="216"/>
      <c r="M42" s="216"/>
      <c r="N42" s="216"/>
      <c r="O42" s="216"/>
      <c r="P42" s="216"/>
      <c r="Q42" s="216"/>
      <c r="R42" s="216"/>
      <c r="AC42" s="138" t="s">
        <v>462</v>
      </c>
      <c r="AD42" s="137">
        <f>'Opex prices'!$H$121</f>
        <v>214.70109246040937</v>
      </c>
      <c r="AE42" s="137">
        <f>AD42</f>
        <v>214.70109246040937</v>
      </c>
      <c r="AG42" s="138" t="s">
        <v>461</v>
      </c>
      <c r="AH42" s="137">
        <f>'Opex prices'!$H$162</f>
        <v>67.33804589963772</v>
      </c>
      <c r="AI42" s="137">
        <f>AH42</f>
        <v>67.33804589963772</v>
      </c>
      <c r="AJ42" s="138" t="s">
        <v>463</v>
      </c>
      <c r="AK42" s="137">
        <f>'Opex prices'!$H$69</f>
        <v>79.31928087673441</v>
      </c>
      <c r="AL42" s="137">
        <f>AK42</f>
        <v>79.31928087673441</v>
      </c>
    </row>
    <row r="43" spans="1:38" ht="12">
      <c r="I43" s="213" t="s">
        <v>459</v>
      </c>
      <c r="J43" s="213"/>
      <c r="K43" s="213"/>
      <c r="L43" s="213"/>
      <c r="M43" s="213"/>
      <c r="N43" s="213"/>
      <c r="O43" s="213"/>
      <c r="P43" s="213"/>
      <c r="Q43" s="213"/>
      <c r="R43" s="213"/>
      <c r="AC43" s="138" t="s">
        <v>458</v>
      </c>
      <c r="AD43" s="137">
        <f>'Opex prices'!$H$122</f>
        <v>228.15243206390903</v>
      </c>
      <c r="AE43" s="137">
        <f>AD43</f>
        <v>228.15243206390903</v>
      </c>
      <c r="AG43" s="138" t="s">
        <v>457</v>
      </c>
      <c r="AH43" s="137">
        <f>'Opex prices'!$H$163</f>
        <v>56.117377598547215</v>
      </c>
      <c r="AI43" s="137">
        <f>AH43</f>
        <v>56.117377598547215</v>
      </c>
      <c r="AJ43" s="138" t="s">
        <v>460</v>
      </c>
      <c r="AK43" s="137">
        <f>'Opex prices'!$H$70</f>
        <v>79.31928087673441</v>
      </c>
      <c r="AL43" s="137">
        <f>AK43</f>
        <v>79.31928087673441</v>
      </c>
    </row>
    <row r="44" spans="1:38">
      <c r="I44" s="216" t="s">
        <v>455</v>
      </c>
      <c r="J44" s="216"/>
      <c r="K44" s="216" t="s">
        <v>454</v>
      </c>
      <c r="L44" s="216"/>
      <c r="M44" s="216"/>
      <c r="N44" s="216" t="s">
        <v>453</v>
      </c>
      <c r="O44" s="216"/>
      <c r="P44" s="216"/>
      <c r="Q44" s="216" t="s">
        <v>452</v>
      </c>
      <c r="R44" s="216"/>
      <c r="AC44" s="138" t="s">
        <v>451</v>
      </c>
      <c r="AD44" s="137">
        <f>'Opex prices'!$H$123</f>
        <v>143.43675348477805</v>
      </c>
      <c r="AE44" s="137">
        <f>AD44</f>
        <v>143.43675348477805</v>
      </c>
      <c r="AG44" s="138" t="s">
        <v>450</v>
      </c>
      <c r="AH44" s="137">
        <f>'Opex prices'!$H$165</f>
        <v>62.590840079945579</v>
      </c>
      <c r="AI44" s="137">
        <f>AH44</f>
        <v>62.590840079945579</v>
      </c>
      <c r="AJ44" s="138" t="s">
        <v>456</v>
      </c>
      <c r="AK44" s="137">
        <f>'Opex prices'!$H$71</f>
        <v>65.558543773623157</v>
      </c>
      <c r="AL44" s="137">
        <f>AK44</f>
        <v>65.558543773623157</v>
      </c>
    </row>
    <row r="45" spans="1:38">
      <c r="I45" s="216"/>
      <c r="J45" s="216"/>
      <c r="K45" s="216"/>
      <c r="L45" s="216"/>
      <c r="M45" s="216"/>
      <c r="N45" s="216"/>
      <c r="O45" s="216"/>
      <c r="P45" s="216"/>
      <c r="Q45" s="216"/>
      <c r="R45" s="216"/>
      <c r="AC45" s="138" t="s">
        <v>448</v>
      </c>
      <c r="AD45" s="137">
        <f>'Opex prices'!$H$124</f>
        <v>221.84652006040432</v>
      </c>
      <c r="AE45" s="137">
        <f>AD45</f>
        <v>221.84652006040432</v>
      </c>
      <c r="AJ45" s="138" t="s">
        <v>449</v>
      </c>
      <c r="AK45" s="137">
        <f>'Opex prices'!$H$72</f>
        <v>188.60515319554676</v>
      </c>
      <c r="AL45" s="137">
        <f>AK45</f>
        <v>188.60515319554676</v>
      </c>
    </row>
    <row r="46" spans="1:38">
      <c r="I46" s="216"/>
      <c r="J46" s="216"/>
      <c r="K46" s="216"/>
      <c r="L46" s="216"/>
      <c r="M46" s="216"/>
      <c r="N46" s="216"/>
      <c r="O46" s="216"/>
      <c r="P46" s="216"/>
      <c r="Q46" s="216"/>
      <c r="R46" s="216"/>
      <c r="AC46" s="138" t="s">
        <v>446</v>
      </c>
      <c r="AD46" s="137">
        <f>'Opex prices'!$H$125</f>
        <v>60.969774818318768</v>
      </c>
      <c r="AE46" s="137">
        <f>AD46</f>
        <v>60.969774818318768</v>
      </c>
      <c r="AJ46" s="138" t="s">
        <v>447</v>
      </c>
      <c r="AK46" s="137">
        <f>'Opex prices'!$H$73</f>
        <v>76.766660038097228</v>
      </c>
      <c r="AL46" s="137">
        <f>AK46</f>
        <v>76.766660038097228</v>
      </c>
    </row>
    <row r="47" spans="1:38">
      <c r="I47" s="216"/>
      <c r="J47" s="216"/>
      <c r="K47" s="216"/>
      <c r="L47" s="216"/>
      <c r="M47" s="216"/>
      <c r="N47" s="216"/>
      <c r="O47" s="216"/>
      <c r="P47" s="216"/>
      <c r="Q47" s="216"/>
      <c r="R47" s="216"/>
      <c r="AC47" s="138" t="s">
        <v>444</v>
      </c>
      <c r="AD47" s="137">
        <f>'Opex prices'!$H$126</f>
        <v>60.969774818318768</v>
      </c>
      <c r="AE47" s="137">
        <f>AD47</f>
        <v>60.969774818318768</v>
      </c>
      <c r="AJ47" s="138" t="s">
        <v>445</v>
      </c>
      <c r="AK47" s="137">
        <f>'Opex prices'!$H$74</f>
        <v>124.61622954800451</v>
      </c>
      <c r="AL47" s="137">
        <f>AK47</f>
        <v>124.61622954800451</v>
      </c>
    </row>
    <row r="48" spans="1:38">
      <c r="I48" s="216"/>
      <c r="J48" s="216"/>
      <c r="K48" s="216"/>
      <c r="L48" s="216"/>
      <c r="M48" s="216"/>
      <c r="N48" s="216"/>
      <c r="O48" s="216"/>
      <c r="P48" s="216"/>
      <c r="Q48" s="216"/>
      <c r="R48" s="216"/>
      <c r="AJ48" s="138" t="s">
        <v>443</v>
      </c>
      <c r="AK48" s="137">
        <f>'Opex prices'!$H$75</f>
        <v>124.61622954800451</v>
      </c>
      <c r="AL48" s="137">
        <f>AK48</f>
        <v>124.61622954800451</v>
      </c>
    </row>
    <row r="49" spans="1:38">
      <c r="I49" s="216"/>
      <c r="J49" s="216"/>
      <c r="K49" s="216"/>
      <c r="L49" s="216"/>
      <c r="M49" s="216"/>
      <c r="N49" s="216"/>
      <c r="O49" s="216"/>
      <c r="P49" s="216"/>
      <c r="Q49" s="216"/>
      <c r="R49" s="216"/>
      <c r="AJ49" s="138" t="s">
        <v>442</v>
      </c>
      <c r="AK49" s="137">
        <f>'Opex prices'!$H$76</f>
        <v>170.53147289823556</v>
      </c>
      <c r="AL49" s="137">
        <f>AK49</f>
        <v>170.53147289823556</v>
      </c>
    </row>
    <row r="50" spans="1:38">
      <c r="I50" s="216"/>
      <c r="J50" s="216"/>
      <c r="K50" s="216"/>
      <c r="L50" s="216"/>
      <c r="M50" s="216"/>
      <c r="N50" s="216"/>
      <c r="O50" s="216"/>
      <c r="P50" s="216"/>
      <c r="Q50" s="216"/>
      <c r="R50" s="216"/>
    </row>
    <row r="51" spans="1:38">
      <c r="B51" s="136"/>
      <c r="C51" s="136"/>
      <c r="D51" s="136"/>
      <c r="E51" s="136"/>
      <c r="I51" s="216"/>
      <c r="J51" s="216"/>
      <c r="K51" s="216"/>
      <c r="L51" s="216"/>
      <c r="M51" s="216"/>
      <c r="N51" s="216"/>
      <c r="O51" s="216"/>
      <c r="P51" s="216"/>
      <c r="Q51" s="216"/>
      <c r="R51" s="216"/>
    </row>
    <row r="52" spans="1:38" ht="12" customHeight="1">
      <c r="A52" s="135"/>
      <c r="B52" s="135"/>
      <c r="C52" s="135"/>
      <c r="D52" s="135"/>
      <c r="E52" s="135"/>
      <c r="F52" s="136"/>
      <c r="G52" s="136"/>
      <c r="H52" s="135"/>
      <c r="I52" s="216"/>
      <c r="J52" s="216"/>
      <c r="K52" s="216"/>
      <c r="L52" s="216"/>
      <c r="M52" s="216"/>
      <c r="N52" s="216"/>
      <c r="O52" s="216"/>
      <c r="P52" s="216"/>
      <c r="Q52" s="216"/>
      <c r="R52" s="216"/>
    </row>
    <row r="53" spans="1:38">
      <c r="A53" s="135"/>
      <c r="B53" s="135"/>
      <c r="C53" s="135"/>
      <c r="D53" s="135"/>
      <c r="E53" s="135"/>
      <c r="F53" s="135"/>
      <c r="G53" s="135"/>
      <c r="H53" s="135"/>
      <c r="I53" s="216"/>
      <c r="J53" s="216"/>
      <c r="K53" s="216"/>
      <c r="L53" s="216"/>
      <c r="M53" s="216"/>
      <c r="N53" s="216"/>
      <c r="O53" s="216"/>
      <c r="P53" s="216"/>
      <c r="Q53" s="216"/>
      <c r="R53" s="216"/>
    </row>
    <row r="54" spans="1:38">
      <c r="A54" s="135"/>
      <c r="B54" s="135"/>
      <c r="C54" s="135"/>
      <c r="D54" s="135"/>
      <c r="E54" s="135"/>
      <c r="F54" s="135"/>
      <c r="G54" s="135"/>
      <c r="H54" s="135"/>
      <c r="I54" s="135"/>
      <c r="J54" s="135"/>
      <c r="K54" s="135"/>
      <c r="L54" s="135"/>
      <c r="M54" s="135"/>
      <c r="N54" s="135"/>
      <c r="O54" s="135"/>
      <c r="P54" s="135"/>
      <c r="Q54" s="135"/>
      <c r="R54" s="135"/>
    </row>
    <row r="55" spans="1:38">
      <c r="A55" s="135"/>
      <c r="B55" s="135"/>
      <c r="C55" s="135"/>
      <c r="D55" s="135"/>
      <c r="E55" s="135"/>
      <c r="F55" s="135"/>
      <c r="G55" s="135"/>
      <c r="H55" s="135"/>
      <c r="I55" s="135"/>
      <c r="J55" s="135"/>
      <c r="K55" s="135"/>
      <c r="L55" s="135"/>
      <c r="M55" s="135"/>
      <c r="N55" s="135"/>
      <c r="O55" s="135"/>
      <c r="P55" s="135"/>
      <c r="Q55" s="135"/>
      <c r="R55" s="135"/>
    </row>
    <row r="56" spans="1:38">
      <c r="A56" s="135"/>
      <c r="B56" s="135"/>
      <c r="C56" s="135"/>
      <c r="D56" s="135"/>
      <c r="E56" s="135"/>
      <c r="F56" s="135"/>
      <c r="G56" s="135"/>
      <c r="H56" s="135"/>
    </row>
    <row r="57" spans="1:38">
      <c r="A57" s="135"/>
      <c r="B57" s="135"/>
      <c r="C57" s="135"/>
      <c r="D57" s="135"/>
      <c r="E57" s="135"/>
      <c r="F57" s="135"/>
      <c r="G57" s="135"/>
      <c r="H57" s="135"/>
    </row>
    <row r="58" spans="1:38">
      <c r="A58" s="135"/>
      <c r="B58" s="135"/>
      <c r="C58" s="135"/>
      <c r="D58" s="135"/>
      <c r="E58" s="135"/>
      <c r="F58" s="135"/>
      <c r="G58" s="135"/>
      <c r="H58" s="135"/>
    </row>
    <row r="59" spans="1:38">
      <c r="F59" s="135"/>
      <c r="G59" s="135"/>
      <c r="H59" s="135"/>
    </row>
  </sheetData>
  <mergeCells count="36">
    <mergeCell ref="A1:H29"/>
    <mergeCell ref="I15:J21"/>
    <mergeCell ref="K15:M21"/>
    <mergeCell ref="N15:P21"/>
    <mergeCell ref="X2:AB2"/>
    <mergeCell ref="X6:AA6"/>
    <mergeCell ref="Q15:R21"/>
    <mergeCell ref="N5:P6"/>
    <mergeCell ref="AC2:AI3"/>
    <mergeCell ref="AC7:AI8"/>
    <mergeCell ref="I7:J14"/>
    <mergeCell ref="Q5:R6"/>
    <mergeCell ref="K7:M14"/>
    <mergeCell ref="N7:P14"/>
    <mergeCell ref="Q7:R14"/>
    <mergeCell ref="S6:V6"/>
    <mergeCell ref="S2:W2"/>
    <mergeCell ref="I22:R22"/>
    <mergeCell ref="I23:J32"/>
    <mergeCell ref="K23:M32"/>
    <mergeCell ref="N23:P32"/>
    <mergeCell ref="Q23:R32"/>
    <mergeCell ref="AJ2:AP3"/>
    <mergeCell ref="AJ7:AP8"/>
    <mergeCell ref="I4:R4"/>
    <mergeCell ref="I5:J6"/>
    <mergeCell ref="K5:M6"/>
    <mergeCell ref="K44:M53"/>
    <mergeCell ref="N44:P53"/>
    <mergeCell ref="Q44:R53"/>
    <mergeCell ref="I44:J53"/>
    <mergeCell ref="I43:R43"/>
    <mergeCell ref="N33:P42"/>
    <mergeCell ref="I33:J42"/>
    <mergeCell ref="K33:M42"/>
    <mergeCell ref="Q33:R42"/>
  </mergeCells>
  <pageMargins left="0.76666666666666672" right="0.27559055118110237" top="1.4666666666666666" bottom="1.08" header="0.31496062992125984" footer="0.31496062992125984"/>
  <pageSetup paperSize="9" pageOrder="overThenDown" orientation="portrait" r:id="rId1"/>
  <headerFooter>
    <oddHeader>&amp;L&amp;"Arial,Bold"&amp;26&amp;K03+000
Ausgrid Public Lighting&amp;"Arial,Regular"&amp;11
&amp;"Arial,Bold"Price List 2015/16&amp;C&amp;G</oddHeader>
    <oddFooter>&amp;C&amp;G
&amp;P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filterMode="1">
    <tabColor rgb="FF00B0F0"/>
  </sheetPr>
  <dimension ref="A2:H165"/>
  <sheetViews>
    <sheetView topLeftCell="A50" workbookViewId="0">
      <selection activeCell="AL23" sqref="AL23"/>
    </sheetView>
  </sheetViews>
  <sheetFormatPr defaultRowHeight="14.4"/>
  <cols>
    <col min="1" max="1" width="1.6640625" customWidth="1"/>
    <col min="2" max="2" width="14.44140625" bestFit="1" customWidth="1"/>
    <col min="3" max="7" width="13.33203125" customWidth="1"/>
    <col min="8" max="8" width="22.109375" bestFit="1" customWidth="1"/>
  </cols>
  <sheetData>
    <row r="2" spans="1:8">
      <c r="C2" s="219" t="str">
        <f>'[1]Input - General'!J7</f>
        <v>FY15</v>
      </c>
      <c r="D2" s="219" t="str">
        <f>'[1]Input - General'!K7</f>
        <v>FY16</v>
      </c>
      <c r="E2" s="219" t="str">
        <f>'[1]Input - General'!L7</f>
        <v>FY17</v>
      </c>
      <c r="F2" s="219" t="str">
        <f>'[1]Input - General'!M7</f>
        <v>FY18</v>
      </c>
      <c r="G2" s="219" t="str">
        <f>'[1]Input - General'!N7</f>
        <v>FY19</v>
      </c>
    </row>
    <row r="3" spans="1:8">
      <c r="C3" s="220">
        <f>'[1]Input - General'!J8</f>
        <v>0</v>
      </c>
      <c r="D3" s="220">
        <f>'[1]Input - General'!K8</f>
        <v>0</v>
      </c>
      <c r="E3" s="220">
        <f>'[1]Input - General'!L8</f>
        <v>0</v>
      </c>
      <c r="F3" s="220">
        <f>'[1]Input - General'!M8</f>
        <v>0</v>
      </c>
      <c r="G3" s="220">
        <f>'[1]Input - General'!N8</f>
        <v>0</v>
      </c>
    </row>
    <row r="4" spans="1:8">
      <c r="B4" s="3" t="s">
        <v>388</v>
      </c>
      <c r="C4" s="171">
        <f>'[1]Input - General'!J9</f>
        <v>2.5000000000000001E-2</v>
      </c>
      <c r="D4" s="170">
        <f>'[1]Input - General'!K9</f>
        <v>2.5000000000000001E-2</v>
      </c>
      <c r="E4" s="170">
        <f>'[1]Input - General'!L9</f>
        <v>2.5000000000000001E-2</v>
      </c>
      <c r="F4" s="170">
        <f>'[1]Input - General'!M9</f>
        <v>2.5000000000000001E-2</v>
      </c>
      <c r="G4" s="170">
        <f>'[1]Input - General'!N9</f>
        <v>2.5000000000000001E-2</v>
      </c>
    </row>
    <row r="5" spans="1:8">
      <c r="B5" s="3" t="s">
        <v>389</v>
      </c>
      <c r="C5" s="171">
        <f>[2]CPI!C13</f>
        <v>2.4498886414253906E-2</v>
      </c>
      <c r="D5" s="170">
        <f>[2]CPI!$C$14</f>
        <v>2.4879227053140163E-2</v>
      </c>
      <c r="E5" s="170"/>
      <c r="F5" s="170"/>
      <c r="G5" s="170"/>
    </row>
    <row r="7" spans="1:8">
      <c r="B7" s="169" t="s">
        <v>663</v>
      </c>
    </row>
    <row r="8" spans="1:8">
      <c r="B8" s="169" t="s">
        <v>664</v>
      </c>
    </row>
    <row r="9" spans="1:8">
      <c r="A9" t="s">
        <v>665</v>
      </c>
      <c r="B9" s="169"/>
    </row>
    <row r="10" spans="1:8" ht="20.399999999999999" thickBot="1">
      <c r="B10" s="168" t="s">
        <v>666</v>
      </c>
      <c r="C10" s="168" t="s">
        <v>667</v>
      </c>
      <c r="D10" s="168" t="s">
        <v>668</v>
      </c>
      <c r="E10" s="168" t="s">
        <v>669</v>
      </c>
      <c r="F10" s="24"/>
      <c r="H10" s="168" t="s">
        <v>670</v>
      </c>
    </row>
    <row r="11" spans="1:8" ht="15" hidden="1" thickTop="1">
      <c r="B11" s="166" t="str">
        <f>'[1]Calc - Opex FY16'!C57</f>
        <v>EMPTY</v>
      </c>
      <c r="C11" s="166" t="str">
        <f>'[1]Calc - Opex FY16'!D57</f>
        <v>Connection</v>
      </c>
      <c r="D11" s="166" t="str">
        <f>'[1]Calc - Opex FY16'!E57</f>
        <v>NonTraffic</v>
      </c>
      <c r="E11" s="167">
        <f>'[1]Calc - Opex FY16'!K57</f>
        <v>0</v>
      </c>
      <c r="H11" s="167">
        <f>E11/(1+D$4)/(1+C$4)*(1+C$5)*(1+D$5)</f>
        <v>0</v>
      </c>
    </row>
    <row r="12" spans="1:8" ht="15" hidden="1" thickTop="1">
      <c r="B12" s="166" t="str">
        <f>'[1]Calc - Opex FY16'!C58</f>
        <v>O/U (P09)</v>
      </c>
      <c r="C12" s="166" t="str">
        <f>'[1]Calc - Opex FY16'!D58</f>
        <v>Connection</v>
      </c>
      <c r="D12" s="166" t="str">
        <f>'[1]Calc - Opex FY16'!E58</f>
        <v>NonTraffic</v>
      </c>
      <c r="E12" s="167">
        <f>'[1]Calc - Opex FY16'!K58</f>
        <v>92.801706249999995</v>
      </c>
      <c r="H12" s="167">
        <f>E12/(1+D$4)/(1+C$4)*(1+C$5)*(1+D$5)</f>
        <v>92.745407077456093</v>
      </c>
    </row>
    <row r="13" spans="1:8" ht="15" hidden="1" thickTop="1">
      <c r="B13" s="166" t="str">
        <f>'[1]Calc - Opex FY16'!C59</f>
        <v>OH</v>
      </c>
      <c r="C13" s="166" t="str">
        <f>'[1]Calc - Opex FY16'!D59</f>
        <v>Connection</v>
      </c>
      <c r="D13" s="166" t="str">
        <f>'[1]Calc - Opex FY16'!E59</f>
        <v>NonTraffic</v>
      </c>
      <c r="E13" s="167">
        <f>'[1]Calc - Opex FY16'!K59</f>
        <v>0</v>
      </c>
      <c r="H13" s="167">
        <f>E13/(1+D$4)/(1+C$4)*(1+C$5)*(1+D$5)</f>
        <v>0</v>
      </c>
    </row>
    <row r="14" spans="1:8" ht="15" hidden="1" thickTop="1">
      <c r="B14" s="166" t="str">
        <f>'[1]Calc - Opex FY16'!C60</f>
        <v>OH(P09)</v>
      </c>
      <c r="C14" s="166" t="str">
        <f>'[1]Calc - Opex FY16'!D60</f>
        <v>Connection</v>
      </c>
      <c r="D14" s="166" t="str">
        <f>'[1]Calc - Opex FY16'!E60</f>
        <v>NonTraffic</v>
      </c>
      <c r="E14" s="167">
        <f>'[1]Calc - Opex FY16'!K60</f>
        <v>0</v>
      </c>
      <c r="H14" s="167">
        <f>E14/(1+D$4)/(1+C$4)*(1+C$5)*(1+D$5)</f>
        <v>0</v>
      </c>
    </row>
    <row r="15" spans="1:8" ht="15" hidden="1" thickTop="1">
      <c r="B15" s="166" t="str">
        <f>'[1]Calc - Opex FY16'!C61</f>
        <v>OH2</v>
      </c>
      <c r="C15" s="166" t="str">
        <f>'[1]Calc - Opex FY16'!D61</f>
        <v>Connection</v>
      </c>
      <c r="D15" s="166" t="str">
        <f>'[1]Calc - Opex FY16'!E61</f>
        <v>NonTraffic</v>
      </c>
      <c r="E15" s="167">
        <f>'[1]Calc - Opex FY16'!K61</f>
        <v>0</v>
      </c>
      <c r="H15" s="167">
        <f>E15/(1+D$4)/(1+C$4)*(1+C$5)*(1+D$5)</f>
        <v>0</v>
      </c>
    </row>
    <row r="16" spans="1:8" ht="15" hidden="1" thickTop="1">
      <c r="B16" s="166" t="str">
        <f>'[1]Calc - Opex FY16'!C62</f>
        <v>OH2 (P09)</v>
      </c>
      <c r="C16" s="166" t="str">
        <f>'[1]Calc - Opex FY16'!D62</f>
        <v>Connection</v>
      </c>
      <c r="D16" s="166" t="str">
        <f>'[1]Calc - Opex FY16'!E62</f>
        <v>NonTraffic</v>
      </c>
      <c r="E16" s="167">
        <f>'[1]Calc - Opex FY16'!K62</f>
        <v>0</v>
      </c>
      <c r="H16" s="167">
        <f>E16/(1+D$4)/(1+C$4)*(1+C$5)*(1+D$5)</f>
        <v>0</v>
      </c>
    </row>
    <row r="17" spans="2:8" ht="15" hidden="1" thickTop="1">
      <c r="B17" s="166" t="str">
        <f>'[1]Calc - Opex FY16'!C63</f>
        <v>OHS</v>
      </c>
      <c r="C17" s="166" t="str">
        <f>'[1]Calc - Opex FY16'!D63</f>
        <v>Connection</v>
      </c>
      <c r="D17" s="166" t="str">
        <f>'[1]Calc - Opex FY16'!E63</f>
        <v>NonTraffic</v>
      </c>
      <c r="E17" s="167">
        <f>'[1]Calc - Opex FY16'!K63</f>
        <v>0</v>
      </c>
      <c r="H17" s="167">
        <f>E17/(1+D$4)/(1+C$4)*(1+C$5)*(1+D$5)</f>
        <v>0</v>
      </c>
    </row>
    <row r="18" spans="2:8" ht="15" hidden="1" thickTop="1">
      <c r="B18" s="166" t="str">
        <f>'[1]Calc - Opex FY16'!C64</f>
        <v>O/U</v>
      </c>
      <c r="C18" s="166" t="str">
        <f>'[1]Calc - Opex FY16'!D64</f>
        <v>Connection</v>
      </c>
      <c r="D18" s="166" t="str">
        <f>'[1]Calc - Opex FY16'!E64</f>
        <v>NonTraffic</v>
      </c>
      <c r="E18" s="167">
        <f>'[1]Calc - Opex FY16'!K64</f>
        <v>92.805007465911558</v>
      </c>
      <c r="H18" s="167">
        <f>E18/(1+D$4)/(1+C$4)*(1+C$5)*(1+D$5)</f>
        <v>92.74870629064884</v>
      </c>
    </row>
    <row r="19" spans="2:8" ht="15" hidden="1" thickTop="1">
      <c r="B19" s="166" t="str">
        <f>'[1]Calc - Opex FY16'!C65</f>
        <v>UG2</v>
      </c>
      <c r="C19" s="166" t="str">
        <f>'[1]Calc - Opex FY16'!D65</f>
        <v>Connection</v>
      </c>
      <c r="D19" s="166" t="str">
        <f>'[1]Calc - Opex FY16'!E65</f>
        <v>NonTraffic</v>
      </c>
      <c r="E19" s="167">
        <f>'[1]Calc - Opex FY16'!K65</f>
        <v>0</v>
      </c>
      <c r="H19" s="167">
        <f>E19/(1+D$4)/(1+C$4)*(1+C$5)*(1+D$5)</f>
        <v>0</v>
      </c>
    </row>
    <row r="20" spans="2:8" ht="15" hidden="1" thickTop="1">
      <c r="B20" s="166" t="str">
        <f>'[1]Calc - Opex FY16'!C66</f>
        <v>UG2 (P09)</v>
      </c>
      <c r="C20" s="166" t="str">
        <f>'[1]Calc - Opex FY16'!D66</f>
        <v>Connection</v>
      </c>
      <c r="D20" s="166" t="str">
        <f>'[1]Calc - Opex FY16'!E66</f>
        <v>NonTraffic</v>
      </c>
      <c r="E20" s="167">
        <f>'[1]Calc - Opex FY16'!K66</f>
        <v>0</v>
      </c>
      <c r="H20" s="167">
        <f>E20/(1+D$4)/(1+C$4)*(1+C$5)*(1+D$5)</f>
        <v>0</v>
      </c>
    </row>
    <row r="21" spans="2:8" ht="15" hidden="1" thickTop="1">
      <c r="B21" s="166" t="str">
        <f>'[1]Calc - Opex FY16'!C67</f>
        <v>UGORDA</v>
      </c>
      <c r="C21" s="166" t="str">
        <f>'[1]Calc - Opex FY16'!D67</f>
        <v>Connection</v>
      </c>
      <c r="D21" s="166" t="str">
        <f>'[1]Calc - Opex FY16'!E67</f>
        <v>NonTraffic</v>
      </c>
      <c r="E21" s="167">
        <f>'[1]Calc - Opex FY16'!K67</f>
        <v>0</v>
      </c>
      <c r="H21" s="167">
        <f>E21/(1+D$4)/(1+C$4)*(1+C$5)*(1+D$5)</f>
        <v>0</v>
      </c>
    </row>
    <row r="22" spans="2:8" ht="15" hidden="1" thickTop="1">
      <c r="B22" s="166" t="str">
        <f>'[1]Calc - Opex FY16'!C68</f>
        <v>UGR1</v>
      </c>
      <c r="C22" s="166" t="str">
        <f>'[1]Calc - Opex FY16'!D68</f>
        <v>Connection</v>
      </c>
      <c r="D22" s="166" t="str">
        <f>'[1]Calc - Opex FY16'!E68</f>
        <v>NonTraffic</v>
      </c>
      <c r="E22" s="167">
        <f>'[1]Calc - Opex FY16'!K68</f>
        <v>85.069106250000019</v>
      </c>
      <c r="H22" s="167">
        <f>E22/(1+D$4)/(1+C$4)*(1+C$5)*(1+D$5)</f>
        <v>85.01749814402379</v>
      </c>
    </row>
    <row r="23" spans="2:8" ht="15" hidden="1" thickTop="1">
      <c r="B23" s="166" t="str">
        <f>'[1]Calc - Opex FY16'!C69</f>
        <v>UGR1 (P09)</v>
      </c>
      <c r="C23" s="166" t="str">
        <f>'[1]Calc - Opex FY16'!D69</f>
        <v>Connection</v>
      </c>
      <c r="D23" s="166" t="str">
        <f>'[1]Calc - Opex FY16'!E69</f>
        <v>NonTraffic</v>
      </c>
      <c r="E23" s="167">
        <f>'[1]Calc - Opex FY16'!K69</f>
        <v>85.072379466864788</v>
      </c>
      <c r="H23" s="167">
        <f>E23/(1+D$4)/(1+C$4)*(1+C$5)*(1+D$5)</f>
        <v>85.020769375155666</v>
      </c>
    </row>
    <row r="24" spans="2:8" ht="15" hidden="1" thickTop="1">
      <c r="B24" s="166" t="str">
        <f>'[1]Calc - Opex FY16'!C70</f>
        <v>UGR2</v>
      </c>
      <c r="C24" s="166" t="str">
        <f>'[1]Calc - Opex FY16'!D70</f>
        <v>Connection</v>
      </c>
      <c r="D24" s="166" t="str">
        <f>'[1]Calc - Opex FY16'!E70</f>
        <v>NonTraffic</v>
      </c>
      <c r="E24" s="167">
        <f>'[1]Calc - Opex FY16'!K70</f>
        <v>30.930399999999985</v>
      </c>
      <c r="H24" s="167">
        <f>E24/(1+D$4)/(1+C$4)*(1+C$5)*(1+D$5)</f>
        <v>30.91163573372927</v>
      </c>
    </row>
    <row r="25" spans="2:8" ht="15" hidden="1" thickTop="1">
      <c r="B25" s="166" t="str">
        <f>'[1]Calc - Opex FY16'!C71</f>
        <v>UGR2 (P09)</v>
      </c>
      <c r="C25" s="166" t="str">
        <f>'[1]Calc - Opex FY16'!D71</f>
        <v>Connection</v>
      </c>
      <c r="D25" s="166" t="str">
        <f>'[1]Calc - Opex FY16'!E71</f>
        <v>NonTraffic</v>
      </c>
      <c r="E25" s="167">
        <f>'[1]Calc - Opex FY16'!K71</f>
        <v>30.9305119961871</v>
      </c>
      <c r="H25" s="167">
        <f>E25/(1+D$4)/(1+C$4)*(1+C$5)*(1+D$5)</f>
        <v>30.911747661972669</v>
      </c>
    </row>
    <row r="26" spans="2:8" ht="15" hidden="1" thickTop="1">
      <c r="B26" s="166" t="str">
        <f>'[1]Calc - Opex FY16'!C72</f>
        <v>UGS</v>
      </c>
      <c r="C26" s="166" t="str">
        <f>'[1]Calc - Opex FY16'!D72</f>
        <v>Connection</v>
      </c>
      <c r="D26" s="166" t="str">
        <f>'[1]Calc - Opex FY16'!E72</f>
        <v>NonTraffic</v>
      </c>
      <c r="E26" s="167">
        <f>'[1]Calc - Opex FY16'!K72</f>
        <v>0</v>
      </c>
      <c r="H26" s="167">
        <f>E26/(1+D$4)/(1+C$4)*(1+C$5)*(1+D$5)</f>
        <v>0</v>
      </c>
    </row>
    <row r="27" spans="2:8" ht="15" hidden="1" thickTop="1">
      <c r="B27" s="166" t="str">
        <f>'[1]Calc - Opex FY16'!C73</f>
        <v>UG-SP</v>
      </c>
      <c r="C27" s="166" t="str">
        <f>'[1]Calc - Opex FY16'!D73</f>
        <v>Connection</v>
      </c>
      <c r="D27" s="166" t="str">
        <f>'[1]Calc - Opex FY16'!E73</f>
        <v>NonTraffic</v>
      </c>
      <c r="E27" s="167">
        <f>'[1]Calc - Opex FY16'!K73</f>
        <v>0</v>
      </c>
      <c r="H27" s="167">
        <f>E27/(1+D$4)/(1+C$4)*(1+C$5)*(1+D$5)</f>
        <v>0</v>
      </c>
    </row>
    <row r="28" spans="2:8" ht="15" hidden="1" thickTop="1">
      <c r="B28" s="166" t="str">
        <f>'[1]Calc - Opex FY16'!C74</f>
        <v>UG-SP (P09)</v>
      </c>
      <c r="C28" s="166" t="str">
        <f>'[1]Calc - Opex FY16'!D74</f>
        <v>Connection</v>
      </c>
      <c r="D28" s="166" t="str">
        <f>'[1]Calc - Opex FY16'!E74</f>
        <v>NonTraffic</v>
      </c>
      <c r="E28" s="167">
        <f>'[1]Calc - Opex FY16'!K74</f>
        <v>0</v>
      </c>
      <c r="H28" s="167">
        <f>E28/(1+D$4)/(1+C$4)*(1+C$5)*(1+D$5)</f>
        <v>0</v>
      </c>
    </row>
    <row r="29" spans="2:8" ht="15" hidden="1" thickTop="1">
      <c r="B29" s="166" t="str">
        <f>'[1]Calc - Opex FY16'!C75</f>
        <v>EMPTY</v>
      </c>
      <c r="C29" s="166" t="str">
        <f>'[1]Calc - Opex FY16'!D75</f>
        <v>Lamp</v>
      </c>
      <c r="D29" s="166" t="str">
        <f>'[1]Calc - Opex FY16'!E75</f>
        <v>NonTraffic</v>
      </c>
      <c r="E29" s="167">
        <f>'[1]Calc - Opex FY16'!K75</f>
        <v>31.9535799698182</v>
      </c>
      <c r="H29" s="167">
        <f>E29/(1+D$4)/(1+C$4)*(1+C$5)*(1+D$5)</f>
        <v>31.934194980200985</v>
      </c>
    </row>
    <row r="30" spans="2:8" ht="15" hidden="1" thickTop="1">
      <c r="B30" s="166" t="str">
        <f>'[1]Calc - Opex FY16'!C76</f>
        <v>INC1x100</v>
      </c>
      <c r="C30" s="166" t="str">
        <f>'[1]Calc - Opex FY16'!D76</f>
        <v>Lamp</v>
      </c>
      <c r="D30" s="166" t="str">
        <f>'[1]Calc - Opex FY16'!E76</f>
        <v>NonTraffic</v>
      </c>
      <c r="E30" s="167">
        <f>'[1]Calc - Opex FY16'!K76</f>
        <v>45.617410121645278</v>
      </c>
      <c r="H30" s="167">
        <f>E30/(1+D$4)/(1+C$4)*(1+C$5)*(1+D$5)</f>
        <v>45.589735819660717</v>
      </c>
    </row>
    <row r="31" spans="2:8" ht="15" hidden="1" thickTop="1">
      <c r="B31" s="166" t="str">
        <f>'[1]Calc - Opex FY16'!C77</f>
        <v>INC1x1000</v>
      </c>
      <c r="C31" s="166" t="str">
        <f>'[1]Calc - Opex FY16'!D77</f>
        <v>Lamp</v>
      </c>
      <c r="D31" s="166" t="str">
        <f>'[1]Calc - Opex FY16'!E77</f>
        <v>Traffic</v>
      </c>
      <c r="E31" s="167">
        <f>'[1]Calc - Opex FY16'!K77</f>
        <v>80.62159027770268</v>
      </c>
      <c r="H31" s="167">
        <f>E31/(1+D$4)/(1+C$4)*(1+C$5)*(1+D$5)</f>
        <v>80.572680306052149</v>
      </c>
    </row>
    <row r="32" spans="2:8" ht="15" hidden="1" thickTop="1">
      <c r="B32" s="166" t="str">
        <f>'[1]Calc - Opex FY16'!C78</f>
        <v>INC1x1440</v>
      </c>
      <c r="C32" s="166" t="str">
        <f>'[1]Calc - Opex FY16'!D78</f>
        <v>Lamp</v>
      </c>
      <c r="D32" s="166" t="str">
        <f>'[1]Calc - Opex FY16'!E78</f>
        <v>NonTraffic</v>
      </c>
      <c r="E32" s="167">
        <f>'[1]Calc - Opex FY16'!K78</f>
        <v>45.490668991790464</v>
      </c>
      <c r="H32" s="167">
        <f>E32/(1+D$4)/(1+C$4)*(1+C$5)*(1+D$5)</f>
        <v>45.463071578701886</v>
      </c>
    </row>
    <row r="33" spans="2:8" ht="15" hidden="1" thickTop="1">
      <c r="B33" s="166" t="str">
        <f>'[1]Calc - Opex FY16'!C79</f>
        <v>INC1x150</v>
      </c>
      <c r="C33" s="166" t="str">
        <f>'[1]Calc - Opex FY16'!D79</f>
        <v>Lamp</v>
      </c>
      <c r="D33" s="166" t="str">
        <f>'[1]Calc - Opex FY16'!E79</f>
        <v>NonTraffic</v>
      </c>
      <c r="E33" s="167">
        <f>'[1]Calc - Opex FY16'!K79</f>
        <v>47.102819905076238</v>
      </c>
      <c r="H33" s="167">
        <f>E33/(1+D$4)/(1+C$4)*(1+C$5)*(1+D$5)</f>
        <v>47.074244462961019</v>
      </c>
    </row>
    <row r="34" spans="2:8" ht="15" hidden="1" thickTop="1">
      <c r="B34" s="166" t="str">
        <f>'[1]Calc - Opex FY16'!C80</f>
        <v>INC1x150 (P09)</v>
      </c>
      <c r="C34" s="166" t="str">
        <f>'[1]Calc - Opex FY16'!D80</f>
        <v>Lamp</v>
      </c>
      <c r="D34" s="166" t="str">
        <f>'[1]Calc - Opex FY16'!E80</f>
        <v>NonTraffic</v>
      </c>
      <c r="E34" s="167">
        <f>'[1]Calc - Opex FY16'!K80</f>
        <v>47.102819905076238</v>
      </c>
      <c r="H34" s="167">
        <f>E34/(1+D$4)/(1+C$4)*(1+C$5)*(1+D$5)</f>
        <v>47.074244462961019</v>
      </c>
    </row>
    <row r="35" spans="2:8" ht="15" hidden="1" thickTop="1">
      <c r="B35" s="166" t="str">
        <f>'[1]Calc - Opex FY16'!C81</f>
        <v>INC1x200</v>
      </c>
      <c r="C35" s="166" t="str">
        <f>'[1]Calc - Opex FY16'!D81</f>
        <v>Lamp</v>
      </c>
      <c r="D35" s="166" t="str">
        <f>'[1]Calc - Opex FY16'!E81</f>
        <v>NonTraffic</v>
      </c>
      <c r="E35" s="167">
        <f>'[1]Calc - Opex FY16'!K81</f>
        <v>47.621011270060954</v>
      </c>
      <c r="H35" s="167">
        <f>E35/(1+D$4)/(1+C$4)*(1+C$5)*(1+D$5)</f>
        <v>47.592121461472885</v>
      </c>
    </row>
    <row r="36" spans="2:8" ht="15" hidden="1" thickTop="1">
      <c r="B36" s="166" t="str">
        <f>'[1]Calc - Opex FY16'!C82</f>
        <v>INC1x300</v>
      </c>
      <c r="C36" s="166" t="str">
        <f>'[1]Calc - Opex FY16'!D82</f>
        <v>Lamp</v>
      </c>
      <c r="D36" s="166" t="str">
        <f>'[1]Calc - Opex FY16'!E82</f>
        <v>NonTraffic</v>
      </c>
      <c r="E36" s="167">
        <f>'[1]Calc - Opex FY16'!K82</f>
        <v>53.551423558219369</v>
      </c>
      <c r="H36" s="167">
        <f>E36/(1+D$4)/(1+C$4)*(1+C$5)*(1+D$5)</f>
        <v>53.518935999997609</v>
      </c>
    </row>
    <row r="37" spans="2:8" ht="15" hidden="1" thickTop="1">
      <c r="B37" s="166" t="str">
        <f>'[1]Calc - Opex FY16'!C83</f>
        <v>INC1x40</v>
      </c>
      <c r="C37" s="166" t="str">
        <f>'[1]Calc - Opex FY16'!D83</f>
        <v>Lamp</v>
      </c>
      <c r="D37" s="166" t="str">
        <f>'[1]Calc - Opex FY16'!E83</f>
        <v>NonTraffic</v>
      </c>
      <c r="E37" s="167">
        <f>'[1]Calc - Opex FY16'!K83</f>
        <v>45.643482643153945</v>
      </c>
      <c r="H37" s="167">
        <f>E37/(1+D$4)/(1+C$4)*(1+C$5)*(1+D$5)</f>
        <v>45.615792523988361</v>
      </c>
    </row>
    <row r="38" spans="2:8" ht="15" hidden="1" thickTop="1">
      <c r="B38" s="166" t="str">
        <f>'[1]Calc - Opex FY16'!C84</f>
        <v>INC1x500</v>
      </c>
      <c r="C38" s="166" t="str">
        <f>'[1]Calc - Opex FY16'!D84</f>
        <v>Lamp</v>
      </c>
      <c r="D38" s="166" t="str">
        <f>'[1]Calc - Opex FY16'!E84</f>
        <v>NonTraffic</v>
      </c>
      <c r="E38" s="167">
        <f>'[1]Calc - Opex FY16'!K84</f>
        <v>62.763714491281</v>
      </c>
      <c r="H38" s="167">
        <f>E38/(1+D$4)/(1+C$4)*(1+C$5)*(1+D$5)</f>
        <v>62.725638195764169</v>
      </c>
    </row>
    <row r="39" spans="2:8" ht="15" hidden="1" thickTop="1">
      <c r="B39" s="166" t="str">
        <f>'[1]Calc - Opex FY16'!C85</f>
        <v>INC1x60</v>
      </c>
      <c r="C39" s="166" t="str">
        <f>'[1]Calc - Opex FY16'!D85</f>
        <v>Lamp</v>
      </c>
      <c r="D39" s="166" t="str">
        <f>'[1]Calc - Opex FY16'!E85</f>
        <v>NonTraffic</v>
      </c>
      <c r="E39" s="167">
        <f>'[1]Calc - Opex FY16'!K85</f>
        <v>45.617410121645278</v>
      </c>
      <c r="H39" s="167">
        <f>E39/(1+D$4)/(1+C$4)*(1+C$5)*(1+D$5)</f>
        <v>45.589735819660717</v>
      </c>
    </row>
    <row r="40" spans="2:8" ht="15" hidden="1" thickTop="1">
      <c r="B40" s="166" t="str">
        <f>'[1]Calc - Opex FY16'!C86</f>
        <v>INC1x75</v>
      </c>
      <c r="C40" s="166" t="str">
        <f>'[1]Calc - Opex FY16'!D86</f>
        <v>Lamp</v>
      </c>
      <c r="D40" s="166" t="str">
        <f>'[1]Calc - Opex FY16'!E86</f>
        <v>NonTraffic</v>
      </c>
      <c r="E40" s="167">
        <f>'[1]Calc - Opex FY16'!K86</f>
        <v>45.617410121645278</v>
      </c>
      <c r="H40" s="167">
        <f>E40/(1+D$4)/(1+C$4)*(1+C$5)*(1+D$5)</f>
        <v>45.589735819660717</v>
      </c>
    </row>
    <row r="41" spans="2:8" ht="15" hidden="1" thickTop="1">
      <c r="B41" s="166" t="str">
        <f>'[1]Calc - Opex FY16'!C87</f>
        <v>INC3x100</v>
      </c>
      <c r="C41" s="166" t="str">
        <f>'[1]Calc - Opex FY16'!D87</f>
        <v>Lamp</v>
      </c>
      <c r="D41" s="166" t="str">
        <f>'[1]Calc - Opex FY16'!E87</f>
        <v>NonTraffic</v>
      </c>
      <c r="E41" s="167">
        <f>'[1]Calc - Opex FY16'!K87</f>
        <v>52.552001156638489</v>
      </c>
      <c r="H41" s="167">
        <f>E41/(1+D$4)/(1+C$4)*(1+C$5)*(1+D$5)</f>
        <v>52.520119908973982</v>
      </c>
    </row>
    <row r="42" spans="2:8" ht="15" hidden="1" thickTop="1">
      <c r="B42" s="166" t="str">
        <f>'[1]Calc - Opex FY16'!C88</f>
        <v>LED1x237</v>
      </c>
      <c r="C42" s="166" t="str">
        <f>'[1]Calc - Opex FY16'!D88</f>
        <v>Lamp</v>
      </c>
      <c r="D42" s="166" t="str">
        <f>'[1]Calc - Opex FY16'!E88</f>
        <v>NonTraffic</v>
      </c>
      <c r="E42" s="167">
        <f>'[1]Calc - Opex FY16'!K88</f>
        <v>34.919815458299396</v>
      </c>
      <c r="H42" s="167">
        <f>E42/(1+D$4)/(1+C$4)*(1+C$5)*(1+D$5)</f>
        <v>34.898630969402262</v>
      </c>
    </row>
    <row r="43" spans="2:8" ht="15" hidden="1" thickTop="1">
      <c r="B43" s="166" t="str">
        <f>'[1]Calc - Opex FY16'!C89</f>
        <v>LED1x29</v>
      </c>
      <c r="C43" s="166" t="str">
        <f>'[1]Calc - Opex FY16'!D89</f>
        <v>Lamp</v>
      </c>
      <c r="D43" s="166" t="str">
        <f>'[1]Calc - Opex FY16'!E89</f>
        <v>NonTraffic</v>
      </c>
      <c r="E43" s="167">
        <f>'[1]Calc - Opex FY16'!K89</f>
        <v>29.266870480716097</v>
      </c>
      <c r="H43" s="167">
        <f>E43/(1+D$4)/(1+C$4)*(1+C$5)*(1+D$5)</f>
        <v>29.249115412866644</v>
      </c>
    </row>
    <row r="44" spans="2:8" ht="15" thickTop="1">
      <c r="B44" s="166" t="str">
        <f>'[1]Calc - Opex FY16'!C90</f>
        <v>MBF1x1000</v>
      </c>
      <c r="C44" s="166" t="str">
        <f>'[1]Calc - Opex FY16'!D90</f>
        <v>Lamp</v>
      </c>
      <c r="D44" s="166" t="str">
        <f>'[1]Calc - Opex FY16'!E90</f>
        <v>Traffic</v>
      </c>
      <c r="E44" s="167">
        <f>'[1]Calc - Opex FY16'!K90</f>
        <v>87.286326357120501</v>
      </c>
      <c r="H44" s="167">
        <f>E44/(1+D$4)/(1+C$4)*(1+C$5)*(1+D$5)</f>
        <v>87.233373150257421</v>
      </c>
    </row>
    <row r="45" spans="2:8">
      <c r="B45" s="166" t="str">
        <f>'[1]Calc - Opex FY16'!C91</f>
        <v>MBF1x1000 (P09)</v>
      </c>
      <c r="C45" s="166" t="str">
        <f>'[1]Calc - Opex FY16'!D91</f>
        <v>Lamp</v>
      </c>
      <c r="D45" s="166" t="str">
        <f>'[1]Calc - Opex FY16'!E91</f>
        <v>Traffic</v>
      </c>
      <c r="E45" s="167">
        <f>'[1]Calc - Opex FY16'!K91</f>
        <v>87.286326357120501</v>
      </c>
      <c r="H45" s="167">
        <f>E45/(1+D$4)/(1+C$4)*(1+C$5)*(1+D$5)</f>
        <v>87.233373150257421</v>
      </c>
    </row>
    <row r="46" spans="2:8">
      <c r="B46" s="166" t="str">
        <f>'[1]Calc - Opex FY16'!C92</f>
        <v>MBF1x125</v>
      </c>
      <c r="C46" s="166" t="str">
        <f>'[1]Calc - Opex FY16'!D92</f>
        <v>Lamp</v>
      </c>
      <c r="D46" s="166" t="str">
        <f>'[1]Calc - Opex FY16'!E92</f>
        <v>NonTraffic</v>
      </c>
      <c r="E46" s="167">
        <f>'[1]Calc - Opex FY16'!K92</f>
        <v>45.246055959073786</v>
      </c>
      <c r="H46" s="167">
        <f>E46/(1+D$4)/(1+C$4)*(1+C$5)*(1+D$5)</f>
        <v>45.218606943163358</v>
      </c>
    </row>
    <row r="47" spans="2:8">
      <c r="B47" s="166" t="str">
        <f>'[1]Calc - Opex FY16'!C93</f>
        <v>MBF1x125 (P09)</v>
      </c>
      <c r="C47" s="166" t="str">
        <f>'[1]Calc - Opex FY16'!D93</f>
        <v>Lamp</v>
      </c>
      <c r="D47" s="166" t="str">
        <f>'[1]Calc - Opex FY16'!E93</f>
        <v>NonTraffic</v>
      </c>
      <c r="E47" s="167">
        <f>'[1]Calc - Opex FY16'!K93</f>
        <v>45.246055959073786</v>
      </c>
      <c r="H47" s="167">
        <f>E47/(1+D$4)/(1+C$4)*(1+C$5)*(1+D$5)</f>
        <v>45.218606943163358</v>
      </c>
    </row>
    <row r="48" spans="2:8">
      <c r="B48" s="166" t="str">
        <f>'[1]Calc - Opex FY16'!C94</f>
        <v>MBF1x160</v>
      </c>
      <c r="C48" s="166" t="str">
        <f>'[1]Calc - Opex FY16'!D94</f>
        <v>Lamp</v>
      </c>
      <c r="D48" s="166" t="str">
        <f>'[1]Calc - Opex FY16'!E94</f>
        <v>NonTraffic</v>
      </c>
      <c r="E48" s="167">
        <f>'[1]Calc - Opex FY16'!K94</f>
        <v>44.097898420438099</v>
      </c>
      <c r="H48" s="167">
        <f>E48/(1+D$4)/(1+C$4)*(1+C$5)*(1+D$5)</f>
        <v>44.07114594688651</v>
      </c>
    </row>
    <row r="49" spans="2:8">
      <c r="B49" s="166" t="str">
        <f>'[1]Calc - Opex FY16'!C95</f>
        <v>MBF1x250</v>
      </c>
      <c r="C49" s="166" t="str">
        <f>'[1]Calc - Opex FY16'!D95</f>
        <v>Lamp</v>
      </c>
      <c r="D49" s="166" t="str">
        <f>'[1]Calc - Opex FY16'!E95</f>
        <v>Traffic</v>
      </c>
      <c r="E49" s="167">
        <f>'[1]Calc - Opex FY16'!K95</f>
        <v>51.605920772798335</v>
      </c>
      <c r="H49" s="167">
        <f>E49/(1+D$4)/(1+C$4)*(1+C$5)*(1+D$5)</f>
        <v>51.574613475171198</v>
      </c>
    </row>
    <row r="50" spans="2:8">
      <c r="B50" s="166" t="str">
        <f>'[1]Calc - Opex FY16'!C96</f>
        <v>MBF1x250 (P09)</v>
      </c>
      <c r="C50" s="166" t="str">
        <f>'[1]Calc - Opex FY16'!D96</f>
        <v>Lamp</v>
      </c>
      <c r="D50" s="166" t="str">
        <f>'[1]Calc - Opex FY16'!E96</f>
        <v>Traffic</v>
      </c>
      <c r="E50" s="167">
        <f>'[1]Calc - Opex FY16'!K96</f>
        <v>51.605920772798335</v>
      </c>
      <c r="H50" s="167">
        <f>E50/(1+D$4)/(1+C$4)*(1+C$5)*(1+D$5)</f>
        <v>51.574613475171198</v>
      </c>
    </row>
    <row r="51" spans="2:8">
      <c r="B51" s="166" t="str">
        <f>'[1]Calc - Opex FY16'!C97</f>
        <v>MBF1x400</v>
      </c>
      <c r="C51" s="166" t="str">
        <f>'[1]Calc - Opex FY16'!D97</f>
        <v>Lamp</v>
      </c>
      <c r="D51" s="166" t="str">
        <f>'[1]Calc - Opex FY16'!E97</f>
        <v>Traffic</v>
      </c>
      <c r="E51" s="167">
        <f>'[1]Calc - Opex FY16'!K97</f>
        <v>51.605920772798335</v>
      </c>
      <c r="H51" s="167">
        <f>E51/(1+D$4)/(1+C$4)*(1+C$5)*(1+D$5)</f>
        <v>51.574613475171198</v>
      </c>
    </row>
    <row r="52" spans="2:8">
      <c r="B52" s="166" t="str">
        <f>'[1]Calc - Opex FY16'!C98</f>
        <v>MBF1x400 (P09)</v>
      </c>
      <c r="C52" s="166" t="str">
        <f>'[1]Calc - Opex FY16'!D98</f>
        <v>Lamp</v>
      </c>
      <c r="D52" s="166" t="str">
        <f>'[1]Calc - Opex FY16'!E98</f>
        <v>Traffic</v>
      </c>
      <c r="E52" s="167">
        <f>'[1]Calc - Opex FY16'!K98</f>
        <v>51.605920772798335</v>
      </c>
      <c r="H52" s="167">
        <f>E52/(1+D$4)/(1+C$4)*(1+C$5)*(1+D$5)</f>
        <v>51.574613475171198</v>
      </c>
    </row>
    <row r="53" spans="2:8">
      <c r="B53" s="166" t="str">
        <f>'[1]Calc - Opex FY16'!C99</f>
        <v>MBF1x42</v>
      </c>
      <c r="C53" s="166" t="str">
        <f>'[1]Calc - Opex FY16'!D99</f>
        <v>Lamp</v>
      </c>
      <c r="D53" s="166" t="str">
        <f>'[1]Calc - Opex FY16'!E99</f>
        <v>NonTraffic</v>
      </c>
      <c r="E53" s="167">
        <f>'[1]Calc - Opex FY16'!K99</f>
        <v>42.216475595013371</v>
      </c>
      <c r="H53" s="167">
        <f>E53/(1+D$4)/(1+C$4)*(1+C$5)*(1+D$5)</f>
        <v>42.190864507246125</v>
      </c>
    </row>
    <row r="54" spans="2:8">
      <c r="B54" s="166" t="str">
        <f>'[1]Calc - Opex FY16'!C100</f>
        <v>MBF1x42 (P09)</v>
      </c>
      <c r="C54" s="166" t="str">
        <f>'[1]Calc - Opex FY16'!D100</f>
        <v>Lamp</v>
      </c>
      <c r="D54" s="166" t="str">
        <f>'[1]Calc - Opex FY16'!E100</f>
        <v>NonTraffic</v>
      </c>
      <c r="E54" s="167">
        <f>'[1]Calc - Opex FY16'!K100</f>
        <v>42.216475595013371</v>
      </c>
      <c r="H54" s="167">
        <f>E54/(1+D$4)/(1+C$4)*(1+C$5)*(1+D$5)</f>
        <v>42.190864507246125</v>
      </c>
    </row>
    <row r="55" spans="2:8">
      <c r="B55" s="166" t="str">
        <f>'[1]Calc - Opex FY16'!C101</f>
        <v>MBF1x50</v>
      </c>
      <c r="C55" s="166" t="str">
        <f>'[1]Calc - Opex FY16'!D101</f>
        <v>Lamp</v>
      </c>
      <c r="D55" s="166" t="str">
        <f>'[1]Calc - Opex FY16'!E101</f>
        <v>NonTraffic</v>
      </c>
      <c r="E55" s="167">
        <f>'[1]Calc - Opex FY16'!K101</f>
        <v>45.431383069278517</v>
      </c>
      <c r="H55" s="167">
        <f>E55/(1+D$4)/(1+C$4)*(1+C$5)*(1+D$5)</f>
        <v>45.40382162264482</v>
      </c>
    </row>
    <row r="56" spans="2:8">
      <c r="B56" s="166" t="str">
        <f>'[1]Calc - Opex FY16'!C102</f>
        <v>MBF1x50 (P09)</v>
      </c>
      <c r="C56" s="166" t="str">
        <f>'[1]Calc - Opex FY16'!D102</f>
        <v>Lamp</v>
      </c>
      <c r="D56" s="166" t="str">
        <f>'[1]Calc - Opex FY16'!E102</f>
        <v>NonTraffic</v>
      </c>
      <c r="E56" s="167">
        <f>'[1]Calc - Opex FY16'!K102</f>
        <v>45.431383069278517</v>
      </c>
      <c r="H56" s="167">
        <f>E56/(1+D$4)/(1+C$4)*(1+C$5)*(1+D$5)</f>
        <v>45.40382162264482</v>
      </c>
    </row>
    <row r="57" spans="2:8">
      <c r="B57" s="166" t="str">
        <f>'[1]Calc - Opex FY16'!C103</f>
        <v>MBF1x500</v>
      </c>
      <c r="C57" s="166" t="str">
        <f>'[1]Calc - Opex FY16'!D103</f>
        <v>Lamp</v>
      </c>
      <c r="D57" s="166" t="str">
        <f>'[1]Calc - Opex FY16'!E103</f>
        <v>Traffic</v>
      </c>
      <c r="E57" s="167">
        <f>'[1]Calc - Opex FY16'!K103</f>
        <v>81.06419410107064</v>
      </c>
      <c r="H57" s="167">
        <f>E57/(1+D$4)/(1+C$4)*(1+C$5)*(1+D$5)</f>
        <v>81.015015618958103</v>
      </c>
    </row>
    <row r="58" spans="2:8">
      <c r="B58" s="166" t="str">
        <f>'[1]Calc - Opex FY16'!C104</f>
        <v>MBF1x700</v>
      </c>
      <c r="C58" s="166" t="str">
        <f>'[1]Calc - Opex FY16'!D104</f>
        <v>Lamp</v>
      </c>
      <c r="D58" s="166" t="str">
        <f>'[1]Calc - Opex FY16'!E104</f>
        <v>Traffic</v>
      </c>
      <c r="E58" s="167">
        <f>'[1]Calc - Opex FY16'!K104</f>
        <v>71.412942071422449</v>
      </c>
      <c r="H58" s="167">
        <f>E58/(1+D$4)/(1+C$4)*(1+C$5)*(1+D$5)</f>
        <v>71.369618627166844</v>
      </c>
    </row>
    <row r="59" spans="2:8">
      <c r="B59" s="166" t="str">
        <f>'[1]Calc - Opex FY16'!C105</f>
        <v>MBF1x80</v>
      </c>
      <c r="C59" s="166" t="str">
        <f>'[1]Calc - Opex FY16'!D105</f>
        <v>Lamp</v>
      </c>
      <c r="D59" s="166" t="str">
        <f>'[1]Calc - Opex FY16'!E105</f>
        <v>NonTraffic</v>
      </c>
      <c r="E59" s="167">
        <f>'[1]Calc - Opex FY16'!K105</f>
        <v>44.196884355382217</v>
      </c>
      <c r="H59" s="167">
        <f>E59/(1+D$4)/(1+C$4)*(1+C$5)*(1+D$5)</f>
        <v>44.170071830927945</v>
      </c>
    </row>
    <row r="60" spans="2:8">
      <c r="B60" s="166" t="str">
        <f>'[1]Calc - Opex FY16'!C106</f>
        <v>MBF1x80 (P09)</v>
      </c>
      <c r="C60" s="166" t="str">
        <f>'[1]Calc - Opex FY16'!D106</f>
        <v>Lamp</v>
      </c>
      <c r="D60" s="166" t="str">
        <f>'[1]Calc - Opex FY16'!E106</f>
        <v>NonTraffic</v>
      </c>
      <c r="E60" s="167">
        <f>'[1]Calc - Opex FY16'!K106</f>
        <v>44.196884355382217</v>
      </c>
      <c r="H60" s="167">
        <f>E60/(1+D$4)/(1+C$4)*(1+C$5)*(1+D$5)</f>
        <v>44.170071830927945</v>
      </c>
    </row>
    <row r="61" spans="2:8">
      <c r="B61" s="166" t="str">
        <f>'[1]Calc - Opex FY16'!C107</f>
        <v>MBF1x800</v>
      </c>
      <c r="C61" s="166" t="str">
        <f>'[1]Calc - Opex FY16'!D107</f>
        <v>Lamp</v>
      </c>
      <c r="D61" s="166" t="str">
        <f>'[1]Calc - Opex FY16'!E107</f>
        <v>Traffic</v>
      </c>
      <c r="E61" s="167">
        <f>'[1]Calc - Opex FY16'!K107</f>
        <v>81.06419410107064</v>
      </c>
      <c r="H61" s="167">
        <f>E61/(1+D$4)/(1+C$4)*(1+C$5)*(1+D$5)</f>
        <v>81.015015618958103</v>
      </c>
    </row>
    <row r="62" spans="2:8">
      <c r="B62" s="166" t="str">
        <f>'[1]Calc - Opex FY16'!C108</f>
        <v>MBF2x125</v>
      </c>
      <c r="C62" s="166" t="str">
        <f>'[1]Calc - Opex FY16'!D108</f>
        <v>Lamp</v>
      </c>
      <c r="D62" s="166" t="str">
        <f>'[1]Calc - Opex FY16'!E108</f>
        <v>Traffic</v>
      </c>
      <c r="E62" s="167">
        <f>'[1]Calc - Opex FY16'!K108</f>
        <v>63.434388248134198</v>
      </c>
      <c r="H62" s="167">
        <f>E62/(1+D$4)/(1+C$4)*(1+C$5)*(1+D$5)</f>
        <v>63.395905081029731</v>
      </c>
    </row>
    <row r="63" spans="2:8">
      <c r="B63" s="166" t="str">
        <f>'[1]Calc - Opex FY16'!C109</f>
        <v>MBF2x125 (P09)</v>
      </c>
      <c r="C63" s="166" t="str">
        <f>'[1]Calc - Opex FY16'!D109</f>
        <v>Lamp</v>
      </c>
      <c r="D63" s="166" t="str">
        <f>'[1]Calc - Opex FY16'!E109</f>
        <v>Traffic</v>
      </c>
      <c r="E63" s="167">
        <f>'[1]Calc - Opex FY16'!K109</f>
        <v>63.434388248134198</v>
      </c>
      <c r="H63" s="167">
        <f>E63/(1+D$4)/(1+C$4)*(1+C$5)*(1+D$5)</f>
        <v>63.395905081029731</v>
      </c>
    </row>
    <row r="64" spans="2:8">
      <c r="B64" s="166" t="str">
        <f>'[1]Calc - Opex FY16'!C110</f>
        <v>MBF2x160</v>
      </c>
      <c r="C64" s="166" t="str">
        <f>'[1]Calc - Opex FY16'!D110</f>
        <v>Lamp</v>
      </c>
      <c r="D64" s="166" t="str">
        <f>'[1]Calc - Opex FY16'!E110</f>
        <v>Traffic</v>
      </c>
      <c r="E64" s="167">
        <f>'[1]Calc - Opex FY16'!K110</f>
        <v>50.46764820350807</v>
      </c>
      <c r="H64" s="167">
        <f>E64/(1+D$4)/(1+C$4)*(1+C$5)*(1+D$5)</f>
        <v>50.437031451414732</v>
      </c>
    </row>
    <row r="65" spans="2:8">
      <c r="B65" s="166" t="str">
        <f>'[1]Calc - Opex FY16'!C111</f>
        <v>MBF2x175</v>
      </c>
      <c r="C65" s="166" t="str">
        <f>'[1]Calc - Opex FY16'!D111</f>
        <v>Lamp</v>
      </c>
      <c r="D65" s="166" t="str">
        <f>'[1]Calc - Opex FY16'!E111</f>
        <v>Traffic</v>
      </c>
      <c r="E65" s="167">
        <f>'[1]Calc - Opex FY16'!K111</f>
        <v>50.46764820350807</v>
      </c>
      <c r="H65" s="167">
        <f>E65/(1+D$4)/(1+C$4)*(1+C$5)*(1+D$5)</f>
        <v>50.437031451414732</v>
      </c>
    </row>
    <row r="66" spans="2:8">
      <c r="B66" s="166" t="str">
        <f>'[1]Calc - Opex FY16'!C112</f>
        <v>MBF2x400</v>
      </c>
      <c r="C66" s="166" t="str">
        <f>'[1]Calc - Opex FY16'!D112</f>
        <v>Lamp</v>
      </c>
      <c r="D66" s="166" t="str">
        <f>'[1]Calc - Opex FY16'!E112</f>
        <v>Traffic</v>
      </c>
      <c r="E66" s="167">
        <f>'[1]Calc - Opex FY16'!K112</f>
        <v>63.846834916067884</v>
      </c>
      <c r="H66" s="167">
        <f>E66/(1+D$4)/(1+C$4)*(1+C$5)*(1+D$5)</f>
        <v>63.808101533670374</v>
      </c>
    </row>
    <row r="67" spans="2:8">
      <c r="B67" s="166" t="str">
        <f>'[1]Calc - Opex FY16'!C113</f>
        <v>MBF2x80</v>
      </c>
      <c r="C67" s="166" t="str">
        <f>'[1]Calc - Opex FY16'!D113</f>
        <v>Lamp</v>
      </c>
      <c r="D67" s="166" t="str">
        <f>'[1]Calc - Opex FY16'!E113</f>
        <v>NonTraffic</v>
      </c>
      <c r="E67" s="167">
        <f>'[1]Calc - Opex FY16'!K113</f>
        <v>54.383419807016928</v>
      </c>
      <c r="H67" s="167">
        <f>E67/(1+D$4)/(1+C$4)*(1+C$5)*(1+D$5)</f>
        <v>54.350427509149092</v>
      </c>
    </row>
    <row r="68" spans="2:8">
      <c r="B68" s="166" t="str">
        <f>'[1]Calc - Opex FY16'!C114</f>
        <v>MBF3x160</v>
      </c>
      <c r="C68" s="166" t="str">
        <f>'[1]Calc - Opex FY16'!D114</f>
        <v>Lamp</v>
      </c>
      <c r="D68" s="166" t="str">
        <f>'[1]Calc - Opex FY16'!E114</f>
        <v>Traffic</v>
      </c>
      <c r="E68" s="167">
        <f>'[1]Calc - Opex FY16'!K114</f>
        <v>79.367429998301219</v>
      </c>
      <c r="H68" s="167">
        <f>E68/(1+D$4)/(1+C$4)*(1+C$5)*(1+D$5)</f>
        <v>79.31928087673441</v>
      </c>
    </row>
    <row r="69" spans="2:8">
      <c r="B69" s="166" t="str">
        <f>'[1]Calc - Opex FY16'!C115</f>
        <v>MBF3x250</v>
      </c>
      <c r="C69" s="166" t="str">
        <f>'[1]Calc - Opex FY16'!D115</f>
        <v>Lamp</v>
      </c>
      <c r="D69" s="166" t="str">
        <f>'[1]Calc - Opex FY16'!E115</f>
        <v>Traffic</v>
      </c>
      <c r="E69" s="167">
        <f>'[1]Calc - Opex FY16'!K115</f>
        <v>79.367429998301219</v>
      </c>
      <c r="H69" s="167">
        <f>E69/(1+D$4)/(1+C$4)*(1+C$5)*(1+D$5)</f>
        <v>79.31928087673441</v>
      </c>
    </row>
    <row r="70" spans="2:8">
      <c r="B70" s="166" t="str">
        <f>'[1]Calc - Opex FY16'!C116</f>
        <v>MBF3x400</v>
      </c>
      <c r="C70" s="166" t="str">
        <f>'[1]Calc - Opex FY16'!D116</f>
        <v>Lamp</v>
      </c>
      <c r="D70" s="166" t="str">
        <f>'[1]Calc - Opex FY16'!E116</f>
        <v>Traffic</v>
      </c>
      <c r="E70" s="167">
        <f>'[1]Calc - Opex FY16'!K116</f>
        <v>79.367429998301219</v>
      </c>
      <c r="H70" s="167">
        <f>E70/(1+D$4)/(1+C$4)*(1+C$5)*(1+D$5)</f>
        <v>79.31928087673441</v>
      </c>
    </row>
    <row r="71" spans="2:8">
      <c r="B71" s="166" t="str">
        <f>'[1]Calc - Opex FY16'!C117</f>
        <v>MBF3x80</v>
      </c>
      <c r="C71" s="166" t="str">
        <f>'[1]Calc - Opex FY16'!D117</f>
        <v>Lamp</v>
      </c>
      <c r="D71" s="166" t="str">
        <f>'[1]Calc - Opex FY16'!E117</f>
        <v>NonTraffic</v>
      </c>
      <c r="E71" s="167">
        <f>'[1]Calc - Opex FY16'!K117</f>
        <v>65.598339725616285</v>
      </c>
      <c r="H71" s="167">
        <f>E71/(1+D$4)/(1+C$4)*(1+C$5)*(1+D$5)</f>
        <v>65.558543773623157</v>
      </c>
    </row>
    <row r="72" spans="2:8">
      <c r="B72" s="166" t="str">
        <f>'[1]Calc - Opex FY16'!C118</f>
        <v>MBF4x1000</v>
      </c>
      <c r="C72" s="166" t="str">
        <f>'[1]Calc - Opex FY16'!D118</f>
        <v>Lamp</v>
      </c>
      <c r="D72" s="166" t="str">
        <f>'[1]Calc - Opex FY16'!E118</f>
        <v>Traffic</v>
      </c>
      <c r="E72" s="167">
        <f>'[1]Calc - Opex FY16'!K118</f>
        <v>188.71964203544755</v>
      </c>
      <c r="H72" s="167">
        <f>E72/(1+D$4)/(1+C$4)*(1+C$5)*(1+D$5)</f>
        <v>188.60515319554676</v>
      </c>
    </row>
    <row r="73" spans="2:8">
      <c r="B73" s="166" t="str">
        <f>'[1]Calc - Opex FY16'!C119</f>
        <v>MBF4x80</v>
      </c>
      <c r="C73" s="166" t="str">
        <f>'[1]Calc - Opex FY16'!D119</f>
        <v>Lamp</v>
      </c>
      <c r="D73" s="166" t="str">
        <f>'[1]Calc - Opex FY16'!E119</f>
        <v>NonTraffic</v>
      </c>
      <c r="E73" s="167">
        <f>'[1]Calc - Opex FY16'!K119</f>
        <v>76.813259644215663</v>
      </c>
      <c r="H73" s="167">
        <f>E73/(1+D$4)/(1+C$4)*(1+C$5)*(1+D$5)</f>
        <v>76.766660038097228</v>
      </c>
    </row>
    <row r="74" spans="2:8">
      <c r="B74" s="166" t="str">
        <f>'[1]Calc - Opex FY16'!C120</f>
        <v>MBF6x125</v>
      </c>
      <c r="C74" s="166" t="str">
        <f>'[1]Calc - Opex FY16'!D120</f>
        <v>Lamp</v>
      </c>
      <c r="D74" s="166" t="str">
        <f>'[1]Calc - Opex FY16'!E120</f>
        <v>Traffic</v>
      </c>
      <c r="E74" s="167">
        <f>'[1]Calc - Opex FY16'!K120</f>
        <v>124.69187524120024</v>
      </c>
      <c r="H74" s="167">
        <f>E74/(1+D$4)/(1+C$4)*(1+C$5)*(1+D$5)</f>
        <v>124.61622954800451</v>
      </c>
    </row>
    <row r="75" spans="2:8">
      <c r="B75" s="166" t="str">
        <f>'[1]Calc - Opex FY16'!C121</f>
        <v>MBF6x160</v>
      </c>
      <c r="C75" s="166" t="str">
        <f>'[1]Calc - Opex FY16'!D121</f>
        <v>Lamp</v>
      </c>
      <c r="D75" s="166" t="str">
        <f>'[1]Calc - Opex FY16'!E121</f>
        <v>Traffic</v>
      </c>
      <c r="E75" s="167">
        <f>'[1]Calc - Opex FY16'!K121</f>
        <v>124.69187524120024</v>
      </c>
      <c r="H75" s="167">
        <f>E75/(1+D$4)/(1+C$4)*(1+C$5)*(1+D$5)</f>
        <v>124.61622954800451</v>
      </c>
    </row>
    <row r="76" spans="2:8">
      <c r="B76" s="166" t="str">
        <f>'[1]Calc - Opex FY16'!C122</f>
        <v>MBF9x160</v>
      </c>
      <c r="C76" s="166" t="str">
        <f>'[1]Calc - Opex FY16'!D122</f>
        <v>Lamp</v>
      </c>
      <c r="D76" s="166" t="str">
        <f>'[1]Calc - Opex FY16'!E122</f>
        <v>Traffic</v>
      </c>
      <c r="E76" s="167">
        <f>'[1]Calc - Opex FY16'!K122</f>
        <v>170.63499048599974</v>
      </c>
      <c r="H76" s="167">
        <f>E76/(1+D$4)/(1+C$4)*(1+C$5)*(1+D$5)</f>
        <v>170.53147289823556</v>
      </c>
    </row>
    <row r="77" spans="2:8" hidden="1">
      <c r="B77" s="166" t="str">
        <f>'[1]Calc - Opex FY16'!C123</f>
        <v>MBI1x100</v>
      </c>
      <c r="C77" s="166" t="str">
        <f>'[1]Calc - Opex FY16'!D123</f>
        <v>Lamp</v>
      </c>
      <c r="D77" s="166" t="str">
        <f>'[1]Calc - Opex FY16'!E123</f>
        <v>Traffic</v>
      </c>
      <c r="E77" s="167">
        <f>'[1]Calc - Opex FY16'!K123</f>
        <v>60.316733174836621</v>
      </c>
      <c r="H77" s="167">
        <f>E77/(1+D$4)/(1+C$4)*(1+C$5)*(1+D$5)</f>
        <v>60.280141367363314</v>
      </c>
    </row>
    <row r="78" spans="2:8" hidden="1">
      <c r="B78" s="166" t="str">
        <f>'[1]Calc - Opex FY16'!C124</f>
        <v>MBI1x100 (P09)</v>
      </c>
      <c r="C78" s="166" t="str">
        <f>'[1]Calc - Opex FY16'!D124</f>
        <v>Lamp</v>
      </c>
      <c r="D78" s="166" t="str">
        <f>'[1]Calc - Opex FY16'!E124</f>
        <v>Traffic</v>
      </c>
      <c r="E78" s="167">
        <f>'[1]Calc - Opex FY16'!K124</f>
        <v>60.316733174836621</v>
      </c>
      <c r="H78" s="167">
        <f>E78/(1+D$4)/(1+C$4)*(1+C$5)*(1+D$5)</f>
        <v>60.280141367363314</v>
      </c>
    </row>
    <row r="79" spans="2:8" hidden="1">
      <c r="B79" s="166" t="str">
        <f>'[1]Calc - Opex FY16'!C125</f>
        <v>MBI1x1000</v>
      </c>
      <c r="C79" s="166" t="str">
        <f>'[1]Calc - Opex FY16'!D125</f>
        <v>Lamp</v>
      </c>
      <c r="D79" s="166" t="str">
        <f>'[1]Calc - Opex FY16'!E125</f>
        <v>Traffic</v>
      </c>
      <c r="E79" s="167">
        <f>'[1]Calc - Opex FY16'!K125</f>
        <v>110.33244077431465</v>
      </c>
      <c r="H79" s="167">
        <f>E79/(1+D$4)/(1+C$4)*(1+C$5)*(1+D$5)</f>
        <v>110.26550638947037</v>
      </c>
    </row>
    <row r="80" spans="2:8" hidden="1">
      <c r="B80" s="166" t="str">
        <f>'[1]Calc - Opex FY16'!C126</f>
        <v>MBI1x1000 (P09)</v>
      </c>
      <c r="C80" s="166" t="str">
        <f>'[1]Calc - Opex FY16'!D126</f>
        <v>Lamp</v>
      </c>
      <c r="D80" s="166" t="str">
        <f>'[1]Calc - Opex FY16'!E126</f>
        <v>Traffic</v>
      </c>
      <c r="E80" s="167">
        <f>'[1]Calc - Opex FY16'!K126</f>
        <v>110.33244077431465</v>
      </c>
      <c r="H80" s="167">
        <f>E80/(1+D$4)/(1+C$4)*(1+C$5)*(1+D$5)</f>
        <v>110.26550638947037</v>
      </c>
    </row>
    <row r="81" spans="2:8" hidden="1">
      <c r="B81" s="166" t="str">
        <f>'[1]Calc - Opex FY16'!C127</f>
        <v>MBI1x150</v>
      </c>
      <c r="C81" s="166" t="str">
        <f>'[1]Calc - Opex FY16'!D127</f>
        <v>Lamp</v>
      </c>
      <c r="D81" s="166" t="str">
        <f>'[1]Calc - Opex FY16'!E127</f>
        <v>Traffic</v>
      </c>
      <c r="E81" s="167">
        <f>'[1]Calc - Opex FY16'!K127</f>
        <v>92.434317619332461</v>
      </c>
      <c r="H81" s="167">
        <f>E81/(1+D$4)/(1+C$4)*(1+C$5)*(1+D$5)</f>
        <v>92.378241327129288</v>
      </c>
    </row>
    <row r="82" spans="2:8" hidden="1">
      <c r="B82" s="166" t="str">
        <f>'[1]Calc - Opex FY16'!C128</f>
        <v>MBI1x150 (P09)</v>
      </c>
      <c r="C82" s="166" t="str">
        <f>'[1]Calc - Opex FY16'!D128</f>
        <v>Lamp</v>
      </c>
      <c r="D82" s="166" t="str">
        <f>'[1]Calc - Opex FY16'!E128</f>
        <v>Traffic</v>
      </c>
      <c r="E82" s="167">
        <f>'[1]Calc - Opex FY16'!K128</f>
        <v>92.434317619332461</v>
      </c>
      <c r="H82" s="167">
        <f>E82/(1+D$4)/(1+C$4)*(1+C$5)*(1+D$5)</f>
        <v>92.378241327129288</v>
      </c>
    </row>
    <row r="83" spans="2:8" hidden="1">
      <c r="B83" s="166" t="str">
        <f>'[1]Calc - Opex FY16'!C129</f>
        <v>MBI1x1500</v>
      </c>
      <c r="C83" s="166" t="str">
        <f>'[1]Calc - Opex FY16'!D129</f>
        <v>Lamp</v>
      </c>
      <c r="D83" s="166" t="str">
        <f>'[1]Calc - Opex FY16'!E129</f>
        <v>Traffic</v>
      </c>
      <c r="E83" s="167">
        <f>'[1]Calc - Opex FY16'!K129</f>
        <v>89.210015792760885</v>
      </c>
      <c r="H83" s="167">
        <f>E83/(1+D$4)/(1+C$4)*(1+C$5)*(1+D$5)</f>
        <v>89.155895558610979</v>
      </c>
    </row>
    <row r="84" spans="2:8" hidden="1">
      <c r="B84" s="166" t="str">
        <f>'[1]Calc - Opex FY16'!C130</f>
        <v>MBI1x250</v>
      </c>
      <c r="C84" s="166" t="str">
        <f>'[1]Calc - Opex FY16'!D130</f>
        <v>Lamp</v>
      </c>
      <c r="D84" s="166" t="str">
        <f>'[1]Calc - Opex FY16'!E130</f>
        <v>Traffic</v>
      </c>
      <c r="E84" s="167">
        <f>'[1]Calc - Opex FY16'!K130</f>
        <v>59.668523202010824</v>
      </c>
      <c r="H84" s="167">
        <f>E84/(1+D$4)/(1+C$4)*(1+C$5)*(1+D$5)</f>
        <v>59.632324638224283</v>
      </c>
    </row>
    <row r="85" spans="2:8" hidden="1">
      <c r="B85" s="166" t="str">
        <f>'[1]Calc - Opex FY16'!C131</f>
        <v>MBI1x250 (P09)</v>
      </c>
      <c r="C85" s="166" t="str">
        <f>'[1]Calc - Opex FY16'!D131</f>
        <v>Lamp</v>
      </c>
      <c r="D85" s="166" t="str">
        <f>'[1]Calc - Opex FY16'!E131</f>
        <v>Traffic</v>
      </c>
      <c r="E85" s="167">
        <f>'[1]Calc - Opex FY16'!K131</f>
        <v>59.668523202010824</v>
      </c>
      <c r="H85" s="167">
        <f>E85/(1+D$4)/(1+C$4)*(1+C$5)*(1+D$5)</f>
        <v>59.632324638224283</v>
      </c>
    </row>
    <row r="86" spans="2:8" hidden="1">
      <c r="B86" s="166" t="str">
        <f>'[1]Calc - Opex FY16'!C132</f>
        <v>MBI1x3745</v>
      </c>
      <c r="C86" s="166" t="str">
        <f>'[1]Calc - Opex FY16'!D132</f>
        <v>Lamp</v>
      </c>
      <c r="D86" s="166" t="str">
        <f>'[1]Calc - Opex FY16'!E132</f>
        <v>Traffic</v>
      </c>
      <c r="E86" s="167">
        <f>'[1]Calc - Opex FY16'!K132</f>
        <v>45.490668991790464</v>
      </c>
      <c r="H86" s="167">
        <f>E86/(1+D$4)/(1+C$4)*(1+C$5)*(1+D$5)</f>
        <v>45.463071578701886</v>
      </c>
    </row>
    <row r="87" spans="2:8" hidden="1">
      <c r="B87" s="166" t="str">
        <f>'[1]Calc - Opex FY16'!C133</f>
        <v>MBI1x400</v>
      </c>
      <c r="C87" s="166" t="str">
        <f>'[1]Calc - Opex FY16'!D133</f>
        <v>Lamp</v>
      </c>
      <c r="D87" s="166" t="str">
        <f>'[1]Calc - Opex FY16'!E133</f>
        <v>Traffic</v>
      </c>
      <c r="E87" s="167">
        <f>'[1]Calc - Opex FY16'!K133</f>
        <v>60.632617288305802</v>
      </c>
      <c r="H87" s="167">
        <f>E87/(1+D$4)/(1+C$4)*(1+C$5)*(1+D$5)</f>
        <v>60.595833846271816</v>
      </c>
    </row>
    <row r="88" spans="2:8" hidden="1">
      <c r="B88" s="166" t="str">
        <f>'[1]Calc - Opex FY16'!C134</f>
        <v>MBI1x400 (P09)</v>
      </c>
      <c r="C88" s="166" t="str">
        <f>'[1]Calc - Opex FY16'!D134</f>
        <v>Lamp</v>
      </c>
      <c r="D88" s="166" t="str">
        <f>'[1]Calc - Opex FY16'!E134</f>
        <v>Traffic</v>
      </c>
      <c r="E88" s="167">
        <f>'[1]Calc - Opex FY16'!K134</f>
        <v>60.632617288305802</v>
      </c>
      <c r="H88" s="167">
        <f>E88/(1+D$4)/(1+C$4)*(1+C$5)*(1+D$5)</f>
        <v>60.595833846271816</v>
      </c>
    </row>
    <row r="89" spans="2:8" hidden="1">
      <c r="B89" s="166" t="str">
        <f>'[1]Calc - Opex FY16'!C135</f>
        <v>MBI1x500</v>
      </c>
      <c r="C89" s="166" t="str">
        <f>'[1]Calc - Opex FY16'!D135</f>
        <v>Lamp</v>
      </c>
      <c r="D89" s="166" t="str">
        <f>'[1]Calc - Opex FY16'!E135</f>
        <v>Traffic</v>
      </c>
      <c r="E89" s="167">
        <f>'[1]Calc - Opex FY16'!K135</f>
        <v>77.295462672826616</v>
      </c>
      <c r="H89" s="167">
        <f>E89/(1+D$4)/(1+C$4)*(1+C$5)*(1+D$5)</f>
        <v>77.248570532954147</v>
      </c>
    </row>
    <row r="90" spans="2:8" hidden="1">
      <c r="B90" s="166" t="str">
        <f>'[1]Calc - Opex FY16'!C136</f>
        <v>MBI1x70</v>
      </c>
      <c r="C90" s="166" t="str">
        <f>'[1]Calc - Opex FY16'!D136</f>
        <v>Lamp</v>
      </c>
      <c r="D90" s="166" t="str">
        <f>'[1]Calc - Opex FY16'!E136</f>
        <v>NonTraffic</v>
      </c>
      <c r="E90" s="167">
        <f>'[1]Calc - Opex FY16'!K136</f>
        <v>55.892479594171704</v>
      </c>
      <c r="H90" s="167">
        <f>E90/(1+D$4)/(1+C$4)*(1+C$5)*(1+D$5)</f>
        <v>55.858571808639169</v>
      </c>
    </row>
    <row r="91" spans="2:8" hidden="1">
      <c r="B91" s="166" t="str">
        <f>'[1]Calc - Opex FY16'!C137</f>
        <v>MBI1x70 (P09)</v>
      </c>
      <c r="C91" s="166" t="str">
        <f>'[1]Calc - Opex FY16'!D137</f>
        <v>Lamp</v>
      </c>
      <c r="D91" s="166" t="str">
        <f>'[1]Calc - Opex FY16'!E137</f>
        <v>NonTraffic</v>
      </c>
      <c r="E91" s="167">
        <f>'[1]Calc - Opex FY16'!K137</f>
        <v>55.892479594171704</v>
      </c>
      <c r="H91" s="167">
        <f>E91/(1+D$4)/(1+C$4)*(1+C$5)*(1+D$5)</f>
        <v>55.858571808639169</v>
      </c>
    </row>
    <row r="92" spans="2:8" hidden="1">
      <c r="B92" s="166" t="str">
        <f>'[1]Calc - Opex FY16'!C138</f>
        <v>MBI1x70 II</v>
      </c>
      <c r="C92" s="166" t="str">
        <f>'[1]Calc - Opex FY16'!D138</f>
        <v>Lamp</v>
      </c>
      <c r="D92" s="166" t="str">
        <f>'[1]Calc - Opex FY16'!E138</f>
        <v>Traffic</v>
      </c>
      <c r="E92" s="167">
        <f>'[1]Calc - Opex FY16'!K138</f>
        <v>67.220059279376642</v>
      </c>
      <c r="H92" s="167">
        <f>E92/(1+D$4)/(1+C$4)*(1+C$5)*(1+D$5)</f>
        <v>67.179279493436212</v>
      </c>
    </row>
    <row r="93" spans="2:8" hidden="1">
      <c r="B93" s="166" t="str">
        <f>'[1]Calc - Opex FY16'!C139</f>
        <v>MBI2x400</v>
      </c>
      <c r="C93" s="166" t="str">
        <f>'[1]Calc - Opex FY16'!D139</f>
        <v>Lamp</v>
      </c>
      <c r="D93" s="166" t="str">
        <f>'[1]Calc - Opex FY16'!E139</f>
        <v>Traffic</v>
      </c>
      <c r="E93" s="167">
        <f>'[1]Calc - Opex FY16'!K139</f>
        <v>74.152213981623078</v>
      </c>
      <c r="H93" s="167">
        <f>E93/(1+D$4)/(1+C$4)*(1+C$5)*(1+D$5)</f>
        <v>74.107228728030691</v>
      </c>
    </row>
    <row r="94" spans="2:8" hidden="1">
      <c r="B94" s="166" t="str">
        <f>'[1]Calc - Opex FY16'!C140</f>
        <v>MBI4x150</v>
      </c>
      <c r="C94" s="166" t="str">
        <f>'[1]Calc - Opex FY16'!D140</f>
        <v>Lamp</v>
      </c>
      <c r="D94" s="166" t="str">
        <f>'[1]Calc - Opex FY16'!E140</f>
        <v>Traffic</v>
      </c>
      <c r="E94" s="167">
        <f>'[1]Calc - Opex FY16'!K140</f>
        <v>218.16864751332051</v>
      </c>
      <c r="H94" s="167">
        <f>E94/(1+D$4)/(1+C$4)*(1+C$5)*(1+D$5)</f>
        <v>218.03629311137738</v>
      </c>
    </row>
    <row r="95" spans="2:8" hidden="1">
      <c r="B95" s="166" t="str">
        <f>'[1]Calc - Opex FY16'!C141</f>
        <v>SON1x100</v>
      </c>
      <c r="C95" s="166" t="str">
        <f>'[1]Calc - Opex FY16'!D141</f>
        <v>Lamp</v>
      </c>
      <c r="D95" s="166" t="str">
        <f>'[1]Calc - Opex FY16'!E141</f>
        <v>Traffic</v>
      </c>
      <c r="E95" s="167">
        <f>'[1]Calc - Opex FY16'!K141</f>
        <v>83.120795485605655</v>
      </c>
      <c r="H95" s="167">
        <f>E95/(1+D$4)/(1+C$4)*(1+C$5)*(1+D$5)</f>
        <v>83.070369343715285</v>
      </c>
    </row>
    <row r="96" spans="2:8" hidden="1">
      <c r="B96" s="166" t="str">
        <f>'[1]Calc - Opex FY16'!C142</f>
        <v>SON1x100 (P09)</v>
      </c>
      <c r="C96" s="166" t="str">
        <f>'[1]Calc - Opex FY16'!D142</f>
        <v>Lamp</v>
      </c>
      <c r="D96" s="166" t="str">
        <f>'[1]Calc - Opex FY16'!E142</f>
        <v>Traffic</v>
      </c>
      <c r="E96" s="167">
        <f>'[1]Calc - Opex FY16'!K142</f>
        <v>83.120795485605655</v>
      </c>
      <c r="H96" s="167">
        <f>E96/(1+D$4)/(1+C$4)*(1+C$5)*(1+D$5)</f>
        <v>83.070369343715285</v>
      </c>
    </row>
    <row r="97" spans="2:8" hidden="1">
      <c r="B97" s="166" t="str">
        <f>'[1]Calc - Opex FY16'!C143</f>
        <v>SON1x1000</v>
      </c>
      <c r="C97" s="166" t="str">
        <f>'[1]Calc - Opex FY16'!D143</f>
        <v>Lamp</v>
      </c>
      <c r="D97" s="166" t="str">
        <f>'[1]Calc - Opex FY16'!E143</f>
        <v>Traffic</v>
      </c>
      <c r="E97" s="167">
        <f>'[1]Calc - Opex FY16'!K143</f>
        <v>86.37409661114016</v>
      </c>
      <c r="H97" s="167">
        <f>E97/(1+D$4)/(1+C$4)*(1+C$5)*(1+D$5)</f>
        <v>86.321696818453859</v>
      </c>
    </row>
    <row r="98" spans="2:8" hidden="1">
      <c r="B98" s="166" t="str">
        <f>'[1]Calc - Opex FY16'!C144</f>
        <v>SON1x1000 (P09)</v>
      </c>
      <c r="C98" s="166" t="str">
        <f>'[1]Calc - Opex FY16'!D144</f>
        <v>Lamp</v>
      </c>
      <c r="D98" s="166" t="str">
        <f>'[1]Calc - Opex FY16'!E144</f>
        <v>Traffic</v>
      </c>
      <c r="E98" s="167">
        <f>'[1]Calc - Opex FY16'!K144</f>
        <v>86.37409661114016</v>
      </c>
      <c r="H98" s="167">
        <f>E98/(1+D$4)/(1+C$4)*(1+C$5)*(1+D$5)</f>
        <v>86.321696818453859</v>
      </c>
    </row>
    <row r="99" spans="2:8" hidden="1">
      <c r="B99" s="166" t="str">
        <f>'[1]Calc - Opex FY16'!C145</f>
        <v>SON1x120</v>
      </c>
      <c r="C99" s="166" t="str">
        <f>'[1]Calc - Opex FY16'!D145</f>
        <v>Lamp</v>
      </c>
      <c r="D99" s="166" t="str">
        <f>'[1]Calc - Opex FY16'!E145</f>
        <v>Traffic</v>
      </c>
      <c r="E99" s="167">
        <f>'[1]Calc - Opex FY16'!K145</f>
        <v>54.845160101934766</v>
      </c>
      <c r="H99" s="167">
        <f>E99/(1+D$4)/(1+C$4)*(1+C$5)*(1+D$5)</f>
        <v>54.811887684254657</v>
      </c>
    </row>
    <row r="100" spans="2:8" hidden="1">
      <c r="B100" s="166" t="str">
        <f>'[1]Calc - Opex FY16'!C146</f>
        <v>SON1x150</v>
      </c>
      <c r="C100" s="166" t="str">
        <f>'[1]Calc - Opex FY16'!D146</f>
        <v>Lamp</v>
      </c>
      <c r="D100" s="166" t="str">
        <f>'[1]Calc - Opex FY16'!E146</f>
        <v>Traffic</v>
      </c>
      <c r="E100" s="167">
        <f>'[1]Calc - Opex FY16'!K146</f>
        <v>71.496140060049754</v>
      </c>
      <c r="H100" s="167">
        <f>E100/(1+D$4)/(1+C$4)*(1+C$5)*(1+D$5)</f>
        <v>71.452766142822185</v>
      </c>
    </row>
    <row r="101" spans="2:8" hidden="1">
      <c r="B101" s="166" t="str">
        <f>'[1]Calc - Opex FY16'!C147</f>
        <v>SON1x150 (P09)</v>
      </c>
      <c r="C101" s="166" t="str">
        <f>'[1]Calc - Opex FY16'!D147</f>
        <v>Lamp</v>
      </c>
      <c r="D101" s="166" t="str">
        <f>'[1]Calc - Opex FY16'!E147</f>
        <v>Traffic</v>
      </c>
      <c r="E101" s="167">
        <f>'[1]Calc - Opex FY16'!K147</f>
        <v>71.496140060049754</v>
      </c>
      <c r="H101" s="167">
        <f>E101/(1+D$4)/(1+C$4)*(1+C$5)*(1+D$5)</f>
        <v>71.452766142822185</v>
      </c>
    </row>
    <row r="102" spans="2:8" hidden="1">
      <c r="B102" s="166" t="str">
        <f>'[1]Calc - Opex FY16'!C148</f>
        <v>SON1x150 AR</v>
      </c>
      <c r="C102" s="166" t="str">
        <f>'[1]Calc - Opex FY16'!D148</f>
        <v>Lamp</v>
      </c>
      <c r="D102" s="166" t="str">
        <f>'[1]Calc - Opex FY16'!E148</f>
        <v>Traffic</v>
      </c>
      <c r="E102" s="167">
        <f>'[1]Calc - Opex FY16'!K148</f>
        <v>64.280303917054681</v>
      </c>
      <c r="H102" s="167">
        <f>E102/(1+D$4)/(1+C$4)*(1+C$5)*(1+D$5)</f>
        <v>64.24130756593533</v>
      </c>
    </row>
    <row r="103" spans="2:8" hidden="1">
      <c r="B103" s="166" t="str">
        <f>'[1]Calc - Opex FY16'!C149</f>
        <v>SON1x220</v>
      </c>
      <c r="C103" s="166" t="str">
        <f>'[1]Calc - Opex FY16'!D149</f>
        <v>Lamp</v>
      </c>
      <c r="D103" s="166" t="str">
        <f>'[1]Calc - Opex FY16'!E149</f>
        <v>Traffic</v>
      </c>
      <c r="E103" s="167">
        <f>'[1]Calc - Opex FY16'!K149</f>
        <v>66.528092796453933</v>
      </c>
      <c r="H103" s="167">
        <f>E103/(1+D$4)/(1+C$4)*(1+C$5)*(1+D$5)</f>
        <v>66.487732799566885</v>
      </c>
    </row>
    <row r="104" spans="2:8" hidden="1">
      <c r="B104" s="166" t="str">
        <f>'[1]Calc - Opex FY16'!C150</f>
        <v>SON1x250</v>
      </c>
      <c r="C104" s="166" t="str">
        <f>'[1]Calc - Opex FY16'!D150</f>
        <v>Lamp</v>
      </c>
      <c r="D104" s="166" t="str">
        <f>'[1]Calc - Opex FY16'!E150</f>
        <v>Traffic</v>
      </c>
      <c r="E104" s="167">
        <f>'[1]Calc - Opex FY16'!K150</f>
        <v>74.850097105033328</v>
      </c>
      <c r="H104" s="167">
        <f>E104/(1+D$4)/(1+C$4)*(1+C$5)*(1+D$5)</f>
        <v>74.804688472992751</v>
      </c>
    </row>
    <row r="105" spans="2:8" hidden="1">
      <c r="B105" s="166" t="str">
        <f>'[1]Calc - Opex FY16'!C151</f>
        <v>SON1x250 (P09)</v>
      </c>
      <c r="C105" s="166" t="str">
        <f>'[1]Calc - Opex FY16'!D151</f>
        <v>Lamp</v>
      </c>
      <c r="D105" s="166" t="str">
        <f>'[1]Calc - Opex FY16'!E151</f>
        <v>Traffic</v>
      </c>
      <c r="E105" s="167">
        <f>'[1]Calc - Opex FY16'!K151</f>
        <v>74.850097105033328</v>
      </c>
      <c r="H105" s="167">
        <f>E105/(1+D$4)/(1+C$4)*(1+C$5)*(1+D$5)</f>
        <v>74.804688472992751</v>
      </c>
    </row>
    <row r="106" spans="2:8" hidden="1">
      <c r="B106" s="166" t="str">
        <f>'[1]Calc - Opex FY16'!C152</f>
        <v>SON1x250 AR</v>
      </c>
      <c r="C106" s="166" t="str">
        <f>'[1]Calc - Opex FY16'!D152</f>
        <v>Lamp</v>
      </c>
      <c r="D106" s="166" t="str">
        <f>'[1]Calc - Opex FY16'!E152</f>
        <v>Traffic</v>
      </c>
      <c r="E106" s="167">
        <f>'[1]Calc - Opex FY16'!K152</f>
        <v>65.308850744182962</v>
      </c>
      <c r="H106" s="167">
        <f>E106/(1+D$4)/(1+C$4)*(1+C$5)*(1+D$5)</f>
        <v>65.269230413854274</v>
      </c>
    </row>
    <row r="107" spans="2:8" hidden="1">
      <c r="B107" s="166" t="str">
        <f>'[1]Calc - Opex FY16'!C153</f>
        <v>SON1x310</v>
      </c>
      <c r="C107" s="166" t="str">
        <f>'[1]Calc - Opex FY16'!D153</f>
        <v>Lamp</v>
      </c>
      <c r="D107" s="166" t="str">
        <f>'[1]Calc - Opex FY16'!E153</f>
        <v>Traffic</v>
      </c>
      <c r="E107" s="167">
        <f>'[1]Calc - Opex FY16'!K153</f>
        <v>65.495825326765001</v>
      </c>
      <c r="H107" s="167">
        <f>E107/(1+D$4)/(1+C$4)*(1+C$5)*(1+D$5)</f>
        <v>65.456091566255864</v>
      </c>
    </row>
    <row r="108" spans="2:8" hidden="1">
      <c r="B108" s="166" t="str">
        <f>'[1]Calc - Opex FY16'!C154</f>
        <v>SON1x360</v>
      </c>
      <c r="C108" s="166" t="str">
        <f>'[1]Calc - Opex FY16'!D154</f>
        <v>Lamp</v>
      </c>
      <c r="D108" s="166" t="str">
        <f>'[1]Calc - Opex FY16'!E154</f>
        <v>Traffic</v>
      </c>
      <c r="E108" s="167">
        <f>'[1]Calc - Opex FY16'!K154</f>
        <v>65.495825326765001</v>
      </c>
      <c r="H108" s="167">
        <f>E108/(1+D$4)/(1+C$4)*(1+C$5)*(1+D$5)</f>
        <v>65.456091566255864</v>
      </c>
    </row>
    <row r="109" spans="2:8" hidden="1">
      <c r="B109" s="166" t="str">
        <f>'[1]Calc - Opex FY16'!C155</f>
        <v>SON1x400</v>
      </c>
      <c r="C109" s="166" t="str">
        <f>'[1]Calc - Opex FY16'!D155</f>
        <v>Lamp</v>
      </c>
      <c r="D109" s="166" t="str">
        <f>'[1]Calc - Opex FY16'!E155</f>
        <v>Traffic</v>
      </c>
      <c r="E109" s="167">
        <f>'[1]Calc - Opex FY16'!K155</f>
        <v>72.863603305024341</v>
      </c>
      <c r="H109" s="167">
        <f>E109/(1+D$4)/(1+C$4)*(1+C$5)*(1+D$5)</f>
        <v>72.819399801226794</v>
      </c>
    </row>
    <row r="110" spans="2:8" hidden="1">
      <c r="B110" s="166" t="str">
        <f>'[1]Calc - Opex FY16'!C156</f>
        <v>SON1x400 (P09)</v>
      </c>
      <c r="C110" s="166" t="str">
        <f>'[1]Calc - Opex FY16'!D156</f>
        <v>Lamp</v>
      </c>
      <c r="D110" s="166" t="str">
        <f>'[1]Calc - Opex FY16'!E156</f>
        <v>Traffic</v>
      </c>
      <c r="E110" s="167">
        <f>'[1]Calc - Opex FY16'!K156</f>
        <v>72.863603305024341</v>
      </c>
      <c r="H110" s="167">
        <f>E110/(1+D$4)/(1+C$4)*(1+C$5)*(1+D$5)</f>
        <v>72.819399801226794</v>
      </c>
    </row>
    <row r="111" spans="2:8" hidden="1">
      <c r="B111" s="166" t="str">
        <f>'[1]Calc - Opex FY16'!C157</f>
        <v>SON1x400 AR</v>
      </c>
      <c r="C111" s="166" t="str">
        <f>'[1]Calc - Opex FY16'!D157</f>
        <v>Lamp</v>
      </c>
      <c r="D111" s="166" t="str">
        <f>'[1]Calc - Opex FY16'!E157</f>
        <v>Traffic</v>
      </c>
      <c r="E111" s="167">
        <f>'[1]Calc - Opex FY16'!K157</f>
        <v>91.855615623836599</v>
      </c>
      <c r="H111" s="167">
        <f>E111/(1+D$4)/(1+C$4)*(1+C$5)*(1+D$5)</f>
        <v>91.799890407543685</v>
      </c>
    </row>
    <row r="112" spans="2:8" hidden="1">
      <c r="B112" s="166" t="str">
        <f>'[1]Calc - Opex FY16'!C158</f>
        <v>SON1x50</v>
      </c>
      <c r="C112" s="166" t="str">
        <f>'[1]Calc - Opex FY16'!D158</f>
        <v>Lamp</v>
      </c>
      <c r="D112" s="166" t="str">
        <f>'[1]Calc - Opex FY16'!E158</f>
        <v>NonTraffic</v>
      </c>
      <c r="E112" s="167">
        <f>'[1]Calc - Opex FY16'!K158</f>
        <v>47.84987491103783</v>
      </c>
      <c r="H112" s="167">
        <f>E112/(1+D$4)/(1+C$4)*(1+C$5)*(1+D$5)</f>
        <v>47.820846259812775</v>
      </c>
    </row>
    <row r="113" spans="2:8" hidden="1">
      <c r="B113" s="166" t="str">
        <f>'[1]Calc - Opex FY16'!C159</f>
        <v>SON1x50 (P09)</v>
      </c>
      <c r="C113" s="166" t="str">
        <f>'[1]Calc - Opex FY16'!D159</f>
        <v>Lamp</v>
      </c>
      <c r="D113" s="166" t="str">
        <f>'[1]Calc - Opex FY16'!E159</f>
        <v>NonTraffic</v>
      </c>
      <c r="E113" s="167">
        <f>'[1]Calc - Opex FY16'!K159</f>
        <v>47.84987491103783</v>
      </c>
      <c r="H113" s="167">
        <f>E113/(1+D$4)/(1+C$4)*(1+C$5)*(1+D$5)</f>
        <v>47.820846259812775</v>
      </c>
    </row>
    <row r="114" spans="2:8" hidden="1">
      <c r="B114" s="166" t="str">
        <f>'[1]Calc - Opex FY16'!C160</f>
        <v>SON1x70</v>
      </c>
      <c r="C114" s="166" t="str">
        <f>'[1]Calc - Opex FY16'!D160</f>
        <v>Lamp</v>
      </c>
      <c r="D114" s="166" t="str">
        <f>'[1]Calc - Opex FY16'!E160</f>
        <v>NonTraffic</v>
      </c>
      <c r="E114" s="167">
        <f>'[1]Calc - Opex FY16'!K160</f>
        <v>63.891075570886301</v>
      </c>
      <c r="H114" s="167">
        <f>E114/(1+D$4)/(1+C$4)*(1+C$5)*(1+D$5)</f>
        <v>63.852315349410517</v>
      </c>
    </row>
    <row r="115" spans="2:8" hidden="1">
      <c r="B115" s="166" t="str">
        <f>'[1]Calc - Opex FY16'!C161</f>
        <v>SON1x70 (P09)</v>
      </c>
      <c r="C115" s="166" t="str">
        <f>'[1]Calc - Opex FY16'!D161</f>
        <v>Lamp</v>
      </c>
      <c r="D115" s="166" t="str">
        <f>'[1]Calc - Opex FY16'!E161</f>
        <v>NonTraffic</v>
      </c>
      <c r="E115" s="167">
        <f>'[1]Calc - Opex FY16'!K161</f>
        <v>63.891075570886301</v>
      </c>
      <c r="H115" s="167">
        <f>E115/(1+D$4)/(1+C$4)*(1+C$5)*(1+D$5)</f>
        <v>63.852315349410517</v>
      </c>
    </row>
    <row r="116" spans="2:8" hidden="1">
      <c r="B116" s="166" t="str">
        <f>'[1]Calc - Opex FY16'!C162</f>
        <v>SON2x250</v>
      </c>
      <c r="C116" s="166" t="str">
        <f>'[1]Calc - Opex FY16'!D162</f>
        <v>Lamp</v>
      </c>
      <c r="D116" s="166" t="str">
        <f>'[1]Calc - Opex FY16'!E162</f>
        <v>Traffic</v>
      </c>
      <c r="E116" s="167">
        <f>'[1]Calc - Opex FY16'!K162</f>
        <v>120.4721036397813</v>
      </c>
      <c r="H116" s="167">
        <f>E116/(1+D$4)/(1+C$4)*(1+C$5)*(1+D$5)</f>
        <v>120.39901791729176</v>
      </c>
    </row>
    <row r="117" spans="2:8" hidden="1">
      <c r="B117" s="166" t="str">
        <f>'[1]Calc - Opex FY16'!C163</f>
        <v>SON2x250 (P09)</v>
      </c>
      <c r="C117" s="166" t="str">
        <f>'[1]Calc - Opex FY16'!D163</f>
        <v>Lamp</v>
      </c>
      <c r="D117" s="166" t="str">
        <f>'[1]Calc - Opex FY16'!E163</f>
        <v>Traffic</v>
      </c>
      <c r="E117" s="167">
        <f>'[1]Calc - Opex FY16'!K163</f>
        <v>120.4721036397813</v>
      </c>
      <c r="H117" s="167">
        <f>E117/(1+D$4)/(1+C$4)*(1+C$5)*(1+D$5)</f>
        <v>120.39901791729176</v>
      </c>
    </row>
    <row r="118" spans="2:8" hidden="1">
      <c r="B118" s="166" t="str">
        <f>'[1]Calc - Opex FY16'!C164</f>
        <v>SON2x400</v>
      </c>
      <c r="C118" s="166" t="str">
        <f>'[1]Calc - Opex FY16'!D164</f>
        <v>Lamp</v>
      </c>
      <c r="D118" s="166" t="str">
        <f>'[1]Calc - Opex FY16'!E164</f>
        <v>Traffic</v>
      </c>
      <c r="E118" s="167">
        <f>'[1]Calc - Opex FY16'!K164</f>
        <v>112.92156185844752</v>
      </c>
      <c r="H118" s="167">
        <f>E118/(1+D$4)/(1+C$4)*(1+C$5)*(1+D$5)</f>
        <v>112.85305675491128</v>
      </c>
    </row>
    <row r="119" spans="2:8" hidden="1">
      <c r="B119" s="166" t="str">
        <f>'[1]Calc - Opex FY16'!C165</f>
        <v>SON2x70</v>
      </c>
      <c r="C119" s="166" t="str">
        <f>'[1]Calc - Opex FY16'!D165</f>
        <v>Lamp</v>
      </c>
      <c r="D119" s="166" t="str">
        <f>'[1]Calc - Opex FY16'!E165</f>
        <v>NonTraffic</v>
      </c>
      <c r="E119" s="167">
        <f>'[1]Calc - Opex FY16'!K165</f>
        <v>92.919870028252902</v>
      </c>
      <c r="H119" s="167">
        <f>E119/(1+D$4)/(1+C$4)*(1+C$5)*(1+D$5)</f>
        <v>92.863499170357414</v>
      </c>
    </row>
    <row r="120" spans="2:8" hidden="1">
      <c r="B120" s="166" t="str">
        <f>'[1]Calc - Opex FY16'!C166</f>
        <v>SON3x70</v>
      </c>
      <c r="C120" s="166" t="str">
        <f>'[1]Calc - Opex FY16'!D166</f>
        <v>Lamp</v>
      </c>
      <c r="D120" s="166" t="str">
        <f>'[1]Calc - Opex FY16'!E166</f>
        <v>NonTraffic</v>
      </c>
      <c r="E120" s="167">
        <f>'[1]Calc - Opex FY16'!K166</f>
        <v>176.64223426316778</v>
      </c>
      <c r="H120" s="167">
        <f>E120/(1+D$4)/(1+C$4)*(1+C$5)*(1+D$5)</f>
        <v>176.53507231510477</v>
      </c>
    </row>
    <row r="121" spans="2:8" hidden="1">
      <c r="B121" s="166" t="str">
        <f>'[1]Calc - Opex FY16'!C167</f>
        <v>SON4x250</v>
      </c>
      <c r="C121" s="166" t="str">
        <f>'[1]Calc - Opex FY16'!D167</f>
        <v>Lamp</v>
      </c>
      <c r="D121" s="166" t="str">
        <f>'[1]Calc - Opex FY16'!E167</f>
        <v>Traffic</v>
      </c>
      <c r="E121" s="167">
        <f>'[1]Calc - Opex FY16'!K167</f>
        <v>214.83142229808746</v>
      </c>
      <c r="H121" s="167">
        <f>E121/(1+D$4)/(1+C$4)*(1+C$5)*(1+D$5)</f>
        <v>214.70109246040937</v>
      </c>
    </row>
    <row r="122" spans="2:8" hidden="1">
      <c r="B122" s="166" t="str">
        <f>'[1]Calc - Opex FY16'!C168</f>
        <v>SON4x600</v>
      </c>
      <c r="C122" s="166" t="str">
        <f>'[1]Calc - Opex FY16'!D168</f>
        <v>Lamp</v>
      </c>
      <c r="D122" s="166" t="str">
        <f>'[1]Calc - Opex FY16'!E168</f>
        <v>Traffic</v>
      </c>
      <c r="E122" s="167">
        <f>'[1]Calc - Opex FY16'!K168</f>
        <v>228.29092725783653</v>
      </c>
      <c r="H122" s="167">
        <f>E122/(1+D$4)/(1+C$4)*(1+C$5)*(1+D$5)</f>
        <v>228.15243206390903</v>
      </c>
    </row>
    <row r="123" spans="2:8" hidden="1">
      <c r="B123" s="166" t="str">
        <f>'[1]Calc - Opex FY16'!C169</f>
        <v>SON4x70</v>
      </c>
      <c r="C123" s="166" t="str">
        <f>'[1]Calc - Opex FY16'!D169</f>
        <v>Lamp</v>
      </c>
      <c r="D123" s="166" t="str">
        <f>'[1]Calc - Opex FY16'!E169</f>
        <v>NonTraffic</v>
      </c>
      <c r="E123" s="167">
        <f>'[1]Calc - Opex FY16'!K169</f>
        <v>143.52382378602576</v>
      </c>
      <c r="H123" s="167">
        <f>E123/(1+D$4)/(1+C$4)*(1+C$5)*(1+D$5)</f>
        <v>143.43675348477805</v>
      </c>
    </row>
    <row r="124" spans="2:8" hidden="1">
      <c r="B124" s="166" t="str">
        <f>'[1]Calc - Opex FY16'!C170</f>
        <v>SON8x70</v>
      </c>
      <c r="C124" s="166" t="str">
        <f>'[1]Calc - Opex FY16'!D170</f>
        <v>Lamp</v>
      </c>
      <c r="D124" s="166" t="str">
        <f>'[1]Calc - Opex FY16'!E170</f>
        <v>NonTraffic</v>
      </c>
      <c r="E124" s="167">
        <f>'[1]Calc - Opex FY16'!K170</f>
        <v>221.98118738145791</v>
      </c>
      <c r="H124" s="167">
        <f>E124/(1+D$4)/(1+C$4)*(1+C$5)*(1+D$5)</f>
        <v>221.84652006040432</v>
      </c>
    </row>
    <row r="125" spans="2:8" hidden="1">
      <c r="B125" s="166" t="str">
        <f>'[1]Calc - Opex FY16'!C171</f>
        <v>SOX1x135</v>
      </c>
      <c r="C125" s="166" t="str">
        <f>'[1]Calc - Opex FY16'!D171</f>
        <v>Lamp</v>
      </c>
      <c r="D125" s="166" t="str">
        <f>'[1]Calc - Opex FY16'!E171</f>
        <v>Traffic</v>
      </c>
      <c r="E125" s="167">
        <f>'[1]Calc - Opex FY16'!K171</f>
        <v>61.006785253451071</v>
      </c>
      <c r="H125" s="167">
        <f>E125/(1+D$4)/(1+C$4)*(1+C$5)*(1+D$5)</f>
        <v>60.969774818318768</v>
      </c>
    </row>
    <row r="126" spans="2:8" hidden="1">
      <c r="B126" s="166" t="str">
        <f>'[1]Calc - Opex FY16'!C172</f>
        <v>SOX1x150</v>
      </c>
      <c r="C126" s="166" t="str">
        <f>'[1]Calc - Opex FY16'!D172</f>
        <v>Lamp</v>
      </c>
      <c r="D126" s="166" t="str">
        <f>'[1]Calc - Opex FY16'!E172</f>
        <v>Traffic</v>
      </c>
      <c r="E126" s="167">
        <f>'[1]Calc - Opex FY16'!K172</f>
        <v>61.006785253451071</v>
      </c>
      <c r="H126" s="167">
        <f>E126/(1+D$4)/(1+C$4)*(1+C$5)*(1+D$5)</f>
        <v>60.969774818318768</v>
      </c>
    </row>
    <row r="127" spans="2:8" hidden="1">
      <c r="B127" s="166" t="str">
        <f>'[1]Calc - Opex FY16'!C173</f>
        <v>SOX1x180</v>
      </c>
      <c r="C127" s="166" t="str">
        <f>'[1]Calc - Opex FY16'!D173</f>
        <v>Lamp</v>
      </c>
      <c r="D127" s="166" t="str">
        <f>'[1]Calc - Opex FY16'!E173</f>
        <v>Traffic</v>
      </c>
      <c r="E127" s="167">
        <f>'[1]Calc - Opex FY16'!K173</f>
        <v>129.4646463714885</v>
      </c>
      <c r="H127" s="167">
        <f>E127/(1+D$4)/(1+C$4)*(1+C$5)*(1+D$5)</f>
        <v>129.38610522435951</v>
      </c>
    </row>
    <row r="128" spans="2:8" hidden="1">
      <c r="B128" s="166" t="str">
        <f>'[1]Calc - Opex FY16'!C174</f>
        <v>SOX1x90</v>
      </c>
      <c r="C128" s="166" t="str">
        <f>'[1]Calc - Opex FY16'!D174</f>
        <v>Lamp</v>
      </c>
      <c r="D128" s="166" t="str">
        <f>'[1]Calc - Opex FY16'!E174</f>
        <v>NonTraffic</v>
      </c>
      <c r="E128" s="167">
        <f>'[1]Calc - Opex FY16'!K174</f>
        <v>54.731658042297383</v>
      </c>
      <c r="H128" s="167">
        <f>E128/(1+D$4)/(1+C$4)*(1+C$5)*(1+D$5)</f>
        <v>54.698454481886152</v>
      </c>
    </row>
    <row r="129" spans="2:8" hidden="1">
      <c r="B129" s="166" t="str">
        <f>'[1]Calc - Opex FY16'!C175</f>
        <v>TF1x16</v>
      </c>
      <c r="C129" s="166" t="str">
        <f>'[1]Calc - Opex FY16'!D175</f>
        <v>Lamp</v>
      </c>
      <c r="D129" s="166" t="str">
        <f>'[1]Calc - Opex FY16'!E175</f>
        <v>NonTraffic</v>
      </c>
      <c r="E129" s="167">
        <f>'[1]Calc - Opex FY16'!K175</f>
        <v>45.2904172477241</v>
      </c>
      <c r="H129" s="167">
        <f>E129/(1+D$4)/(1+C$4)*(1+C$5)*(1+D$5)</f>
        <v>45.262941319551558</v>
      </c>
    </row>
    <row r="130" spans="2:8" hidden="1">
      <c r="B130" s="166" t="str">
        <f>'[1]Calc - Opex FY16'!C176</f>
        <v>TF1x176</v>
      </c>
      <c r="C130" s="166" t="str">
        <f>'[1]Calc - Opex FY16'!D176</f>
        <v>Lamp</v>
      </c>
      <c r="D130" s="166" t="str">
        <f>'[1]Calc - Opex FY16'!E176</f>
        <v>Traffic</v>
      </c>
      <c r="E130" s="167">
        <f>'[1]Calc - Opex FY16'!K176</f>
        <v>52.484994149601718</v>
      </c>
      <c r="H130" s="167">
        <f>E130/(1+D$4)/(1+C$4)*(1+C$5)*(1+D$5)</f>
        <v>52.453153552472671</v>
      </c>
    </row>
    <row r="131" spans="2:8" hidden="1">
      <c r="B131" s="166" t="str">
        <f>'[1]Calc - Opex FY16'!C177</f>
        <v>TF1x20</v>
      </c>
      <c r="C131" s="166" t="str">
        <f>'[1]Calc - Opex FY16'!D177</f>
        <v>Lamp</v>
      </c>
      <c r="D131" s="166" t="str">
        <f>'[1]Calc - Opex FY16'!E177</f>
        <v>NonTraffic</v>
      </c>
      <c r="E131" s="167">
        <f>'[1]Calc - Opex FY16'!K177</f>
        <v>45.2904172477241</v>
      </c>
      <c r="H131" s="167">
        <f>E131/(1+D$4)/(1+C$4)*(1+C$5)*(1+D$5)</f>
        <v>45.262941319551558</v>
      </c>
    </row>
    <row r="132" spans="2:8" hidden="1">
      <c r="B132" s="166" t="str">
        <f>'[1]Calc - Opex FY16'!C178</f>
        <v>TF1x236</v>
      </c>
      <c r="C132" s="166" t="str">
        <f>'[1]Calc - Opex FY16'!D178</f>
        <v>Lamp</v>
      </c>
      <c r="D132" s="166" t="str">
        <f>'[1]Calc - Opex FY16'!E178</f>
        <v>Traffic</v>
      </c>
      <c r="E132" s="167">
        <f>'[1]Calc - Opex FY16'!K178</f>
        <v>52.484994149601718</v>
      </c>
      <c r="H132" s="167">
        <f>E132/(1+D$4)/(1+C$4)*(1+C$5)*(1+D$5)</f>
        <v>52.453153552472671</v>
      </c>
    </row>
    <row r="133" spans="2:8" hidden="1">
      <c r="B133" s="166" t="str">
        <f>'[1]Calc - Opex FY16'!C179</f>
        <v>TF1x26</v>
      </c>
      <c r="C133" s="166" t="str">
        <f>'[1]Calc - Opex FY16'!D179</f>
        <v>Lamp</v>
      </c>
      <c r="D133" s="166" t="str">
        <f>'[1]Calc - Opex FY16'!E179</f>
        <v>NonTraffic</v>
      </c>
      <c r="E133" s="167">
        <f>'[1]Calc - Opex FY16'!K179</f>
        <v>45.2904172477241</v>
      </c>
      <c r="H133" s="167">
        <f>E133/(1+D$4)/(1+C$4)*(1+C$5)*(1+D$5)</f>
        <v>45.262941319551558</v>
      </c>
    </row>
    <row r="134" spans="2:8" hidden="1">
      <c r="B134" s="166" t="str">
        <f>'[1]Calc - Opex FY16'!C180</f>
        <v>TF1x40</v>
      </c>
      <c r="C134" s="166" t="str">
        <f>'[1]Calc - Opex FY16'!D180</f>
        <v>Lamp</v>
      </c>
      <c r="D134" s="166" t="str">
        <f>'[1]Calc - Opex FY16'!E180</f>
        <v>NonTraffic</v>
      </c>
      <c r="E134" s="167">
        <f>'[1]Calc - Opex FY16'!K180</f>
        <v>66.171691048865483</v>
      </c>
      <c r="H134" s="167">
        <f>E134/(1+D$4)/(1+C$4)*(1+C$5)*(1+D$5)</f>
        <v>66.13154726700607</v>
      </c>
    </row>
    <row r="135" spans="2:8" hidden="1">
      <c r="B135" s="166" t="str">
        <f>'[1]Calc - Opex FY16'!C181</f>
        <v>TF1x40 (P09)</v>
      </c>
      <c r="C135" s="166" t="str">
        <f>'[1]Calc - Opex FY16'!D181</f>
        <v>Lamp</v>
      </c>
      <c r="D135" s="166" t="str">
        <f>'[1]Calc - Opex FY16'!E181</f>
        <v>NonTraffic</v>
      </c>
      <c r="E135" s="167">
        <f>'[1]Calc - Opex FY16'!K181</f>
        <v>66.171691048865483</v>
      </c>
      <c r="H135" s="167">
        <f>E135/(1+D$4)/(1+C$4)*(1+C$5)*(1+D$5)</f>
        <v>66.13154726700607</v>
      </c>
    </row>
    <row r="136" spans="2:8" hidden="1">
      <c r="B136" s="166" t="str">
        <f>'[1]Calc - Opex FY16'!C182</f>
        <v>TF1x60</v>
      </c>
      <c r="C136" s="166" t="str">
        <f>'[1]Calc - Opex FY16'!D182</f>
        <v>Lamp</v>
      </c>
      <c r="D136" s="166" t="str">
        <f>'[1]Calc - Opex FY16'!E182</f>
        <v>NonTraffic</v>
      </c>
      <c r="E136" s="167">
        <f>'[1]Calc - Opex FY16'!K182</f>
        <v>45.2904172477241</v>
      </c>
      <c r="H136" s="167">
        <f>E136/(1+D$4)/(1+C$4)*(1+C$5)*(1+D$5)</f>
        <v>45.262941319551558</v>
      </c>
    </row>
    <row r="137" spans="2:8" hidden="1">
      <c r="B137" s="166" t="str">
        <f>'[1]Calc - Opex FY16'!C183</f>
        <v>TF1x80</v>
      </c>
      <c r="C137" s="166" t="str">
        <f>'[1]Calc - Opex FY16'!D183</f>
        <v>Lamp</v>
      </c>
      <c r="D137" s="166" t="str">
        <f>'[1]Calc - Opex FY16'!E183</f>
        <v>NonTraffic</v>
      </c>
      <c r="E137" s="167">
        <f>'[1]Calc - Opex FY16'!K183</f>
        <v>45.638050867839638</v>
      </c>
      <c r="H137" s="167">
        <f>E137/(1+D$4)/(1+C$4)*(1+C$5)*(1+D$5)</f>
        <v>45.610364043920107</v>
      </c>
    </row>
    <row r="138" spans="2:8" hidden="1">
      <c r="B138" s="166" t="str">
        <f>'[1]Calc - Opex FY16'!C184</f>
        <v>TF2x14 T5</v>
      </c>
      <c r="C138" s="166" t="str">
        <f>'[1]Calc - Opex FY16'!D184</f>
        <v>Lamp</v>
      </c>
      <c r="D138" s="166" t="str">
        <f>'[1]Calc - Opex FY16'!E184</f>
        <v>NonTraffic</v>
      </c>
      <c r="E138" s="167">
        <f>'[1]Calc - Opex FY16'!K184</f>
        <v>52.66658399657382</v>
      </c>
      <c r="H138" s="167">
        <f>E138/(1+D$4)/(1+C$4)*(1+C$5)*(1+D$5)</f>
        <v>52.634633235973219</v>
      </c>
    </row>
    <row r="139" spans="2:8" hidden="1">
      <c r="B139" s="166" t="str">
        <f>'[1]Calc - Opex FY16'!C185</f>
        <v>TF2x14 T5 (P09)</v>
      </c>
      <c r="C139" s="166" t="str">
        <f>'[1]Calc - Opex FY16'!D185</f>
        <v>Lamp</v>
      </c>
      <c r="D139" s="166" t="str">
        <f>'[1]Calc - Opex FY16'!E185</f>
        <v>NonTraffic</v>
      </c>
      <c r="E139" s="167">
        <f>'[1]Calc - Opex FY16'!K185</f>
        <v>52.66658399657382</v>
      </c>
      <c r="H139" s="167">
        <f>E139/(1+D$4)/(1+C$4)*(1+C$5)*(1+D$5)</f>
        <v>52.634633235973219</v>
      </c>
    </row>
    <row r="140" spans="2:8" hidden="1">
      <c r="B140" s="166" t="str">
        <f>'[1]Calc - Opex FY16'!C186</f>
        <v>TF2x20</v>
      </c>
      <c r="C140" s="166" t="str">
        <f>'[1]Calc - Opex FY16'!D186</f>
        <v>Lamp</v>
      </c>
      <c r="D140" s="166" t="str">
        <f>'[1]Calc - Opex FY16'!E186</f>
        <v>NonTraffic</v>
      </c>
      <c r="E140" s="167">
        <f>'[1]Calc - Opex FY16'!K186</f>
        <v>54.98368532155331</v>
      </c>
      <c r="H140" s="167">
        <f>E140/(1+D$4)/(1+C$4)*(1+C$5)*(1+D$5)</f>
        <v>54.950328866029977</v>
      </c>
    </row>
    <row r="141" spans="2:8" hidden="1">
      <c r="B141" s="166" t="str">
        <f>'[1]Calc - Opex FY16'!C187</f>
        <v>TF2x20 (P09)</v>
      </c>
      <c r="C141" s="166" t="str">
        <f>'[1]Calc - Opex FY16'!D187</f>
        <v>Lamp</v>
      </c>
      <c r="D141" s="166" t="str">
        <f>'[1]Calc - Opex FY16'!E187</f>
        <v>NonTraffic</v>
      </c>
      <c r="E141" s="167">
        <f>'[1]Calc - Opex FY16'!K187</f>
        <v>54.98368532155331</v>
      </c>
      <c r="H141" s="167">
        <f>E141/(1+D$4)/(1+C$4)*(1+C$5)*(1+D$5)</f>
        <v>54.950328866029977</v>
      </c>
    </row>
    <row r="142" spans="2:8" hidden="1">
      <c r="B142" s="166" t="str">
        <f>'[1]Calc - Opex FY16'!C188</f>
        <v>TF2x26</v>
      </c>
      <c r="C142" s="166" t="str">
        <f>'[1]Calc - Opex FY16'!D188</f>
        <v>Lamp</v>
      </c>
      <c r="D142" s="166" t="str">
        <f>'[1]Calc - Opex FY16'!E188</f>
        <v>NonTraffic</v>
      </c>
      <c r="E142" s="167">
        <f>'[1]Calc - Opex FY16'!K188</f>
        <v>45.842801177992435</v>
      </c>
      <c r="H142" s="167">
        <f>E142/(1+D$4)/(1+C$4)*(1+C$5)*(1+D$5)</f>
        <v>45.814990140052437</v>
      </c>
    </row>
    <row r="143" spans="2:8" hidden="1">
      <c r="B143" s="166" t="str">
        <f>'[1]Calc - Opex FY16'!C189</f>
        <v>TF2x26 (P09)</v>
      </c>
      <c r="C143" s="166" t="str">
        <f>'[1]Calc - Opex FY16'!D189</f>
        <v>Lamp</v>
      </c>
      <c r="D143" s="166" t="str">
        <f>'[1]Calc - Opex FY16'!E189</f>
        <v>NonTraffic</v>
      </c>
      <c r="E143" s="167">
        <f>'[1]Calc - Opex FY16'!K189</f>
        <v>45.842801177992435</v>
      </c>
      <c r="H143" s="167">
        <f>E143/(1+D$4)/(1+C$4)*(1+C$5)*(1+D$5)</f>
        <v>45.814990140052437</v>
      </c>
    </row>
    <row r="144" spans="2:8" hidden="1">
      <c r="B144" s="166" t="str">
        <f>'[1]Calc - Opex FY16'!C190</f>
        <v>TF2x40</v>
      </c>
      <c r="C144" s="166" t="str">
        <f>'[1]Calc - Opex FY16'!D190</f>
        <v>Lamp</v>
      </c>
      <c r="D144" s="166" t="str">
        <f>'[1]Calc - Opex FY16'!E190</f>
        <v>NonTraffic</v>
      </c>
      <c r="E144" s="167">
        <f>'[1]Calc - Opex FY16'!K190</f>
        <v>45.842801177992435</v>
      </c>
      <c r="H144" s="167">
        <f>E144/(1+D$4)/(1+C$4)*(1+C$5)*(1+D$5)</f>
        <v>45.814990140052437</v>
      </c>
    </row>
    <row r="145" spans="2:8" hidden="1">
      <c r="B145" s="166" t="str">
        <f>'[1]Calc - Opex FY16'!C191</f>
        <v>TF2x58</v>
      </c>
      <c r="C145" s="166" t="str">
        <f>'[1]Calc - Opex FY16'!D191</f>
        <v>Lamp</v>
      </c>
      <c r="D145" s="166" t="str">
        <f>'[1]Calc - Opex FY16'!E191</f>
        <v>NonTraffic</v>
      </c>
      <c r="E145" s="167">
        <f>'[1]Calc - Opex FY16'!K191</f>
        <v>45.842801177992435</v>
      </c>
      <c r="H145" s="167">
        <f>E145/(1+D$4)/(1+C$4)*(1+C$5)*(1+D$5)</f>
        <v>45.814990140052437</v>
      </c>
    </row>
    <row r="146" spans="2:8" hidden="1">
      <c r="B146" s="166" t="str">
        <f>'[1]Calc - Opex FY16'!C192</f>
        <v>TF2x80</v>
      </c>
      <c r="C146" s="166" t="str">
        <f>'[1]Calc - Opex FY16'!D192</f>
        <v>Lamp</v>
      </c>
      <c r="D146" s="166" t="str">
        <f>'[1]Calc - Opex FY16'!E192</f>
        <v>NonTraffic</v>
      </c>
      <c r="E146" s="167">
        <f>'[1]Calc - Opex FY16'!K192</f>
        <v>45.842801177992435</v>
      </c>
      <c r="H146" s="167">
        <f>E146/(1+D$4)/(1+C$4)*(1+C$5)*(1+D$5)</f>
        <v>45.814990140052437</v>
      </c>
    </row>
    <row r="147" spans="2:8" hidden="1">
      <c r="B147" s="166" t="str">
        <f>'[1]Calc - Opex FY16'!C193</f>
        <v>TF3x20</v>
      </c>
      <c r="C147" s="166" t="str">
        <f>'[1]Calc - Opex FY16'!D193</f>
        <v>Lamp</v>
      </c>
      <c r="D147" s="166" t="str">
        <f>'[1]Calc - Opex FY16'!E193</f>
        <v>NonTraffic</v>
      </c>
      <c r="E147" s="167">
        <f>'[1]Calc - Opex FY16'!K193</f>
        <v>46.395185108260755</v>
      </c>
      <c r="H147" s="167">
        <f>E147/(1+D$4)/(1+C$4)*(1+C$5)*(1+D$5)</f>
        <v>46.367038960553302</v>
      </c>
    </row>
    <row r="148" spans="2:8" hidden="1">
      <c r="B148" s="166" t="str">
        <f>'[1]Calc - Opex FY16'!C194</f>
        <v>TF3x40</v>
      </c>
      <c r="C148" s="166" t="str">
        <f>'[1]Calc - Opex FY16'!D194</f>
        <v>Lamp</v>
      </c>
      <c r="D148" s="166" t="str">
        <f>'[1]Calc - Opex FY16'!E194</f>
        <v>NonTraffic</v>
      </c>
      <c r="E148" s="167">
        <f>'[1]Calc - Opex FY16'!K194</f>
        <v>46.395185108260755</v>
      </c>
      <c r="H148" s="167">
        <f>E148/(1+D$4)/(1+C$4)*(1+C$5)*(1+D$5)</f>
        <v>46.367038960553302</v>
      </c>
    </row>
    <row r="149" spans="2:8" hidden="1">
      <c r="B149" s="166" t="str">
        <f>'[1]Calc - Opex FY16'!C195</f>
        <v>TF3x80</v>
      </c>
      <c r="C149" s="166" t="str">
        <f>'[1]Calc - Opex FY16'!D195</f>
        <v>Lamp</v>
      </c>
      <c r="D149" s="166" t="str">
        <f>'[1]Calc - Opex FY16'!E195</f>
        <v>NonTraffic</v>
      </c>
      <c r="E149" s="167">
        <f>'[1]Calc - Opex FY16'!K195</f>
        <v>47.346666428147948</v>
      </c>
      <c r="H149" s="167">
        <f>E149/(1+D$4)/(1+C$4)*(1+C$5)*(1+D$5)</f>
        <v>47.31794305386606</v>
      </c>
    </row>
    <row r="150" spans="2:8" hidden="1">
      <c r="B150" s="166" t="str">
        <f>'[1]Calc - Opex FY16'!C196</f>
        <v>TF4x20</v>
      </c>
      <c r="C150" s="166" t="str">
        <f>'[1]Calc - Opex FY16'!D196</f>
        <v>Lamp</v>
      </c>
      <c r="D150" s="166" t="str">
        <f>'[1]Calc - Opex FY16'!E196</f>
        <v>NonTraffic</v>
      </c>
      <c r="E150" s="167">
        <f>'[1]Calc - Opex FY16'!K196</f>
        <v>46.947569038529082</v>
      </c>
      <c r="H150" s="167">
        <f>E150/(1+D$4)/(1+C$4)*(1+C$5)*(1+D$5)</f>
        <v>46.919087781054174</v>
      </c>
    </row>
    <row r="151" spans="2:8" hidden="1">
      <c r="B151" s="166" t="str">
        <f>'[1]Calc - Opex FY16'!C197</f>
        <v>TF4x40</v>
      </c>
      <c r="C151" s="166" t="str">
        <f>'[1]Calc - Opex FY16'!D197</f>
        <v>Lamp</v>
      </c>
      <c r="D151" s="166" t="str">
        <f>'[1]Calc - Opex FY16'!E197</f>
        <v>NonTraffic</v>
      </c>
      <c r="E151" s="167">
        <f>'[1]Calc - Opex FY16'!K197</f>
        <v>46.947569038529082</v>
      </c>
      <c r="H151" s="167">
        <f>E151/(1+D$4)/(1+C$4)*(1+C$5)*(1+D$5)</f>
        <v>46.919087781054174</v>
      </c>
    </row>
    <row r="152" spans="2:8" hidden="1">
      <c r="B152" s="166" t="str">
        <f>'[1]Calc - Opex FY16'!C198</f>
        <v>TF4x40 (P09)</v>
      </c>
      <c r="C152" s="166" t="str">
        <f>'[1]Calc - Opex FY16'!D198</f>
        <v>Lamp</v>
      </c>
      <c r="D152" s="166" t="str">
        <f>'[1]Calc - Opex FY16'!E198</f>
        <v>NonTraffic</v>
      </c>
      <c r="E152" s="167">
        <f>'[1]Calc - Opex FY16'!K198</f>
        <v>46.947569038529082</v>
      </c>
      <c r="H152" s="167">
        <f>E152/(1+D$4)/(1+C$4)*(1+C$5)*(1+D$5)</f>
        <v>46.919087781054174</v>
      </c>
    </row>
    <row r="153" spans="2:8" hidden="1">
      <c r="B153" s="166" t="str">
        <f>'[1]Calc - Opex FY16'!C199</f>
        <v>TF4x80</v>
      </c>
      <c r="C153" s="166" t="str">
        <f>'[1]Calc - Opex FY16'!D199</f>
        <v>Lamp</v>
      </c>
      <c r="D153" s="166" t="str">
        <f>'[1]Calc - Opex FY16'!E199</f>
        <v>NonTraffic</v>
      </c>
      <c r="E153" s="167">
        <f>'[1]Calc - Opex FY16'!K199</f>
        <v>48.198258320644946</v>
      </c>
      <c r="H153" s="167">
        <f>E153/(1+D$4)/(1+C$4)*(1+C$5)*(1+D$5)</f>
        <v>48.169018318804902</v>
      </c>
    </row>
    <row r="154" spans="2:8" hidden="1">
      <c r="B154" s="166" t="str">
        <f>'[1]Calc - Opex FY16'!C200</f>
        <v>TF5x58</v>
      </c>
      <c r="C154" s="166" t="str">
        <f>'[1]Calc - Opex FY16'!D200</f>
        <v>Lamp</v>
      </c>
      <c r="D154" s="166" t="str">
        <f>'[1]Calc - Opex FY16'!E200</f>
        <v>NonTraffic</v>
      </c>
      <c r="E154" s="167">
        <f>'[1]Calc - Opex FY16'!K200</f>
        <v>47.499952968797409</v>
      </c>
      <c r="H154" s="167">
        <f>E154/(1+D$4)/(1+C$4)*(1+C$5)*(1+D$5)</f>
        <v>47.471136601555052</v>
      </c>
    </row>
    <row r="155" spans="2:8" hidden="1">
      <c r="B155" s="166" t="str">
        <f>'[1]Calc - Opex FY16'!C201</f>
        <v>TF5x65</v>
      </c>
      <c r="C155" s="166" t="str">
        <f>'[1]Calc - Opex FY16'!D201</f>
        <v>Lamp</v>
      </c>
      <c r="D155" s="166" t="str">
        <f>'[1]Calc - Opex FY16'!E201</f>
        <v>NonTraffic</v>
      </c>
      <c r="E155" s="167">
        <f>'[1]Calc - Opex FY16'!K201</f>
        <v>47.499952968797409</v>
      </c>
      <c r="H155" s="167">
        <f>E155/(1+D$4)/(1+C$4)*(1+C$5)*(1+D$5)</f>
        <v>47.471136601555052</v>
      </c>
    </row>
    <row r="156" spans="2:8" hidden="1">
      <c r="B156" s="166" t="str">
        <f>'[1]Calc - Opex FY16'!C202</f>
        <v>TF5x80</v>
      </c>
      <c r="C156" s="166" t="str">
        <f>'[1]Calc - Opex FY16'!D202</f>
        <v>Lamp</v>
      </c>
      <c r="D156" s="166" t="str">
        <f>'[1]Calc - Opex FY16'!E202</f>
        <v>NonTraffic</v>
      </c>
      <c r="E156" s="167">
        <f>'[1]Calc - Opex FY16'!K202</f>
        <v>49.049850213141958</v>
      </c>
      <c r="H156" s="167">
        <f>E156/(1+D$4)/(1+C$4)*(1+C$5)*(1+D$5)</f>
        <v>49.020093583743751</v>
      </c>
    </row>
    <row r="157" spans="2:8" hidden="1">
      <c r="B157" s="166" t="str">
        <f>'[1]Calc - Opex FY16'!C203</f>
        <v>TF6x20</v>
      </c>
      <c r="C157" s="166" t="str">
        <f>'[1]Calc - Opex FY16'!D203</f>
        <v>Lamp</v>
      </c>
      <c r="D157" s="166" t="str">
        <f>'[1]Calc - Opex FY16'!E203</f>
        <v>NonTraffic</v>
      </c>
      <c r="E157" s="167">
        <f>'[1]Calc - Opex FY16'!K203</f>
        <v>48.052336899065743</v>
      </c>
      <c r="H157" s="167">
        <f>E157/(1+D$4)/(1+C$4)*(1+C$5)*(1+D$5)</f>
        <v>48.023185422055931</v>
      </c>
    </row>
    <row r="158" spans="2:8" hidden="1">
      <c r="B158" s="166" t="str">
        <f>'[1]Calc - Opex FY16'!C204</f>
        <v>TF6x36</v>
      </c>
      <c r="C158" s="166" t="str">
        <f>'[1]Calc - Opex FY16'!D204</f>
        <v>Lamp</v>
      </c>
      <c r="D158" s="166" t="str">
        <f>'[1]Calc - Opex FY16'!E204</f>
        <v>NonTraffic</v>
      </c>
      <c r="E158" s="167">
        <f>'[1]Calc - Opex FY16'!K204</f>
        <v>48.052336899065743</v>
      </c>
      <c r="H158" s="167">
        <f>E158/(1+D$4)/(1+C$4)*(1+C$5)*(1+D$5)</f>
        <v>48.023185422055931</v>
      </c>
    </row>
    <row r="159" spans="2:8" hidden="1">
      <c r="B159" s="166" t="str">
        <f>'[1]Calc - Opex FY16'!C205</f>
        <v>TF6x80</v>
      </c>
      <c r="C159" s="166" t="str">
        <f>'[1]Calc - Opex FY16'!D205</f>
        <v>Lamp</v>
      </c>
      <c r="D159" s="166" t="str">
        <f>'[1]Calc - Opex FY16'!E205</f>
        <v>NonTraffic</v>
      </c>
      <c r="E159" s="167">
        <f>'[1]Calc - Opex FY16'!K205</f>
        <v>49.901442105638957</v>
      </c>
      <c r="H159" s="167">
        <f>E159/(1+D$4)/(1+C$4)*(1+C$5)*(1+D$5)</f>
        <v>49.871168848682593</v>
      </c>
    </row>
    <row r="160" spans="2:8" hidden="1">
      <c r="B160" s="166" t="str">
        <f>'[1]Calc - Opex FY16'!C206</f>
        <v>TH1x1000</v>
      </c>
      <c r="C160" s="166" t="str">
        <f>'[1]Calc - Opex FY16'!D206</f>
        <v>Lamp</v>
      </c>
      <c r="D160" s="166" t="str">
        <f>'[1]Calc - Opex FY16'!E206</f>
        <v>Traffic</v>
      </c>
      <c r="E160" s="167">
        <f>'[1]Calc - Opex FY16'!K206</f>
        <v>61.909124319921247</v>
      </c>
      <c r="H160" s="167">
        <f>E160/(1+D$4)/(1+C$4)*(1+C$5)*(1+D$5)</f>
        <v>61.871566470901314</v>
      </c>
    </row>
    <row r="161" spans="2:8" hidden="1">
      <c r="B161" s="166" t="str">
        <f>'[1]Calc - Opex FY16'!C207</f>
        <v>TH1x1500</v>
      </c>
      <c r="C161" s="166" t="str">
        <f>'[1]Calc - Opex FY16'!D207</f>
        <v>Lamp</v>
      </c>
      <c r="D161" s="166" t="str">
        <f>'[1]Calc - Opex FY16'!E207</f>
        <v>Traffic</v>
      </c>
      <c r="E161" s="167">
        <f>'[1]Calc - Opex FY16'!K207</f>
        <v>59.865147269148196</v>
      </c>
      <c r="H161" s="167">
        <f>E161/(1+D$4)/(1+C$4)*(1+C$5)*(1+D$5)</f>
        <v>59.828829421215609</v>
      </c>
    </row>
    <row r="162" spans="2:8" hidden="1">
      <c r="B162" s="166" t="str">
        <f>'[1]Calc - Opex FY16'!C208</f>
        <v>TH1x400</v>
      </c>
      <c r="C162" s="166" t="str">
        <f>'[1]Calc - Opex FY16'!D208</f>
        <v>Lamp</v>
      </c>
      <c r="D162" s="166" t="str">
        <f>'[1]Calc - Opex FY16'!E208</f>
        <v>Traffic</v>
      </c>
      <c r="E162" s="167">
        <f>'[1]Calc - Opex FY16'!K208</f>
        <v>67.378922061426593</v>
      </c>
      <c r="H162" s="167">
        <f>E162/(1+D$4)/(1+C$4)*(1+C$5)*(1+D$5)</f>
        <v>67.33804589963772</v>
      </c>
    </row>
    <row r="163" spans="2:8" hidden="1">
      <c r="B163" s="166" t="str">
        <f>'[1]Calc - Opex FY16'!C209</f>
        <v>TH1x500</v>
      </c>
      <c r="C163" s="166" t="str">
        <f>'[1]Calc - Opex FY16'!D209</f>
        <v>Lamp</v>
      </c>
      <c r="D163" s="166" t="str">
        <f>'[1]Calc - Opex FY16'!E209</f>
        <v>Traffic</v>
      </c>
      <c r="E163" s="167">
        <f>'[1]Calc - Opex FY16'!K209</f>
        <v>56.151442486757723</v>
      </c>
      <c r="H163" s="167">
        <f>E163/(1+D$4)/(1+C$4)*(1+C$5)*(1+D$5)</f>
        <v>56.117377598547215</v>
      </c>
    </row>
    <row r="164" spans="2:8" hidden="1">
      <c r="B164" s="166" t="str">
        <f>'[1]Calc - Opex FY16'!C210</f>
        <v>TH1x500 (P09)</v>
      </c>
      <c r="C164" s="166" t="str">
        <f>'[1]Calc - Opex FY16'!D210</f>
        <v>Lamp</v>
      </c>
      <c r="D164" s="166" t="str">
        <f>'[1]Calc - Opex FY16'!E210</f>
        <v>Traffic</v>
      </c>
      <c r="E164" s="167">
        <f>'[1]Calc - Opex FY16'!K210</f>
        <v>56.151442486757723</v>
      </c>
      <c r="H164" s="167">
        <f>E164/(1+D$4)/(1+C$4)*(1+C$5)*(1+D$5)</f>
        <v>56.117377598547215</v>
      </c>
    </row>
    <row r="165" spans="2:8" hidden="1">
      <c r="B165" s="166" t="str">
        <f>'[1]Calc - Opex FY16'!C211</f>
        <v>TH1x750</v>
      </c>
      <c r="C165" s="166" t="str">
        <f>'[1]Calc - Opex FY16'!D211</f>
        <v>Lamp</v>
      </c>
      <c r="D165" s="166" t="str">
        <f>'[1]Calc - Opex FY16'!E211</f>
        <v>Traffic</v>
      </c>
      <c r="E165" s="167">
        <f>'[1]Calc - Opex FY16'!K211</f>
        <v>62.628834549066681</v>
      </c>
      <c r="H165" s="167">
        <f>E165/(1+D$4)/(1+C$4)*(1+C$5)*(1+D$5)</f>
        <v>62.590840079945579</v>
      </c>
    </row>
  </sheetData>
  <autoFilter ref="A10:L165">
    <filterColumn colId="1">
      <customFilters>
        <customFilter val="MBF*"/>
      </customFilters>
    </filterColumn>
    <filterColumn colId="2">
      <filters>
        <filter val="Lamp"/>
      </filters>
    </filterColumn>
  </autoFilter>
  <mergeCells count="5">
    <mergeCell ref="C2:C3"/>
    <mergeCell ref="D2:D3"/>
    <mergeCell ref="E2:E3"/>
    <mergeCell ref="F2:F3"/>
    <mergeCell ref="G2: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B1:F257"/>
  <sheetViews>
    <sheetView topLeftCell="A97" zoomScale="70" zoomScaleNormal="70" workbookViewId="0">
      <selection activeCell="AL23" sqref="AL23"/>
    </sheetView>
  </sheetViews>
  <sheetFormatPr defaultRowHeight="14.4"/>
  <cols>
    <col min="2" max="2" width="36.44140625" style="23" customWidth="1"/>
    <col min="3" max="4" width="15.44140625" customWidth="1"/>
    <col min="5" max="6" width="17.44140625" customWidth="1"/>
    <col min="8" max="8" width="22.88671875" customWidth="1"/>
  </cols>
  <sheetData>
    <row r="1" spans="2:6">
      <c r="B1" s="173"/>
      <c r="C1" s="3" t="s">
        <v>388</v>
      </c>
      <c r="D1" s="3" t="s">
        <v>307</v>
      </c>
      <c r="E1" s="3" t="s">
        <v>673</v>
      </c>
      <c r="F1" s="3" t="s">
        <v>307</v>
      </c>
    </row>
    <row r="2" spans="2:6">
      <c r="B2" s="3" t="str">
        <f>'[3]Inputs - General'!A48</f>
        <v>FY14</v>
      </c>
      <c r="C2" s="6">
        <f>'[3]Inputs - General'!C48</f>
        <v>1.7600000000000001E-2</v>
      </c>
      <c r="D2" s="6">
        <f>1*(1+C2)</f>
        <v>1.0176000000000001</v>
      </c>
      <c r="E2" s="6">
        <f>[2]CPI!C12</f>
        <v>1.76278015613196E-2</v>
      </c>
      <c r="F2" s="6">
        <f>1*(1+E2)</f>
        <v>1.0176278015613196</v>
      </c>
    </row>
    <row r="3" spans="2:6">
      <c r="B3" s="3" t="str">
        <f>'[3]Inputs - General'!A49</f>
        <v>FY15</v>
      </c>
      <c r="C3" s="6">
        <f>'[3]Inputs - General'!C49</f>
        <v>2.3800000000000002E-2</v>
      </c>
      <c r="D3" s="6">
        <f>D2*(1+C3)</f>
        <v>1.0418188800000001</v>
      </c>
      <c r="E3" s="6">
        <f>[2]CPI!C13</f>
        <v>2.4498886414253906E-2</v>
      </c>
      <c r="F3" s="6">
        <f>F2*(1+E3)</f>
        <v>1.0425585494837573</v>
      </c>
    </row>
    <row r="4" spans="2:6">
      <c r="B4" s="3" t="str">
        <f>'[3]Inputs - General'!A50</f>
        <v>FY16</v>
      </c>
      <c r="C4" s="6">
        <f>'[3]Inputs - General'!C50</f>
        <v>2.3800000000000002E-2</v>
      </c>
      <c r="D4" s="6">
        <f>D3*(1+C4)</f>
        <v>1.0666141693440001</v>
      </c>
      <c r="E4" s="6">
        <f>[2]CPI!C14</f>
        <v>2.4879227053140163E-2</v>
      </c>
      <c r="F4" s="6">
        <f>F3*(1+E4)</f>
        <v>1.0684966003525562</v>
      </c>
    </row>
    <row r="5" spans="2:6">
      <c r="B5" s="3" t="str">
        <f>'[3]Inputs - General'!A51</f>
        <v>FY17</v>
      </c>
      <c r="C5" s="6">
        <f>'[3]Inputs - General'!C51</f>
        <v>2.3800000000000002E-2</v>
      </c>
      <c r="D5" s="6">
        <f>D4*(1+C5)</f>
        <v>1.0919995865743874</v>
      </c>
      <c r="E5" s="6">
        <f>C5</f>
        <v>2.3800000000000002E-2</v>
      </c>
      <c r="F5" s="6">
        <f>F4*(1+E5)</f>
        <v>1.0939268194409471</v>
      </c>
    </row>
    <row r="6" spans="2:6">
      <c r="B6" s="3" t="str">
        <f>'[3]Inputs - General'!A52</f>
        <v>FY18</v>
      </c>
      <c r="C6" s="6">
        <f>'[3]Inputs - General'!C52</f>
        <v>2.3800000000000002E-2</v>
      </c>
      <c r="D6" s="6">
        <f>D5*(1+C6)</f>
        <v>1.117989176734858</v>
      </c>
      <c r="E6" s="6">
        <f>C6</f>
        <v>2.3800000000000002E-2</v>
      </c>
      <c r="F6" s="6">
        <f>F5*(1+E6)</f>
        <v>1.1199622777436415</v>
      </c>
    </row>
    <row r="7" spans="2:6">
      <c r="B7" s="3" t="str">
        <f>'[3]Inputs - General'!A53</f>
        <v>FY19</v>
      </c>
      <c r="C7" s="6">
        <f>'[3]Inputs - General'!C53</f>
        <v>2.3800000000000002E-2</v>
      </c>
      <c r="D7" s="6">
        <f>D6*(1+C7)</f>
        <v>1.1445973191411476</v>
      </c>
      <c r="E7" s="6">
        <f>C7</f>
        <v>2.3800000000000002E-2</v>
      </c>
      <c r="F7" s="6">
        <f>F6*(1+E7)</f>
        <v>1.1466173799539403</v>
      </c>
    </row>
    <row r="9" spans="2:6">
      <c r="B9" s="174" t="s">
        <v>675</v>
      </c>
    </row>
    <row r="10" spans="2:6">
      <c r="B10" s="174" t="s">
        <v>672</v>
      </c>
    </row>
    <row r="12" spans="2:6" ht="72">
      <c r="B12" s="12" t="str">
        <f>'[3]Calcs - Capital'!B2</f>
        <v>Description</v>
      </c>
      <c r="C12" s="12" t="str">
        <f>'[3]Calcs - Capital'!C2</f>
        <v>Type</v>
      </c>
      <c r="D12" s="12" t="str">
        <f>'[3]Calcs - Capital'!D2</f>
        <v>Category</v>
      </c>
      <c r="E12" s="12" t="s">
        <v>676</v>
      </c>
      <c r="F12" s="12" t="s">
        <v>674</v>
      </c>
    </row>
    <row r="13" spans="2:6" hidden="1">
      <c r="B13" s="173">
        <f>'[3]Calcs - Capital'!B4</f>
        <v>0.5</v>
      </c>
      <c r="C13" s="3" t="str">
        <f>'[3]Calcs - Capital'!C4</f>
        <v>NonTraffic</v>
      </c>
      <c r="D13" s="3" t="str">
        <f>'[3]Calcs - Capital'!D4</f>
        <v>Bracket</v>
      </c>
      <c r="E13" s="124">
        <f>'[3]Calcs - Capital'!P4</f>
        <v>8.1508103997978978</v>
      </c>
      <c r="F13" s="124">
        <f>E13/$D$4*$F$4</f>
        <v>8.1651954873791706</v>
      </c>
    </row>
    <row r="14" spans="2:6" hidden="1">
      <c r="B14" s="173">
        <f>'[3]Calcs - Capital'!B5</f>
        <v>0.6</v>
      </c>
      <c r="C14" s="3" t="str">
        <f>'[3]Calcs - Capital'!C5</f>
        <v>NonTraffic</v>
      </c>
      <c r="D14" s="3" t="str">
        <f>'[3]Calcs - Capital'!D5</f>
        <v>Bracket</v>
      </c>
      <c r="E14" s="124">
        <f>'[3]Calcs - Capital'!P5</f>
        <v>7.9486684200241111</v>
      </c>
      <c r="F14" s="124">
        <f>E14/$D$4*$F$4</f>
        <v>7.962696754112141</v>
      </c>
    </row>
    <row r="15" spans="2:6" hidden="1">
      <c r="B15" s="173">
        <f>'[3]Calcs - Capital'!B6</f>
        <v>1</v>
      </c>
      <c r="C15" s="3" t="str">
        <f>'[3]Calcs - Capital'!C6</f>
        <v>NonTraffic</v>
      </c>
      <c r="D15" s="3" t="str">
        <f>'[3]Calcs - Capital'!D6</f>
        <v>Bracket</v>
      </c>
      <c r="E15" s="124">
        <f>'[3]Calcs - Capital'!P6</f>
        <v>7.4770038005519446</v>
      </c>
      <c r="F15" s="124">
        <f>E15/$D$4*$F$4</f>
        <v>7.4901997098224058</v>
      </c>
    </row>
    <row r="16" spans="2:6" hidden="1">
      <c r="B16" s="173">
        <f>'[3]Calcs - Capital'!B7</f>
        <v>1.2</v>
      </c>
      <c r="C16" s="3" t="str">
        <f>'[3]Calcs - Capital'!C7</f>
        <v>NonTraffic</v>
      </c>
      <c r="D16" s="3" t="str">
        <f>'[3]Calcs - Capital'!D7</f>
        <v>Bracket</v>
      </c>
      <c r="E16" s="124">
        <f>'[3]Calcs - Capital'!P7</f>
        <v>8.1508103997978978</v>
      </c>
      <c r="F16" s="124">
        <f>E16/$D$4*$F$4</f>
        <v>8.1651954873791706</v>
      </c>
    </row>
    <row r="17" spans="2:6" hidden="1">
      <c r="B17" s="173">
        <f>'[3]Calcs - Capital'!B8</f>
        <v>1.5</v>
      </c>
      <c r="C17" s="3" t="str">
        <f>'[3]Calcs - Capital'!C8</f>
        <v>NonTraffic</v>
      </c>
      <c r="D17" s="3" t="str">
        <f>'[3]Calcs - Capital'!D8</f>
        <v>Bracket</v>
      </c>
      <c r="E17" s="124">
        <f>'[3]Calcs - Capital'!P8</f>
        <v>21.155277765244797</v>
      </c>
      <c r="F17" s="124">
        <f>E17/$D$4*$F$4</f>
        <v>21.192613994224772</v>
      </c>
    </row>
    <row r="18" spans="2:6" hidden="1">
      <c r="B18" s="173">
        <f>'[3]Calcs - Capital'!B9</f>
        <v>2</v>
      </c>
      <c r="C18" s="3" t="str">
        <f>'[3]Calcs - Capital'!C9</f>
        <v>NonTraffic</v>
      </c>
      <c r="D18" s="3" t="str">
        <f>'[3]Calcs - Capital'!D9</f>
        <v>Bracket</v>
      </c>
      <c r="E18" s="124">
        <f>'[3]Calcs - Capital'!P9</f>
        <v>11.519843396027662</v>
      </c>
      <c r="F18" s="124">
        <f>E18/$D$4*$F$4</f>
        <v>11.540174375163005</v>
      </c>
    </row>
    <row r="19" spans="2:6" hidden="1">
      <c r="B19" s="173">
        <f>'[3]Calcs - Capital'!B10</f>
        <v>2.5</v>
      </c>
      <c r="C19" s="3" t="str">
        <f>'[3]Calcs - Capital'!C10</f>
        <v>Traffic</v>
      </c>
      <c r="D19" s="3" t="str">
        <f>'[3]Calcs - Capital'!D10</f>
        <v>Bracket</v>
      </c>
      <c r="E19" s="124">
        <f>'[3]Calcs - Capital'!P10</f>
        <v>12.370525298065003</v>
      </c>
      <c r="F19" s="124">
        <f>E19/$D$4*$F$4</f>
        <v>12.392357616707018</v>
      </c>
    </row>
    <row r="20" spans="2:6" hidden="1">
      <c r="B20" s="173">
        <f>'[3]Calcs - Capital'!B11</f>
        <v>3</v>
      </c>
      <c r="C20" s="3" t="str">
        <f>'[3]Calcs - Capital'!C11</f>
        <v>Traffic</v>
      </c>
      <c r="D20" s="3" t="str">
        <f>'[3]Calcs - Capital'!D11</f>
        <v>Bracket</v>
      </c>
      <c r="E20" s="124">
        <f>'[3]Calcs - Capital'!P11</f>
        <v>18.030500731731014</v>
      </c>
      <c r="F20" s="124">
        <f>E20/$D$4*$F$4</f>
        <v>18.06232214818386</v>
      </c>
    </row>
    <row r="21" spans="2:6" hidden="1">
      <c r="B21" s="173">
        <f>'[3]Calcs - Capital'!B12</f>
        <v>3.5</v>
      </c>
      <c r="C21" s="3" t="str">
        <f>'[3]Calcs - Capital'!C12</f>
        <v>Traffic</v>
      </c>
      <c r="D21" s="3" t="str">
        <f>'[3]Calcs - Capital'!D12</f>
        <v>Bracket</v>
      </c>
      <c r="E21" s="124">
        <f>'[3]Calcs - Capital'!P12</f>
        <v>17.89573941188182</v>
      </c>
      <c r="F21" s="124">
        <f>E21/$D$4*$F$4</f>
        <v>17.927322992672504</v>
      </c>
    </row>
    <row r="22" spans="2:6" hidden="1">
      <c r="B22" s="173">
        <f>'[3]Calcs - Capital'!B13</f>
        <v>4</v>
      </c>
      <c r="C22" s="3" t="str">
        <f>'[3]Calcs - Capital'!C13</f>
        <v>Traffic</v>
      </c>
      <c r="D22" s="3" t="str">
        <f>'[3]Calcs - Capital'!D13</f>
        <v>Bracket</v>
      </c>
      <c r="E22" s="124">
        <f>'[3]Calcs - Capital'!P13</f>
        <v>22.005959667282138</v>
      </c>
      <c r="F22" s="124">
        <f>E22/$D$4*$F$4</f>
        <v>22.044797235768787</v>
      </c>
    </row>
    <row r="23" spans="2:6" hidden="1">
      <c r="B23" s="173">
        <f>'[3]Calcs - Capital'!B14</f>
        <v>4.5</v>
      </c>
      <c r="C23" s="3" t="str">
        <f>'[3]Calcs - Capital'!C14</f>
        <v>Traffic</v>
      </c>
      <c r="D23" s="3" t="str">
        <f>'[3]Calcs - Capital'!D14</f>
        <v>Bracket</v>
      </c>
      <c r="E23" s="124">
        <f>'[3]Calcs - Capital'!P14</f>
        <v>19.175971950449131</v>
      </c>
      <c r="F23" s="124">
        <f>E23/$D$4*$F$4</f>
        <v>19.209814970030362</v>
      </c>
    </row>
    <row r="24" spans="2:6" hidden="1">
      <c r="B24" s="173">
        <f>'[3]Calcs - Capital'!B15</f>
        <v>5</v>
      </c>
      <c r="C24" s="3" t="str">
        <f>'[3]Calcs - Capital'!C15</f>
        <v>Traffic</v>
      </c>
      <c r="D24" s="3" t="str">
        <f>'[3]Calcs - Capital'!D15</f>
        <v>Bracket</v>
      </c>
      <c r="E24" s="124">
        <f>'[3]Calcs - Capital'!P15</f>
        <v>25.172850683738115</v>
      </c>
      <c r="F24" s="124">
        <f>E24/$D$4*$F$4</f>
        <v>25.217277390285588</v>
      </c>
    </row>
    <row r="25" spans="2:6" hidden="1">
      <c r="B25" s="173">
        <f>'[3]Calcs - Capital'!B16</f>
        <v>6</v>
      </c>
      <c r="C25" s="3" t="str">
        <f>'[3]Calcs - Capital'!C16</f>
        <v>Traffic</v>
      </c>
      <c r="D25" s="3" t="str">
        <f>'[3]Calcs - Capital'!D16</f>
        <v>Bracket</v>
      </c>
      <c r="E25" s="124">
        <f>'[3]Calcs - Capital'!P16</f>
        <v>25.307612003587305</v>
      </c>
      <c r="F25" s="124">
        <f>E25/$D$4*$F$4</f>
        <v>25.35227654579694</v>
      </c>
    </row>
    <row r="26" spans="2:6" hidden="1">
      <c r="B26" s="173">
        <f>'[3]Calcs - Capital'!B17</f>
        <v>6.5</v>
      </c>
      <c r="C26" s="3" t="str">
        <f>'[3]Calcs - Capital'!C17</f>
        <v>Traffic</v>
      </c>
      <c r="D26" s="3" t="str">
        <f>'[3]Calcs - Capital'!D17</f>
        <v>Bracket</v>
      </c>
      <c r="E26" s="124">
        <f>'[3]Calcs - Capital'!P17</f>
        <v>35.953756271673363</v>
      </c>
      <c r="F26" s="124">
        <f>E26/$D$4*$F$4</f>
        <v>36.017209831193853</v>
      </c>
    </row>
    <row r="27" spans="2:6" hidden="1">
      <c r="B27" s="173">
        <f>'[3]Calcs - Capital'!B18</f>
        <v>7</v>
      </c>
      <c r="C27" s="3" t="str">
        <f>'[3]Calcs - Capital'!C18</f>
        <v>Traffic</v>
      </c>
      <c r="D27" s="3" t="str">
        <f>'[3]Calcs - Capital'!D18</f>
        <v>Bracket</v>
      </c>
      <c r="E27" s="124">
        <f>'[3]Calcs - Capital'!P18</f>
        <v>35.953756271673363</v>
      </c>
      <c r="F27" s="124">
        <f>E27/$D$4*$F$4</f>
        <v>36.017209831193853</v>
      </c>
    </row>
    <row r="28" spans="2:6" hidden="1">
      <c r="B28" s="173">
        <f>'[3]Calcs - Capital'!B19</f>
        <v>8</v>
      </c>
      <c r="C28" s="3" t="str">
        <f>'[3]Calcs - Capital'!C19</f>
        <v>Traffic</v>
      </c>
      <c r="D28" s="3" t="str">
        <f>'[3]Calcs - Capital'!D19</f>
        <v>Bracket</v>
      </c>
      <c r="E28" s="124">
        <f>'[3]Calcs - Capital'!P19</f>
        <v>35.953756271673363</v>
      </c>
      <c r="F28" s="124">
        <f>E28/$D$4*$F$4</f>
        <v>36.017209831193853</v>
      </c>
    </row>
    <row r="29" spans="2:6">
      <c r="B29" s="173" t="str">
        <f>'[3]Calcs - Capital'!B20</f>
        <v>1x40W TF</v>
      </c>
      <c r="C29" s="3" t="str">
        <f>'[3]Calcs - Capital'!C20</f>
        <v>NonTraffic</v>
      </c>
      <c r="D29" s="3" t="str">
        <f>'[3]Calcs - Capital'!D20</f>
        <v>Luminaire</v>
      </c>
      <c r="E29" s="124">
        <f>'[3]Calcs - Capital'!P20</f>
        <v>20.932516880782781</v>
      </c>
      <c r="F29" s="124">
        <f>E29/$D$4*$F$4</f>
        <v>20.969459966667106</v>
      </c>
    </row>
    <row r="30" spans="2:6">
      <c r="B30" s="173" t="str">
        <f>'[3]Calcs - Capital'!B21</f>
        <v>1x80W TF</v>
      </c>
      <c r="C30" s="3" t="str">
        <f>'[3]Calcs - Capital'!C21</f>
        <v>NonTraffic</v>
      </c>
      <c r="D30" s="3" t="str">
        <f>'[3]Calcs - Capital'!D21</f>
        <v>Luminaire</v>
      </c>
      <c r="E30" s="124">
        <f>'[3]Calcs - Capital'!P21</f>
        <v>19.238228469398344</v>
      </c>
      <c r="F30" s="124">
        <f>E30/$D$4*$F$4</f>
        <v>19.272181363388825</v>
      </c>
    </row>
    <row r="31" spans="2:6">
      <c r="B31" s="173" t="str">
        <f>'[3]Calcs - Capital'!B22</f>
        <v>1000W MBF</v>
      </c>
      <c r="C31" s="3" t="str">
        <f>'[3]Calcs - Capital'!C22</f>
        <v>Traffic</v>
      </c>
      <c r="D31" s="3" t="str">
        <f>'[3]Calcs - Capital'!D22</f>
        <v>Luminaire</v>
      </c>
      <c r="E31" s="124">
        <f>'[3]Calcs - Capital'!P22</f>
        <v>101.10888766571877</v>
      </c>
      <c r="F31" s="124">
        <f>E31/$D$4*$F$4</f>
        <v>101.2873312968395</v>
      </c>
    </row>
    <row r="32" spans="2:6">
      <c r="B32" s="173" t="str">
        <f>'[3]Calcs - Capital'!B23</f>
        <v>1000W SON</v>
      </c>
      <c r="C32" s="3" t="str">
        <f>'[3]Calcs - Capital'!C23</f>
        <v>Traffic</v>
      </c>
      <c r="D32" s="3" t="str">
        <f>'[3]Calcs - Capital'!D23</f>
        <v>Luminaire</v>
      </c>
      <c r="E32" s="124">
        <f>'[3]Calcs - Capital'!P23</f>
        <v>101.10888766571877</v>
      </c>
      <c r="F32" s="124">
        <f>E32/$D$4*$F$4</f>
        <v>101.2873312968395</v>
      </c>
    </row>
    <row r="33" spans="2:6">
      <c r="B33" s="173" t="str">
        <f>'[3]Calcs - Capital'!B24</f>
        <v>1000W SON FLOODLIGHT</v>
      </c>
      <c r="C33" s="3" t="str">
        <f>'[3]Calcs - Capital'!C24</f>
        <v>Traffic</v>
      </c>
      <c r="D33" s="3" t="str">
        <f>'[3]Calcs - Capital'!D24</f>
        <v>Luminaire</v>
      </c>
      <c r="E33" s="124">
        <f>'[3]Calcs - Capital'!P24</f>
        <v>82.906099849735</v>
      </c>
      <c r="F33" s="124">
        <f>E33/$D$4*$F$4</f>
        <v>83.052418000797601</v>
      </c>
    </row>
    <row r="34" spans="2:6">
      <c r="B34" s="173" t="str">
        <f>'[3]Calcs - Capital'!B25</f>
        <v>1000W/1500W MBI FLOODLIG</v>
      </c>
      <c r="C34" s="3" t="str">
        <f>'[3]Calcs - Capital'!C25</f>
        <v>Traffic</v>
      </c>
      <c r="D34" s="3" t="str">
        <f>'[3]Calcs - Capital'!D25</f>
        <v>Luminaire</v>
      </c>
      <c r="E34" s="124">
        <f>'[3]Calcs - Capital'!P25</f>
        <v>111.95104404489682</v>
      </c>
      <c r="F34" s="124">
        <f>E34/$D$4*$F$4</f>
        <v>112.14862262842526</v>
      </c>
    </row>
    <row r="35" spans="2:6">
      <c r="B35" s="173" t="str">
        <f>'[3]Calcs - Capital'!B26</f>
        <v>100W MBI</v>
      </c>
      <c r="C35" s="3" t="str">
        <f>'[3]Calcs - Capital'!C26</f>
        <v>Traffic</v>
      </c>
      <c r="D35" s="3" t="str">
        <f>'[3]Calcs - Capital'!D26</f>
        <v>Luminaire</v>
      </c>
      <c r="E35" s="124">
        <f>'[3]Calcs - Capital'!P26</f>
        <v>38.579338610713492</v>
      </c>
      <c r="F35" s="124">
        <f>E35/$D$4*$F$4</f>
        <v>38.647425971052101</v>
      </c>
    </row>
    <row r="36" spans="2:6">
      <c r="B36" s="173" t="str">
        <f>'[3]Calcs - Capital'!B27</f>
        <v>100W MBI FLOODLIGHT</v>
      </c>
      <c r="C36" s="3" t="str">
        <f>'[3]Calcs - Capital'!C27</f>
        <v>Traffic</v>
      </c>
      <c r="D36" s="3" t="str">
        <f>'[3]Calcs - Capital'!D27</f>
        <v>Luminaire</v>
      </c>
      <c r="E36" s="124">
        <f>'[3]Calcs - Capital'!P27</f>
        <v>41.711636514113309</v>
      </c>
      <c r="F36" s="124">
        <f>E36/$D$4*$F$4</f>
        <v>41.785251960306084</v>
      </c>
    </row>
    <row r="37" spans="2:6">
      <c r="B37" s="173" t="str">
        <f>'[3]Calcs - Capital'!B28</f>
        <v>100W SON</v>
      </c>
      <c r="C37" s="3" t="str">
        <f>'[3]Calcs - Capital'!C28</f>
        <v>Traffic</v>
      </c>
      <c r="D37" s="3" t="str">
        <f>'[3]Calcs - Capital'!D28</f>
        <v>Luminaire</v>
      </c>
      <c r="E37" s="124">
        <f>'[3]Calcs - Capital'!P28</f>
        <v>41.023927883521239</v>
      </c>
      <c r="F37" s="124">
        <f>E37/$D$4*$F$4</f>
        <v>41.096329616181706</v>
      </c>
    </row>
    <row r="38" spans="2:6">
      <c r="B38" s="173" t="str">
        <f>'[3]Calcs - Capital'!B29</f>
        <v>100W SON - PARKVILLE</v>
      </c>
      <c r="C38" s="3" t="str">
        <f>'[3]Calcs - Capital'!C29</f>
        <v>Traffic</v>
      </c>
      <c r="D38" s="3" t="str">
        <f>'[3]Calcs - Capital'!D29</f>
        <v>Luminaire</v>
      </c>
      <c r="E38" s="124">
        <f>'[3]Calcs - Capital'!P29</f>
        <v>110.05268167919995</v>
      </c>
      <c r="F38" s="124">
        <f>E38/$D$4*$F$4</f>
        <v>110.24690990766526</v>
      </c>
    </row>
    <row r="39" spans="2:6">
      <c r="B39" s="173" t="str">
        <f>'[3]Calcs - Capital'!B30</f>
        <v>100W SON FLOODLIGHT</v>
      </c>
      <c r="C39" s="3" t="str">
        <f>'[3]Calcs - Capital'!C30</f>
        <v>Traffic</v>
      </c>
      <c r="D39" s="3" t="str">
        <f>'[3]Calcs - Capital'!D30</f>
        <v>Luminaire</v>
      </c>
      <c r="E39" s="124">
        <f>'[3]Calcs - Capital'!P30</f>
        <v>59.840997106518245</v>
      </c>
      <c r="F39" s="124">
        <f>E39/$D$4*$F$4</f>
        <v>59.946608443563868</v>
      </c>
    </row>
    <row r="40" spans="2:6">
      <c r="B40" s="173" t="str">
        <f>'[3]Calcs - Capital'!B31</f>
        <v>100W SON -PLAIN</v>
      </c>
      <c r="C40" s="3" t="str">
        <f>'[3]Calcs - Capital'!C31</f>
        <v>Traffic</v>
      </c>
      <c r="D40" s="3" t="str">
        <f>'[3]Calcs - Capital'!D31</f>
        <v>Luminaire</v>
      </c>
      <c r="E40" s="124">
        <f>'[3]Calcs - Capital'!P31</f>
        <v>41.023927883521239</v>
      </c>
      <c r="F40" s="124">
        <f>E40/$D$4*$F$4</f>
        <v>41.096329616181706</v>
      </c>
    </row>
    <row r="41" spans="2:6">
      <c r="B41" s="173" t="str">
        <f>'[3]Calcs - Capital'!B32</f>
        <v>125W MBF</v>
      </c>
      <c r="C41" s="3" t="str">
        <f>'[3]Calcs - Capital'!C32</f>
        <v>Traffic</v>
      </c>
      <c r="D41" s="3" t="str">
        <f>'[3]Calcs - Capital'!D32</f>
        <v>Luminaire</v>
      </c>
      <c r="E41" s="124">
        <f>'[3]Calcs - Capital'!P32</f>
        <v>30.368025925128535</v>
      </c>
      <c r="F41" s="124">
        <f>E41/$D$4*$F$4</f>
        <v>30.421621419462966</v>
      </c>
    </row>
    <row r="42" spans="2:6">
      <c r="B42" s="173" t="str">
        <f>'[3]Calcs - Capital'!B33</f>
        <v>125W MBF - BOURKE HILL</v>
      </c>
      <c r="C42" s="3" t="str">
        <f>'[3]Calcs - Capital'!C33</f>
        <v>Traffic</v>
      </c>
      <c r="D42" s="3" t="str">
        <f>'[3]Calcs - Capital'!D33</f>
        <v>Luminaire</v>
      </c>
      <c r="E42" s="124">
        <f>'[3]Calcs - Capital'!P33</f>
        <v>81.197573720607821</v>
      </c>
      <c r="F42" s="124">
        <f>E42/$D$4*$F$4</f>
        <v>81.340876552113613</v>
      </c>
    </row>
    <row r="43" spans="2:6">
      <c r="B43" s="173" t="str">
        <f>'[3]Calcs - Capital'!B34</f>
        <v>125W MBF - HYDE PARK</v>
      </c>
      <c r="C43" s="3" t="str">
        <f>'[3]Calcs - Capital'!C34</f>
        <v>Traffic</v>
      </c>
      <c r="D43" s="3" t="str">
        <f>'[3]Calcs - Capital'!D34</f>
        <v>Luminaire</v>
      </c>
      <c r="E43" s="124">
        <f>'[3]Calcs - Capital'!P34</f>
        <v>62.783458773348364</v>
      </c>
      <c r="F43" s="124">
        <f>E43/$D$4*$F$4</f>
        <v>62.894263160741829</v>
      </c>
    </row>
    <row r="44" spans="2:6">
      <c r="B44" s="173" t="str">
        <f>'[3]Calcs - Capital'!B35</f>
        <v>125W MBF - NOSTALGIA</v>
      </c>
      <c r="C44" s="3" t="str">
        <f>'[3]Calcs - Capital'!C35</f>
        <v>Traffic</v>
      </c>
      <c r="D44" s="3" t="str">
        <f>'[3]Calcs - Capital'!D35</f>
        <v>Luminaire</v>
      </c>
      <c r="E44" s="124">
        <f>'[3]Calcs - Capital'!P35</f>
        <v>82.752081771008633</v>
      </c>
      <c r="F44" s="124">
        <f>E44/$D$4*$F$4</f>
        <v>82.898128100811405</v>
      </c>
    </row>
    <row r="45" spans="2:6">
      <c r="B45" s="173" t="str">
        <f>'[3]Calcs - Capital'!B36</f>
        <v>125W MBF - PARKVILLE</v>
      </c>
      <c r="C45" s="3" t="str">
        <f>'[3]Calcs - Capital'!C36</f>
        <v>Traffic</v>
      </c>
      <c r="D45" s="3" t="str">
        <f>'[3]Calcs - Capital'!D36</f>
        <v>Luminaire</v>
      </c>
      <c r="E45" s="124">
        <f>'[3]Calcs - Capital'!P36</f>
        <v>100.66116069267702</v>
      </c>
      <c r="F45" s="124">
        <f>E45/$D$4*$F$4</f>
        <v>100.83881414571682</v>
      </c>
    </row>
    <row r="46" spans="2:6">
      <c r="B46" s="173" t="str">
        <f>'[3]Calcs - Capital'!B37</f>
        <v>125W MBF BOLLARD</v>
      </c>
      <c r="C46" s="3" t="str">
        <f>'[3]Calcs - Capital'!C37</f>
        <v>Traffic</v>
      </c>
      <c r="D46" s="3" t="str">
        <f>'[3]Calcs - Capital'!D37</f>
        <v>Luminaire</v>
      </c>
      <c r="E46" s="124">
        <f>'[3]Calcs - Capital'!P37</f>
        <v>55.888463388506025</v>
      </c>
      <c r="F46" s="124">
        <f>E46/$D$4*$F$4</f>
        <v>55.987099033453234</v>
      </c>
    </row>
    <row r="47" spans="2:6">
      <c r="B47" s="173" t="str">
        <f>'[3]Calcs - Capital'!B38</f>
        <v>125W MBF -PLAIN</v>
      </c>
      <c r="C47" s="3" t="str">
        <f>'[3]Calcs - Capital'!C38</f>
        <v>Traffic</v>
      </c>
      <c r="D47" s="3" t="str">
        <f>'[3]Calcs - Capital'!D38</f>
        <v>Luminaire</v>
      </c>
      <c r="E47" s="124">
        <f>'[3]Calcs - Capital'!P38</f>
        <v>30.368025925128535</v>
      </c>
      <c r="F47" s="124">
        <f>E47/$D$4*$F$4</f>
        <v>30.421621419462966</v>
      </c>
    </row>
    <row r="48" spans="2:6">
      <c r="B48" s="173" t="str">
        <f>'[3]Calcs - Capital'!B39</f>
        <v>125W/250W MBF FLOODLIGHT</v>
      </c>
      <c r="C48" s="3" t="str">
        <f>'[3]Calcs - Capital'!C39</f>
        <v>Traffic</v>
      </c>
      <c r="D48" s="3" t="str">
        <f>'[3]Calcs - Capital'!D39</f>
        <v>Luminaire</v>
      </c>
      <c r="E48" s="124">
        <f>'[3]Calcs - Capital'!P39</f>
        <v>39.618692005932523</v>
      </c>
      <c r="F48" s="124">
        <f>E48/$D$4*$F$4</f>
        <v>39.688613685668194</v>
      </c>
    </row>
    <row r="49" spans="2:6">
      <c r="B49" s="173" t="str">
        <f>'[3]Calcs - Capital'!B40</f>
        <v>135W SOX</v>
      </c>
      <c r="C49" s="3" t="str">
        <f>'[3]Calcs - Capital'!C40</f>
        <v>Traffic</v>
      </c>
      <c r="D49" s="3" t="str">
        <f>'[3]Calcs - Capital'!D40</f>
        <v>Luminaire</v>
      </c>
      <c r="E49" s="124">
        <f>'[3]Calcs - Capital'!P40</f>
        <v>43.799835116379846</v>
      </c>
      <c r="F49" s="124">
        <f>E49/$D$4*$F$4</f>
        <v>43.877135953142052</v>
      </c>
    </row>
    <row r="50" spans="2:6">
      <c r="B50" s="173" t="str">
        <f>'[3]Calcs - Capital'!B41</f>
        <v>150W SON</v>
      </c>
      <c r="C50" s="3" t="str">
        <f>'[3]Calcs - Capital'!C41</f>
        <v>Traffic</v>
      </c>
      <c r="D50" s="3" t="str">
        <f>'[3]Calcs - Capital'!D41</f>
        <v>Luminaire</v>
      </c>
      <c r="E50" s="124">
        <f>'[3]Calcs - Capital'!P41</f>
        <v>41.382109461954599</v>
      </c>
      <c r="F50" s="124">
        <f>E50/$D$4*$F$4</f>
        <v>41.455143337079804</v>
      </c>
    </row>
    <row r="51" spans="2:6">
      <c r="B51" s="173" t="str">
        <f>'[3]Calcs - Capital'!B42</f>
        <v>150W SON - HYDE PARK</v>
      </c>
      <c r="C51" s="3" t="str">
        <f>'[3]Calcs - Capital'!C42</f>
        <v>Traffic</v>
      </c>
      <c r="D51" s="3" t="str">
        <f>'[3]Calcs - Capital'!D42</f>
        <v>Luminaire</v>
      </c>
      <c r="E51" s="124">
        <f>'[3]Calcs - Capital'!P42</f>
        <v>62.783458773348364</v>
      </c>
      <c r="F51" s="124">
        <f>E51/$D$4*$F$4</f>
        <v>62.894263160741829</v>
      </c>
    </row>
    <row r="52" spans="2:6">
      <c r="B52" s="173" t="str">
        <f>'[3]Calcs - Capital'!B43</f>
        <v>150W SON - PARKVILLE</v>
      </c>
      <c r="C52" s="3" t="str">
        <f>'[3]Calcs - Capital'!C43</f>
        <v>Traffic</v>
      </c>
      <c r="D52" s="3" t="str">
        <f>'[3]Calcs - Capital'!D43</f>
        <v>Luminaire</v>
      </c>
      <c r="E52" s="124">
        <f>'[3]Calcs - Capital'!P43</f>
        <v>110.05268167919995</v>
      </c>
      <c r="F52" s="124">
        <f>E52/$D$4*$F$4</f>
        <v>110.24690990766526</v>
      </c>
    </row>
    <row r="53" spans="2:6">
      <c r="B53" s="173" t="str">
        <f>'[3]Calcs - Capital'!B44</f>
        <v>150W SON - PARKWAY 1</v>
      </c>
      <c r="C53" s="3" t="str">
        <f>'[3]Calcs - Capital'!C44</f>
        <v>Traffic</v>
      </c>
      <c r="D53" s="3" t="str">
        <f>'[3]Calcs - Capital'!D44</f>
        <v>Luminaire</v>
      </c>
      <c r="E53" s="124">
        <f>'[3]Calcs - Capital'!P44</f>
        <v>49.172558792880366</v>
      </c>
      <c r="F53" s="124">
        <f>E53/$D$4*$F$4</f>
        <v>49.259341766613687</v>
      </c>
    </row>
    <row r="54" spans="2:6">
      <c r="B54" s="173" t="str">
        <f>'[3]Calcs - Capital'!B45</f>
        <v>150W SON FLOODLIGHT</v>
      </c>
      <c r="C54" s="3" t="str">
        <f>'[3]Calcs - Capital'!C45</f>
        <v>Traffic</v>
      </c>
      <c r="D54" s="3" t="str">
        <f>'[3]Calcs - Capital'!D45</f>
        <v>Luminaire</v>
      </c>
      <c r="E54" s="124">
        <f>'[3]Calcs - Capital'!P45</f>
        <v>48.277104846796945</v>
      </c>
      <c r="F54" s="124">
        <f>E54/$D$4*$F$4</f>
        <v>48.362307464368406</v>
      </c>
    </row>
    <row r="55" spans="2:6">
      <c r="B55" s="173" t="str">
        <f>'[3]Calcs - Capital'!B46</f>
        <v>150W SON GEC 'BOSTON 3'</v>
      </c>
      <c r="C55" s="3" t="str">
        <f>'[3]Calcs - Capital'!C46</f>
        <v>Traffic</v>
      </c>
      <c r="D55" s="3" t="str">
        <f>'[3]Calcs - Capital'!D46</f>
        <v>Luminaire</v>
      </c>
      <c r="E55" s="124">
        <f>'[3]Calcs - Capital'!P46</f>
        <v>100.66116069267702</v>
      </c>
      <c r="F55" s="124">
        <f>E55/$D$4*$F$4</f>
        <v>100.83881414571682</v>
      </c>
    </row>
    <row r="56" spans="2:6">
      <c r="B56" s="173" t="str">
        <f>'[3]Calcs - Capital'!B47</f>
        <v>150W/250W MBI FLOODLIGHT</v>
      </c>
      <c r="C56" s="3" t="str">
        <f>'[3]Calcs - Capital'!C47</f>
        <v>Traffic</v>
      </c>
      <c r="D56" s="3" t="str">
        <f>'[3]Calcs - Capital'!D47</f>
        <v>Luminaire</v>
      </c>
      <c r="E56" s="124">
        <f>'[3]Calcs - Capital'!P47</f>
        <v>73.604124257820416</v>
      </c>
      <c r="F56" s="124">
        <f>E56/$D$4*$F$4</f>
        <v>73.734025669073702</v>
      </c>
    </row>
    <row r="57" spans="2:6">
      <c r="B57" s="173" t="str">
        <f>'[3]Calcs - Capital'!B48</f>
        <v>180W SOX</v>
      </c>
      <c r="C57" s="3" t="str">
        <f>'[3]Calcs - Capital'!C48</f>
        <v>Traffic</v>
      </c>
      <c r="D57" s="3" t="str">
        <f>'[3]Calcs - Capital'!D48</f>
        <v>Luminaire</v>
      </c>
      <c r="E57" s="124">
        <f>'[3]Calcs - Capital'!P48</f>
        <v>48.545741030621976</v>
      </c>
      <c r="F57" s="124">
        <f>E57/$D$4*$F$4</f>
        <v>48.631417755042001</v>
      </c>
    </row>
    <row r="58" spans="2:6">
      <c r="B58" s="173" t="str">
        <f>'[3]Calcs - Capital'!B49</f>
        <v>2x14W TF - T5 PIERLITE M</v>
      </c>
      <c r="C58" s="3" t="str">
        <f>'[3]Calcs - Capital'!C49</f>
        <v>NonTraffic</v>
      </c>
      <c r="D58" s="3" t="str">
        <f>'[3]Calcs - Capital'!D49</f>
        <v>Luminaire</v>
      </c>
      <c r="E58" s="124">
        <f>'[3]Calcs - Capital'!P49</f>
        <v>31.155198220060331</v>
      </c>
      <c r="F58" s="124">
        <f>E58/$D$4*$F$4</f>
        <v>31.210182967959586</v>
      </c>
    </row>
    <row r="59" spans="2:6">
      <c r="B59" s="173" t="str">
        <f>'[3]Calcs - Capital'!B50</f>
        <v>2x175W MBF - PARKWAY 2</v>
      </c>
      <c r="C59" s="3" t="str">
        <f>'[3]Calcs - Capital'!C50</f>
        <v>Traffic</v>
      </c>
      <c r="D59" s="3" t="str">
        <f>'[3]Calcs - Capital'!D50</f>
        <v>Luminaire</v>
      </c>
      <c r="E59" s="124">
        <f>'[3]Calcs - Capital'!P50</f>
        <v>122.20220081965981</v>
      </c>
      <c r="F59" s="124">
        <f>E59/$D$4*$F$4</f>
        <v>122.41787132052913</v>
      </c>
    </row>
    <row r="60" spans="2:6">
      <c r="B60" s="173" t="str">
        <f>'[3]Calcs - Capital'!B51</f>
        <v>2x20W TF</v>
      </c>
      <c r="C60" s="3" t="str">
        <f>'[3]Calcs - Capital'!C51</f>
        <v>NonTraffic</v>
      </c>
      <c r="D60" s="3" t="str">
        <f>'[3]Calcs - Capital'!D51</f>
        <v>Luminaire</v>
      </c>
      <c r="E60" s="124">
        <f>'[3]Calcs - Capital'!P51</f>
        <v>20.862850563777492</v>
      </c>
      <c r="F60" s="124">
        <f>E60/$D$4*$F$4</f>
        <v>20.89967069795242</v>
      </c>
    </row>
    <row r="61" spans="2:6">
      <c r="B61" s="173" t="str">
        <f>'[3]Calcs - Capital'!B52</f>
        <v>2x20W TF - WAVERLEY</v>
      </c>
      <c r="C61" s="3" t="str">
        <f>'[3]Calcs - Capital'!C52</f>
        <v>NonTraffic</v>
      </c>
      <c r="D61" s="3" t="str">
        <f>'[3]Calcs - Capital'!D52</f>
        <v>Luminaire</v>
      </c>
      <c r="E61" s="124">
        <f>'[3]Calcs - Capital'!P52</f>
        <v>20.862850563777492</v>
      </c>
      <c r="F61" s="124">
        <f>E61/$D$4*$F$4</f>
        <v>20.89967069795242</v>
      </c>
    </row>
    <row r="62" spans="2:6">
      <c r="B62" s="173" t="str">
        <f>'[3]Calcs - Capital'!B53</f>
        <v>2x250W SON FLOODLIGHT</v>
      </c>
      <c r="C62" s="3" t="str">
        <f>'[3]Calcs - Capital'!C53</f>
        <v>Traffic</v>
      </c>
      <c r="D62" s="3" t="str">
        <f>'[3]Calcs - Capital'!D53</f>
        <v>Luminaire</v>
      </c>
      <c r="E62" s="124">
        <f>'[3]Calcs - Capital'!P53</f>
        <v>67.529364687590501</v>
      </c>
      <c r="F62" s="124">
        <f>E62/$D$4*$F$4</f>
        <v>67.648544962641779</v>
      </c>
    </row>
    <row r="63" spans="2:6">
      <c r="B63" s="173" t="str">
        <f>'[3]Calcs - Capital'!B54</f>
        <v>2x26W TF MACQUARIE DEC.</v>
      </c>
      <c r="C63" s="3" t="str">
        <f>'[3]Calcs - Capital'!C54</f>
        <v>NonTraffic</v>
      </c>
      <c r="D63" s="3" t="str">
        <f>'[3]Calcs - Capital'!D54</f>
        <v>Luminaire</v>
      </c>
      <c r="E63" s="124">
        <f>'[3]Calcs - Capital'!P54</f>
        <v>95.367305239756362</v>
      </c>
      <c r="F63" s="124">
        <f>E63/$D$4*$F$4</f>
        <v>95.535615747665858</v>
      </c>
    </row>
    <row r="64" spans="2:6">
      <c r="B64" s="173" t="str">
        <f>'[3]Calcs - Capital'!B55</f>
        <v>2x400W MBF - PARKWAY 2</v>
      </c>
      <c r="C64" s="3" t="str">
        <f>'[3]Calcs - Capital'!C55</f>
        <v>Traffic</v>
      </c>
      <c r="D64" s="3" t="str">
        <f>'[3]Calcs - Capital'!D55</f>
        <v>Luminaire</v>
      </c>
      <c r="E64" s="124">
        <f>'[3]Calcs - Capital'!P55</f>
        <v>122.20220081965981</v>
      </c>
      <c r="F64" s="124">
        <f>E64/$D$4*$F$4</f>
        <v>122.41787132052913</v>
      </c>
    </row>
    <row r="65" spans="2:6">
      <c r="B65" s="173" t="str">
        <f>'[3]Calcs - Capital'!B56</f>
        <v>2x400W MBI FLOODLIGHT</v>
      </c>
      <c r="C65" s="3" t="str">
        <f>'[3]Calcs - Capital'!C56</f>
        <v>Traffic</v>
      </c>
      <c r="D65" s="3" t="str">
        <f>'[3]Calcs - Capital'!D56</f>
        <v>Luminaire</v>
      </c>
      <c r="E65" s="124">
        <f>'[3]Calcs - Capital'!P56</f>
        <v>124.00564506707182</v>
      </c>
      <c r="F65" s="124">
        <f>E65/$D$4*$F$4</f>
        <v>124.22449840525111</v>
      </c>
    </row>
    <row r="66" spans="2:6">
      <c r="B66" s="173" t="str">
        <f>'[3]Calcs - Capital'!B57</f>
        <v>2x400W SON FLOODLIGHT</v>
      </c>
      <c r="C66" s="3" t="str">
        <f>'[3]Calcs - Capital'!C57</f>
        <v>Traffic</v>
      </c>
      <c r="D66" s="3" t="str">
        <f>'[3]Calcs - Capital'!D57</f>
        <v>Luminaire</v>
      </c>
      <c r="E66" s="124">
        <f>'[3]Calcs - Capital'!P57</f>
        <v>133.68729313212577</v>
      </c>
      <c r="F66" s="124">
        <f>E66/$D$4*$F$4</f>
        <v>133.92323328112701</v>
      </c>
    </row>
    <row r="67" spans="2:6">
      <c r="B67" s="173" t="str">
        <f>'[3]Calcs - Capital'!B58</f>
        <v>2x40W TF</v>
      </c>
      <c r="C67" s="3" t="str">
        <f>'[3]Calcs - Capital'!C58</f>
        <v>NonTraffic</v>
      </c>
      <c r="D67" s="3" t="str">
        <f>'[3]Calcs - Capital'!D58</f>
        <v>Luminaire</v>
      </c>
      <c r="E67" s="124">
        <f>'[3]Calcs - Capital'!P58</f>
        <v>32.341674698620864</v>
      </c>
      <c r="F67" s="124">
        <f>E67/$D$4*$F$4</f>
        <v>32.398753418434573</v>
      </c>
    </row>
    <row r="68" spans="2:6">
      <c r="B68" s="173" t="str">
        <f>'[3]Calcs - Capital'!B59</f>
        <v>2x70W SON - BOURKE HILL</v>
      </c>
      <c r="C68" s="3" t="str">
        <f>'[3]Calcs - Capital'!C59</f>
        <v>NonTraffic</v>
      </c>
      <c r="D68" s="3" t="str">
        <f>'[3]Calcs - Capital'!D59</f>
        <v>Luminaire</v>
      </c>
      <c r="E68" s="124">
        <f>'[3]Calcs - Capital'!P59</f>
        <v>129.76706403249705</v>
      </c>
      <c r="F68" s="124">
        <f>E68/$D$4*$F$4</f>
        <v>129.99608550272023</v>
      </c>
    </row>
    <row r="69" spans="2:6">
      <c r="B69" s="173" t="str">
        <f>'[3]Calcs - Capital'!B60</f>
        <v>2x80W MBF - BOURKE HILL</v>
      </c>
      <c r="C69" s="3" t="str">
        <f>'[3]Calcs - Capital'!C60</f>
        <v>NonTraffic</v>
      </c>
      <c r="D69" s="3" t="str">
        <f>'[3]Calcs - Capital'!D60</f>
        <v>Luminaire</v>
      </c>
      <c r="E69" s="124">
        <f>'[3]Calcs - Capital'!P60</f>
        <v>64.846652941449037</v>
      </c>
      <c r="F69" s="124">
        <f>E69/$D$4*$F$4</f>
        <v>64.961098589937961</v>
      </c>
    </row>
    <row r="70" spans="2:6">
      <c r="B70" s="173" t="str">
        <f>'[3]Calcs - Capital'!B61</f>
        <v>250W MBF</v>
      </c>
      <c r="C70" s="3" t="str">
        <f>'[3]Calcs - Capital'!C61</f>
        <v>Traffic</v>
      </c>
      <c r="D70" s="3" t="str">
        <f>'[3]Calcs - Capital'!D61</f>
        <v>Luminaire</v>
      </c>
      <c r="E70" s="124">
        <f>'[3]Calcs - Capital'!P61</f>
        <v>40.665746305087872</v>
      </c>
      <c r="F70" s="124">
        <f>E70/$D$4*$F$4</f>
        <v>40.7375158952836</v>
      </c>
    </row>
    <row r="71" spans="2:6">
      <c r="B71" s="173" t="str">
        <f>'[3]Calcs - Capital'!B62</f>
        <v>250W MBF - PARKVILLE</v>
      </c>
      <c r="C71" s="3" t="str">
        <f>'[3]Calcs - Capital'!C62</f>
        <v>Traffic</v>
      </c>
      <c r="D71" s="3" t="str">
        <f>'[3]Calcs - Capital'!D62</f>
        <v>Luminaire</v>
      </c>
      <c r="E71" s="124">
        <f>'[3]Calcs - Capital'!P62</f>
        <v>103.21857716269129</v>
      </c>
      <c r="F71" s="124">
        <f>E71/$D$4*$F$4</f>
        <v>103.40074411292933</v>
      </c>
    </row>
    <row r="72" spans="2:6">
      <c r="B72" s="173" t="str">
        <f>'[3]Calcs - Capital'!B63</f>
        <v>250W MBF - PARKWAY 1</v>
      </c>
      <c r="C72" s="3" t="str">
        <f>'[3]Calcs - Capital'!C63</f>
        <v>Traffic</v>
      </c>
      <c r="D72" s="3" t="str">
        <f>'[3]Calcs - Capital'!D63</f>
        <v>Luminaire</v>
      </c>
      <c r="E72" s="124">
        <f>'[3]Calcs - Capital'!P63</f>
        <v>49.172558792880366</v>
      </c>
      <c r="F72" s="124">
        <f>E72/$D$4*$F$4</f>
        <v>49.259341766613687</v>
      </c>
    </row>
    <row r="73" spans="2:6">
      <c r="B73" s="173" t="str">
        <f>'[3]Calcs - Capital'!B64</f>
        <v>250W MBI - SMARTPOLE</v>
      </c>
      <c r="C73" s="3" t="str">
        <f>'[3]Calcs - Capital'!C64</f>
        <v>Traffic</v>
      </c>
      <c r="D73" s="3" t="str">
        <f>'[3]Calcs - Capital'!D64</f>
        <v>Luminaire</v>
      </c>
      <c r="E73" s="124">
        <f>'[3]Calcs - Capital'!P64</f>
        <v>20.070305545169195</v>
      </c>
      <c r="F73" s="124">
        <f>E73/$D$4*$F$4</f>
        <v>20.105726943642324</v>
      </c>
    </row>
    <row r="74" spans="2:6">
      <c r="B74" s="173" t="str">
        <f>'[3]Calcs - Capital'!B65</f>
        <v>250W SON</v>
      </c>
      <c r="C74" s="3" t="str">
        <f>'[3]Calcs - Capital'!C65</f>
        <v>Traffic</v>
      </c>
      <c r="D74" s="3" t="str">
        <f>'[3]Calcs - Capital'!D65</f>
        <v>Luminaire</v>
      </c>
      <c r="E74" s="124">
        <f>'[3]Calcs - Capital'!P65</f>
        <v>41.382109461954599</v>
      </c>
      <c r="F74" s="124">
        <f>E74/$D$4*$F$4</f>
        <v>41.455143337079804</v>
      </c>
    </row>
    <row r="75" spans="2:6">
      <c r="B75" s="173" t="str">
        <f>'[3]Calcs - Capital'!B66</f>
        <v>250W SON - PARKVILLE</v>
      </c>
      <c r="C75" s="3" t="str">
        <f>'[3]Calcs - Capital'!C66</f>
        <v>Traffic</v>
      </c>
      <c r="D75" s="3" t="str">
        <f>'[3]Calcs - Capital'!D66</f>
        <v>Luminaire</v>
      </c>
      <c r="E75" s="124">
        <f>'[3]Calcs - Capital'!P66</f>
        <v>118.78514856140551</v>
      </c>
      <c r="F75" s="124">
        <f>E75/$D$4*$F$4</f>
        <v>118.9947884231612</v>
      </c>
    </row>
    <row r="76" spans="2:6">
      <c r="B76" s="173" t="str">
        <f>'[3]Calcs - Capital'!B67</f>
        <v>250W SON - PARKWAY 1</v>
      </c>
      <c r="C76" s="3" t="str">
        <f>'[3]Calcs - Capital'!C67</f>
        <v>Traffic</v>
      </c>
      <c r="D76" s="3" t="str">
        <f>'[3]Calcs - Capital'!D67</f>
        <v>Luminaire</v>
      </c>
      <c r="E76" s="124">
        <f>'[3]Calcs - Capital'!P67</f>
        <v>49.172558792880366</v>
      </c>
      <c r="F76" s="124">
        <f>E76/$D$4*$F$4</f>
        <v>49.259341766613687</v>
      </c>
    </row>
    <row r="77" spans="2:6">
      <c r="B77" s="173" t="str">
        <f>'[3]Calcs - Capital'!B68</f>
        <v>250W SON FLOODLIGHT</v>
      </c>
      <c r="C77" s="3" t="str">
        <f>'[3]Calcs - Capital'!C68</f>
        <v>Traffic</v>
      </c>
      <c r="D77" s="3" t="str">
        <f>'[3]Calcs - Capital'!D68</f>
        <v>Luminaire</v>
      </c>
      <c r="E77" s="124">
        <f>'[3]Calcs - Capital'!P68</f>
        <v>48.277104846796945</v>
      </c>
      <c r="F77" s="124">
        <f>E77/$D$4*$F$4</f>
        <v>48.362307464368406</v>
      </c>
    </row>
    <row r="78" spans="2:6">
      <c r="B78" s="173" t="str">
        <f>'[3]Calcs - Capital'!B69</f>
        <v>250W SON GEC 'BOSTON 3'</v>
      </c>
      <c r="C78" s="3" t="str">
        <f>'[3]Calcs - Capital'!C69</f>
        <v>Traffic</v>
      </c>
      <c r="D78" s="3" t="str">
        <f>'[3]Calcs - Capital'!D69</f>
        <v>Luminaire</v>
      </c>
      <c r="E78" s="124">
        <f>'[3]Calcs - Capital'!P69</f>
        <v>102.55415033469738</v>
      </c>
      <c r="F78" s="124">
        <f>E78/$D$4*$F$4</f>
        <v>102.73514466066334</v>
      </c>
    </row>
    <row r="79" spans="2:6" hidden="1">
      <c r="B79" s="173" t="str">
        <f>'[3]Calcs - Capital'!B70</f>
        <v>2ND LIGHT NON-TRL</v>
      </c>
      <c r="C79" s="3" t="str">
        <f>'[3]Calcs - Capital'!C70</f>
        <v>NonTraffic</v>
      </c>
      <c r="D79" s="3" t="str">
        <f>'[3]Calcs - Capital'!D70</f>
        <v>Support</v>
      </c>
      <c r="E79" s="124">
        <f>'[3]Calcs - Capital'!P70</f>
        <v>0</v>
      </c>
      <c r="F79" s="124">
        <f>E79/$D$4*$F$4</f>
        <v>0</v>
      </c>
    </row>
    <row r="80" spans="2:6" hidden="1">
      <c r="B80" s="173" t="str">
        <f>'[3]Calcs - Capital'!B71</f>
        <v>2ND LIGHT TRL</v>
      </c>
      <c r="C80" s="3" t="str">
        <f>'[3]Calcs - Capital'!C71</f>
        <v>Traffic</v>
      </c>
      <c r="D80" s="3" t="str">
        <f>'[3]Calcs - Capital'!D71</f>
        <v>Support</v>
      </c>
      <c r="E80" s="124">
        <f>'[3]Calcs - Capital'!P71</f>
        <v>0</v>
      </c>
      <c r="F80" s="124">
        <f>E80/$D$4*$F$4</f>
        <v>0</v>
      </c>
    </row>
    <row r="81" spans="2:6">
      <c r="B81" s="173" t="str">
        <f>'[3]Calcs - Capital'!B72</f>
        <v>2X14W TF - T5 PIERLIGHT</v>
      </c>
      <c r="C81" s="3" t="str">
        <f>'[3]Calcs - Capital'!C72</f>
        <v>NonTraffic</v>
      </c>
      <c r="D81" s="3" t="str">
        <f>'[3]Calcs - Capital'!D72</f>
        <v>Luminaire</v>
      </c>
      <c r="E81" s="124">
        <f>'[3]Calcs - Capital'!P72</f>
        <v>31.155198220060331</v>
      </c>
      <c r="F81" s="124">
        <f>E81/$D$4*$F$4</f>
        <v>31.210182967959586</v>
      </c>
    </row>
    <row r="82" spans="2:6">
      <c r="B82" s="173" t="str">
        <f>'[3]Calcs - Capital'!B73</f>
        <v>3x400W MBF - PARKWAY 3</v>
      </c>
      <c r="C82" s="3" t="str">
        <f>'[3]Calcs - Capital'!C73</f>
        <v>Traffic</v>
      </c>
      <c r="D82" s="3" t="str">
        <f>'[3]Calcs - Capital'!D73</f>
        <v>Luminaire</v>
      </c>
      <c r="E82" s="124">
        <f>'[3]Calcs - Capital'!P73</f>
        <v>122.20220081965981</v>
      </c>
      <c r="F82" s="124">
        <f>E82/$D$4*$F$4</f>
        <v>122.41787132052913</v>
      </c>
    </row>
    <row r="83" spans="2:6">
      <c r="B83" s="173" t="str">
        <f>'[3]Calcs - Capital'!B74</f>
        <v>4x1000W MBF</v>
      </c>
      <c r="C83" s="3" t="str">
        <f>'[3]Calcs - Capital'!C74</f>
        <v>Traffic</v>
      </c>
      <c r="D83" s="3" t="str">
        <f>'[3]Calcs - Capital'!D74</f>
        <v>Luminaire</v>
      </c>
      <c r="E83" s="124">
        <f>'[3]Calcs - Capital'!P74</f>
        <v>106.63562942094562</v>
      </c>
      <c r="F83" s="124">
        <f>E83/$D$4*$F$4</f>
        <v>106.82382701029731</v>
      </c>
    </row>
    <row r="84" spans="2:6">
      <c r="B84" s="173" t="str">
        <f>'[3]Calcs - Capital'!B75</f>
        <v>4x20W TF</v>
      </c>
      <c r="C84" s="3" t="str">
        <f>'[3]Calcs - Capital'!C75</f>
        <v>NonTraffic</v>
      </c>
      <c r="D84" s="3" t="str">
        <f>'[3]Calcs - Capital'!D75</f>
        <v>Luminaire</v>
      </c>
      <c r="E84" s="124">
        <f>'[3]Calcs - Capital'!P75</f>
        <v>51.249363860961495</v>
      </c>
      <c r="F84" s="124">
        <f>E84/$D$4*$F$4</f>
        <v>51.339812117203941</v>
      </c>
    </row>
    <row r="85" spans="2:6">
      <c r="B85" s="173" t="str">
        <f>'[3]Calcs - Capital'!B76</f>
        <v>4x20W TF - WAVERLEY</v>
      </c>
      <c r="C85" s="3" t="str">
        <f>'[3]Calcs - Capital'!C76</f>
        <v>NonTraffic</v>
      </c>
      <c r="D85" s="3" t="str">
        <f>'[3]Calcs - Capital'!D76</f>
        <v>Luminaire</v>
      </c>
      <c r="E85" s="124">
        <f>'[3]Calcs - Capital'!P76</f>
        <v>51.249363860961495</v>
      </c>
      <c r="F85" s="124">
        <f>E85/$D$4*$F$4</f>
        <v>51.339812117203941</v>
      </c>
    </row>
    <row r="86" spans="2:6">
      <c r="B86" s="173" t="str">
        <f>'[3]Calcs - Capital'!B77</f>
        <v>4x250W SON</v>
      </c>
      <c r="C86" s="3" t="str">
        <f>'[3]Calcs - Capital'!C77</f>
        <v>Traffic</v>
      </c>
      <c r="D86" s="3" t="str">
        <f>'[3]Calcs - Capital'!D77</f>
        <v>Luminaire</v>
      </c>
      <c r="E86" s="124">
        <f>'[3]Calcs - Capital'!P77</f>
        <v>75.88215909665665</v>
      </c>
      <c r="F86" s="124">
        <f>E86/$D$4*$F$4</f>
        <v>76.016080933985691</v>
      </c>
    </row>
    <row r="87" spans="2:6">
      <c r="B87" s="173" t="str">
        <f>'[3]Calcs - Capital'!B78</f>
        <v>4x40W TF</v>
      </c>
      <c r="C87" s="3" t="str">
        <f>'[3]Calcs - Capital'!C78</f>
        <v>NonTraffic</v>
      </c>
      <c r="D87" s="3" t="str">
        <f>'[3]Calcs - Capital'!D78</f>
        <v>Luminaire</v>
      </c>
      <c r="E87" s="124">
        <f>'[3]Calcs - Capital'!P78</f>
        <v>60.817110184073634</v>
      </c>
      <c r="F87" s="124">
        <f>E87/$D$4*$F$4</f>
        <v>60.924444229834236</v>
      </c>
    </row>
    <row r="88" spans="2:6">
      <c r="B88" s="173" t="str">
        <f>'[3]Calcs - Capital'!B79</f>
        <v>4x40W TF - WAVERLEY</v>
      </c>
      <c r="C88" s="3" t="str">
        <f>'[3]Calcs - Capital'!C79</f>
        <v>NonTraffic</v>
      </c>
      <c r="D88" s="3" t="str">
        <f>'[3]Calcs - Capital'!D79</f>
        <v>Luminaire</v>
      </c>
      <c r="E88" s="124">
        <f>'[3]Calcs - Capital'!P79</f>
        <v>56.485047265553426</v>
      </c>
      <c r="F88" s="124">
        <f>E88/$D$4*$F$4</f>
        <v>56.584735801059971</v>
      </c>
    </row>
    <row r="89" spans="2:6">
      <c r="B89" s="173" t="str">
        <f>'[3]Calcs - Capital'!B80</f>
        <v>4x600W SON</v>
      </c>
      <c r="C89" s="3" t="str">
        <f>'[3]Calcs - Capital'!C80</f>
        <v>Traffic</v>
      </c>
      <c r="D89" s="3" t="str">
        <f>'[3]Calcs - Capital'!D80</f>
        <v>Luminaire</v>
      </c>
      <c r="E89" s="124">
        <f>'[3]Calcs - Capital'!P80</f>
        <v>114.98842383001178</v>
      </c>
      <c r="F89" s="124">
        <f>E89/$D$4*$F$4</f>
        <v>115.19136298164122</v>
      </c>
    </row>
    <row r="90" spans="2:6">
      <c r="B90" s="173" t="str">
        <f>'[3]Calcs - Capital'!B81</f>
        <v>400W MBF</v>
      </c>
      <c r="C90" s="3" t="str">
        <f>'[3]Calcs - Capital'!C81</f>
        <v>Traffic</v>
      </c>
      <c r="D90" s="3" t="str">
        <f>'[3]Calcs - Capital'!D81</f>
        <v>Luminaire</v>
      </c>
      <c r="E90" s="124">
        <f>'[3]Calcs - Capital'!P81</f>
        <v>32.758887961171268</v>
      </c>
      <c r="F90" s="124">
        <f>E90/$D$4*$F$4</f>
        <v>32.816703006457843</v>
      </c>
    </row>
    <row r="91" spans="2:6">
      <c r="B91" s="173" t="str">
        <f>'[3]Calcs - Capital'!B82</f>
        <v>400W MBF - PARKWAY 1</v>
      </c>
      <c r="C91" s="3" t="str">
        <f>'[3]Calcs - Capital'!C82</f>
        <v>Traffic</v>
      </c>
      <c r="D91" s="3" t="str">
        <f>'[3]Calcs - Capital'!D82</f>
        <v>Luminaire</v>
      </c>
      <c r="E91" s="124">
        <f>'[3]Calcs - Capital'!P82</f>
        <v>67.529364687590501</v>
      </c>
      <c r="F91" s="124">
        <f>E91/$D$4*$F$4</f>
        <v>67.648544962641779</v>
      </c>
    </row>
    <row r="92" spans="2:6">
      <c r="B92" s="173" t="str">
        <f>'[3]Calcs - Capital'!B83</f>
        <v>400W MBF FLOODLIGHT</v>
      </c>
      <c r="C92" s="3" t="str">
        <f>'[3]Calcs - Capital'!C83</f>
        <v>Traffic</v>
      </c>
      <c r="D92" s="3" t="str">
        <f>'[3]Calcs - Capital'!D83</f>
        <v>Luminaire</v>
      </c>
      <c r="E92" s="124">
        <f>'[3]Calcs - Capital'!P83</f>
        <v>74.173632967529485</v>
      </c>
      <c r="F92" s="124">
        <f>E92/$D$4*$F$4</f>
        <v>74.304539485301717</v>
      </c>
    </row>
    <row r="93" spans="2:6">
      <c r="B93" s="173" t="str">
        <f>'[3]Calcs - Capital'!B84</f>
        <v>400W MBI - SMARTPOLE</v>
      </c>
      <c r="C93" s="3" t="str">
        <f>'[3]Calcs - Capital'!C84</f>
        <v>Traffic</v>
      </c>
      <c r="D93" s="3" t="str">
        <f>'[3]Calcs - Capital'!D84</f>
        <v>Luminaire</v>
      </c>
      <c r="E93" s="124">
        <f>'[3]Calcs - Capital'!P84</f>
        <v>20.070305545169195</v>
      </c>
      <c r="F93" s="124">
        <f>E93/$D$4*$F$4</f>
        <v>20.105726943642324</v>
      </c>
    </row>
    <row r="94" spans="2:6">
      <c r="B94" s="173" t="str">
        <f>'[3]Calcs - Capital'!B85</f>
        <v>400W MBI FLOODLIGHT</v>
      </c>
      <c r="C94" s="3" t="str">
        <f>'[3]Calcs - Capital'!C85</f>
        <v>Traffic</v>
      </c>
      <c r="D94" s="3" t="str">
        <f>'[3]Calcs - Capital'!D85</f>
        <v>Luminaire</v>
      </c>
      <c r="E94" s="124">
        <f>'[3]Calcs - Capital'!P85</f>
        <v>56.139190493409373</v>
      </c>
      <c r="F94" s="124">
        <f>E94/$D$4*$F$4</f>
        <v>56.238268638081898</v>
      </c>
    </row>
    <row r="95" spans="2:6">
      <c r="B95" s="173" t="str">
        <f>'[3]Calcs - Capital'!B86</f>
        <v>400W SON</v>
      </c>
      <c r="C95" s="3" t="str">
        <f>'[3]Calcs - Capital'!C86</f>
        <v>Traffic</v>
      </c>
      <c r="D95" s="3" t="str">
        <f>'[3]Calcs - Capital'!D86</f>
        <v>Luminaire</v>
      </c>
      <c r="E95" s="124">
        <f>'[3]Calcs - Capital'!P86</f>
        <v>44.874379851679947</v>
      </c>
      <c r="F95" s="124">
        <f>E95/$D$4*$F$4</f>
        <v>44.953577115836374</v>
      </c>
    </row>
    <row r="96" spans="2:6">
      <c r="B96" s="173" t="str">
        <f>'[3]Calcs - Capital'!B87</f>
        <v>400W SON - PARKWAY 1</v>
      </c>
      <c r="C96" s="3" t="str">
        <f>'[3]Calcs - Capital'!C87</f>
        <v>Traffic</v>
      </c>
      <c r="D96" s="3" t="str">
        <f>'[3]Calcs - Capital'!D87</f>
        <v>Luminaire</v>
      </c>
      <c r="E96" s="124">
        <f>'[3]Calcs - Capital'!P87</f>
        <v>49.172558792880366</v>
      </c>
      <c r="F96" s="124">
        <f>E96/$D$4*$F$4</f>
        <v>49.259341766613687</v>
      </c>
    </row>
    <row r="97" spans="2:6">
      <c r="B97" s="173" t="str">
        <f>'[3]Calcs - Capital'!B88</f>
        <v>400W SON FLOODLIGHT</v>
      </c>
      <c r="C97" s="3" t="str">
        <f>'[3]Calcs - Capital'!C88</f>
        <v>Traffic</v>
      </c>
      <c r="D97" s="3" t="str">
        <f>'[3]Calcs - Capital'!D88</f>
        <v>Luminaire</v>
      </c>
      <c r="E97" s="124">
        <f>'[3]Calcs - Capital'!P88</f>
        <v>48.277104846796945</v>
      </c>
      <c r="F97" s="124">
        <f>E97/$D$4*$F$4</f>
        <v>48.362307464368406</v>
      </c>
    </row>
    <row r="98" spans="2:6">
      <c r="B98" s="173" t="str">
        <f>'[3]Calcs - Capital'!B89</f>
        <v>40W SOX</v>
      </c>
      <c r="C98" s="3" t="str">
        <f>'[3]Calcs - Capital'!C89</f>
        <v>NonTraffic</v>
      </c>
      <c r="D98" s="3" t="str">
        <f>'[3]Calcs - Capital'!D89</f>
        <v>Luminaire</v>
      </c>
      <c r="E98" s="124">
        <f>'[3]Calcs - Capital'!P89</f>
        <v>20.932516880782781</v>
      </c>
      <c r="F98" s="124">
        <f>E98/$D$4*$F$4</f>
        <v>20.969459966667106</v>
      </c>
    </row>
    <row r="99" spans="2:6">
      <c r="B99" s="173" t="str">
        <f>'[3]Calcs - Capital'!B90</f>
        <v>42W MBF SYLVANIA SUB ECO</v>
      </c>
      <c r="C99" s="3" t="str">
        <f>'[3]Calcs - Capital'!C90</f>
        <v>NonTraffic</v>
      </c>
      <c r="D99" s="3" t="str">
        <f>'[3]Calcs - Capital'!D90</f>
        <v>Luminaire</v>
      </c>
      <c r="E99" s="124">
        <f>'[3]Calcs - Capital'!P90</f>
        <v>28.580768125070499</v>
      </c>
      <c r="F99" s="124">
        <f>E99/$D$4*$F$4</f>
        <v>28.631209349004433</v>
      </c>
    </row>
    <row r="100" spans="2:6">
      <c r="B100" s="173" t="str">
        <f>'[3]Calcs - Capital'!B91</f>
        <v>500W MBI FLOODLIGHT</v>
      </c>
      <c r="C100" s="3" t="str">
        <f>'[3]Calcs - Capital'!C91</f>
        <v>Traffic</v>
      </c>
      <c r="D100" s="3" t="str">
        <f>'[3]Calcs - Capital'!D91</f>
        <v>Luminaire</v>
      </c>
      <c r="E100" s="124">
        <f>'[3]Calcs - Capital'!P91</f>
        <v>70.946416945844817</v>
      </c>
      <c r="F100" s="124">
        <f>E100/$D$4*$F$4</f>
        <v>71.071627860009727</v>
      </c>
    </row>
    <row r="101" spans="2:6">
      <c r="B101" s="173" t="str">
        <f>'[3]Calcs - Capital'!B92</f>
        <v>50W MBF</v>
      </c>
      <c r="C101" s="3" t="str">
        <f>'[3]Calcs - Capital'!C92</f>
        <v>NonTraffic</v>
      </c>
      <c r="D101" s="3" t="str">
        <f>'[3]Calcs - Capital'!D92</f>
        <v>Luminaire</v>
      </c>
      <c r="E101" s="124">
        <f>'[3]Calcs - Capital'!P92</f>
        <v>21.417136556403129</v>
      </c>
      <c r="F101" s="124">
        <f>E101/$D$4*$F$4</f>
        <v>21.454934931042246</v>
      </c>
    </row>
    <row r="102" spans="2:6">
      <c r="B102" s="173" t="str">
        <f>'[3]Calcs - Capital'!B93</f>
        <v>50W MBF - BOURKE HILL</v>
      </c>
      <c r="C102" s="3" t="str">
        <f>'[3]Calcs - Capital'!C93</f>
        <v>NonTraffic</v>
      </c>
      <c r="D102" s="3" t="str">
        <f>'[3]Calcs - Capital'!D93</f>
        <v>Luminaire</v>
      </c>
      <c r="E102" s="124">
        <f>'[3]Calcs - Capital'!P93</f>
        <v>64.846652941449037</v>
      </c>
      <c r="F102" s="124">
        <f>E102/$D$4*$F$4</f>
        <v>64.961098589937961</v>
      </c>
    </row>
    <row r="103" spans="2:6">
      <c r="B103" s="173" t="str">
        <f>'[3]Calcs - Capital'!B94</f>
        <v>50W MBF - NOSTALGIA</v>
      </c>
      <c r="C103" s="3" t="str">
        <f>'[3]Calcs - Capital'!C94</f>
        <v>NonTraffic</v>
      </c>
      <c r="D103" s="3" t="str">
        <f>'[3]Calcs - Capital'!D94</f>
        <v>Luminaire</v>
      </c>
      <c r="E103" s="124">
        <f>'[3]Calcs - Capital'!P94</f>
        <v>64.846652941449037</v>
      </c>
      <c r="F103" s="124">
        <f>E103/$D$4*$F$4</f>
        <v>64.961098589937961</v>
      </c>
    </row>
    <row r="104" spans="2:6">
      <c r="B104" s="173" t="str">
        <f>'[3]Calcs - Capital'!B95</f>
        <v>50W MBF - PLAIN</v>
      </c>
      <c r="C104" s="3" t="str">
        <f>'[3]Calcs - Capital'!C95</f>
        <v>NonTraffic</v>
      </c>
      <c r="D104" s="3" t="str">
        <f>'[3]Calcs - Capital'!D95</f>
        <v>Luminaire</v>
      </c>
      <c r="E104" s="124">
        <f>'[3]Calcs - Capital'!P95</f>
        <v>21.417136556403129</v>
      </c>
      <c r="F104" s="124">
        <f>E104/$D$4*$F$4</f>
        <v>21.454934931042246</v>
      </c>
    </row>
    <row r="105" spans="2:6">
      <c r="B105" s="173" t="str">
        <f>'[3]Calcs - Capital'!B96</f>
        <v>50W MBF BOLLARD</v>
      </c>
      <c r="C105" s="3" t="str">
        <f>'[3]Calcs - Capital'!C96</f>
        <v>NonTraffic</v>
      </c>
      <c r="D105" s="3" t="str">
        <f>'[3]Calcs - Capital'!D96</f>
        <v>Luminaire</v>
      </c>
      <c r="E105" s="124">
        <f>'[3]Calcs - Capital'!P96</f>
        <v>40.884305344256695</v>
      </c>
      <c r="F105" s="124">
        <f>E105/$D$4*$F$4</f>
        <v>40.956460661854472</v>
      </c>
    </row>
    <row r="106" spans="2:6">
      <c r="B106" s="173" t="str">
        <f>'[3]Calcs - Capital'!B97</f>
        <v>50W SON</v>
      </c>
      <c r="C106" s="3" t="str">
        <f>'[3]Calcs - Capital'!C97</f>
        <v>NonTraffic</v>
      </c>
      <c r="D106" s="3" t="str">
        <f>'[3]Calcs - Capital'!D97</f>
        <v>Luminaire</v>
      </c>
      <c r="E106" s="124">
        <f>'[3]Calcs - Capital'!P97</f>
        <v>20.700773399536391</v>
      </c>
      <c r="F106" s="124">
        <f>E106/$D$4*$F$4</f>
        <v>20.737307489246025</v>
      </c>
    </row>
    <row r="107" spans="2:6">
      <c r="B107" s="173" t="str">
        <f>'[3]Calcs - Capital'!B98</f>
        <v>50W SON - BOURKE HILL</v>
      </c>
      <c r="C107" s="3" t="str">
        <f>'[3]Calcs - Capital'!C98</f>
        <v>NonTraffic</v>
      </c>
      <c r="D107" s="3" t="str">
        <f>'[3]Calcs - Capital'!D98</f>
        <v>Luminaire</v>
      </c>
      <c r="E107" s="124">
        <f>'[3]Calcs - Capital'!P98</f>
        <v>72.58695685139412</v>
      </c>
      <c r="F107" s="124">
        <f>E107/$D$4*$F$4</f>
        <v>72.715063098546111</v>
      </c>
    </row>
    <row r="108" spans="2:6">
      <c r="B108" s="173" t="str">
        <f>'[3]Calcs - Capital'!B99</f>
        <v>50W SON - NOSTALGIA</v>
      </c>
      <c r="C108" s="3" t="str">
        <f>'[3]Calcs - Capital'!C99</f>
        <v>NonTraffic</v>
      </c>
      <c r="D108" s="3" t="str">
        <f>'[3]Calcs - Capital'!D99</f>
        <v>Luminaire</v>
      </c>
      <c r="E108" s="124">
        <f>'[3]Calcs - Capital'!P99</f>
        <v>32.610310882445894</v>
      </c>
      <c r="F108" s="124">
        <f>E108/$D$4*$F$4</f>
        <v>32.667863709108161</v>
      </c>
    </row>
    <row r="109" spans="2:6">
      <c r="B109" s="173" t="str">
        <f>'[3]Calcs - Capital'!B100</f>
        <v>60W SOX</v>
      </c>
      <c r="C109" s="3" t="str">
        <f>'[3]Calcs - Capital'!C100</f>
        <v>NonTraffic</v>
      </c>
      <c r="D109" s="3" t="str">
        <f>'[3]Calcs - Capital'!D100</f>
        <v>Luminaire</v>
      </c>
      <c r="E109" s="124">
        <f>'[3]Calcs - Capital'!P100</f>
        <v>20.932516880782781</v>
      </c>
      <c r="F109" s="124">
        <f>E109/$D$4*$F$4</f>
        <v>20.969459966667106</v>
      </c>
    </row>
    <row r="110" spans="2:6">
      <c r="B110" s="173" t="str">
        <f>'[3]Calcs - Capital'!B101</f>
        <v>700W MBF</v>
      </c>
      <c r="C110" s="3" t="str">
        <f>'[3]Calcs - Capital'!C101</f>
        <v>Traffic</v>
      </c>
      <c r="D110" s="3" t="str">
        <f>'[3]Calcs - Capital'!D101</f>
        <v>Luminaire</v>
      </c>
      <c r="E110" s="124">
        <f>'[3]Calcs - Capital'!P101</f>
        <v>43.620744327163159</v>
      </c>
      <c r="F110" s="124">
        <f>E110/$D$4*$F$4</f>
        <v>43.697729092693002</v>
      </c>
    </row>
    <row r="111" spans="2:6">
      <c r="B111" s="173" t="str">
        <f>'[3]Calcs - Capital'!B102</f>
        <v>70W MBI</v>
      </c>
      <c r="C111" s="3" t="str">
        <f>'[3]Calcs - Capital'!C102</f>
        <v>NonTraffic</v>
      </c>
      <c r="D111" s="3" t="str">
        <f>'[3]Calcs - Capital'!D102</f>
        <v>Luminaire</v>
      </c>
      <c r="E111" s="124">
        <f>'[3]Calcs - Capital'!P102</f>
        <v>26.931341956384838</v>
      </c>
      <c r="F111" s="124">
        <f>E111/$D$4*$F$4</f>
        <v>26.978872164268637</v>
      </c>
    </row>
    <row r="112" spans="2:6">
      <c r="B112" s="173" t="str">
        <f>'[3]Calcs - Capital'!B103</f>
        <v>70W MBI - MACQUARIE DEC.</v>
      </c>
      <c r="C112" s="3" t="str">
        <f>'[3]Calcs - Capital'!C103</f>
        <v>Traffic</v>
      </c>
      <c r="D112" s="3" t="str">
        <f>'[3]Calcs - Capital'!D103</f>
        <v>Luminaire</v>
      </c>
      <c r="E112" s="124">
        <f>'[3]Calcs - Capital'!P103</f>
        <v>112.42563463632102</v>
      </c>
      <c r="F112" s="124">
        <f>E112/$D$4*$F$4</f>
        <v>112.62405080861524</v>
      </c>
    </row>
    <row r="113" spans="2:6">
      <c r="B113" s="173" t="str">
        <f>'[3]Calcs - Capital'!B104</f>
        <v>70W SON</v>
      </c>
      <c r="C113" s="3" t="str">
        <f>'[3]Calcs - Capital'!C104</f>
        <v>NonTraffic</v>
      </c>
      <c r="D113" s="3" t="str">
        <f>'[3]Calcs - Capital'!D104</f>
        <v>Luminaire</v>
      </c>
      <c r="E113" s="124">
        <f>'[3]Calcs - Capital'!P104</f>
        <v>23.566226027003342</v>
      </c>
      <c r="F113" s="124">
        <f>E113/$D$4*$F$4</f>
        <v>23.607817256430902</v>
      </c>
    </row>
    <row r="114" spans="2:6">
      <c r="B114" s="173" t="str">
        <f>'[3]Calcs - Capital'!B105</f>
        <v>70W SON - BOURKE HILL</v>
      </c>
      <c r="C114" s="3" t="str">
        <f>'[3]Calcs - Capital'!C105</f>
        <v>NonTraffic</v>
      </c>
      <c r="D114" s="3" t="str">
        <f>'[3]Calcs - Capital'!D105</f>
        <v>Luminaire</v>
      </c>
      <c r="E114" s="124">
        <f>'[3]Calcs - Capital'!P105</f>
        <v>72.58695685139412</v>
      </c>
      <c r="F114" s="124">
        <f>E114/$D$4*$F$4</f>
        <v>72.715063098546111</v>
      </c>
    </row>
    <row r="115" spans="2:6">
      <c r="B115" s="173" t="str">
        <f>'[3]Calcs - Capital'!B106</f>
        <v>70W SON - GEC BOSTON 2</v>
      </c>
      <c r="C115" s="3" t="str">
        <f>'[3]Calcs - Capital'!C106</f>
        <v>NonTraffic</v>
      </c>
      <c r="D115" s="3" t="str">
        <f>'[3]Calcs - Capital'!D106</f>
        <v>Luminaire</v>
      </c>
      <c r="E115" s="124">
        <f>'[3]Calcs - Capital'!P106</f>
        <v>84.994366728325986</v>
      </c>
      <c r="F115" s="124">
        <f>E115/$D$4*$F$4</f>
        <v>85.144370390456587</v>
      </c>
    </row>
    <row r="116" spans="2:6">
      <c r="B116" s="173" t="str">
        <f>'[3]Calcs - Capital'!B107</f>
        <v>70W SON - NOSTALGIA</v>
      </c>
      <c r="C116" s="3" t="str">
        <f>'[3]Calcs - Capital'!C107</f>
        <v>NonTraffic</v>
      </c>
      <c r="D116" s="3" t="str">
        <f>'[3]Calcs - Capital'!D107</f>
        <v>Luminaire</v>
      </c>
      <c r="E116" s="124">
        <f>'[3]Calcs - Capital'!P107</f>
        <v>67.651214700582315</v>
      </c>
      <c r="F116" s="124">
        <f>E116/$D$4*$F$4</f>
        <v>67.770610024570175</v>
      </c>
    </row>
    <row r="117" spans="2:6">
      <c r="B117" s="173" t="str">
        <f>'[3]Calcs - Capital'!B108</f>
        <v>70W SON - PARKVILLE</v>
      </c>
      <c r="C117" s="3" t="str">
        <f>'[3]Calcs - Capital'!C108</f>
        <v>NonTraffic</v>
      </c>
      <c r="D117" s="3" t="str">
        <f>'[3]Calcs - Capital'!D108</f>
        <v>Luminaire</v>
      </c>
      <c r="E117" s="124">
        <f>'[3]Calcs - Capital'!P108</f>
        <v>84.994366728325986</v>
      </c>
      <c r="F117" s="124">
        <f>E117/$D$4*$F$4</f>
        <v>85.144370390456587</v>
      </c>
    </row>
    <row r="118" spans="2:6">
      <c r="B118" s="173" t="str">
        <f>'[3]Calcs - Capital'!B109</f>
        <v>70W SON - REGAL/FLINDERS</v>
      </c>
      <c r="C118" s="3" t="str">
        <f>'[3]Calcs - Capital'!C109</f>
        <v>NonTraffic</v>
      </c>
      <c r="D118" s="3" t="str">
        <f>'[3]Calcs - Capital'!D109</f>
        <v>Luminaire</v>
      </c>
      <c r="E118" s="124">
        <f>'[3]Calcs - Capital'!P109</f>
        <v>120.14093411210025</v>
      </c>
      <c r="F118" s="124">
        <f>E118/$D$4*$F$4</f>
        <v>120.35296675358354</v>
      </c>
    </row>
    <row r="119" spans="2:6">
      <c r="B119" s="173" t="str">
        <f>'[3]Calcs - Capital'!B110</f>
        <v>70W SON BOLLARD</v>
      </c>
      <c r="C119" s="3" t="str">
        <f>'[3]Calcs - Capital'!C110</f>
        <v>NonTraffic</v>
      </c>
      <c r="D119" s="3" t="str">
        <f>'[3]Calcs - Capital'!D110</f>
        <v>Luminaire</v>
      </c>
      <c r="E119" s="124">
        <f>'[3]Calcs - Capital'!P110</f>
        <v>51.515134592159072</v>
      </c>
      <c r="F119" s="124">
        <f>E119/$D$4*$F$4</f>
        <v>51.606051898110351</v>
      </c>
    </row>
    <row r="120" spans="2:6">
      <c r="B120" s="173" t="str">
        <f>'[3]Calcs - Capital'!B111</f>
        <v>70W SON FLOODLIGHT</v>
      </c>
      <c r="C120" s="3" t="str">
        <f>'[3]Calcs - Capital'!C111</f>
        <v>NonTraffic</v>
      </c>
      <c r="D120" s="3" t="str">
        <f>'[3]Calcs - Capital'!D111</f>
        <v>Luminaire</v>
      </c>
      <c r="E120" s="124">
        <f>'[3]Calcs - Capital'!P111</f>
        <v>28.530712249484431</v>
      </c>
      <c r="F120" s="124">
        <f>E120/$D$4*$F$4</f>
        <v>28.581065131508915</v>
      </c>
    </row>
    <row r="121" spans="2:6">
      <c r="B121" s="173" t="str">
        <f>'[3]Calcs - Capital'!B112</f>
        <v>70W SON -PLAIN</v>
      </c>
      <c r="C121" s="3" t="str">
        <f>'[3]Calcs - Capital'!C112</f>
        <v>NonTraffic</v>
      </c>
      <c r="D121" s="3" t="str">
        <f>'[3]Calcs - Capital'!D112</f>
        <v>Luminaire</v>
      </c>
      <c r="E121" s="124">
        <f>'[3]Calcs - Capital'!P112</f>
        <v>23.566226027003342</v>
      </c>
      <c r="F121" s="124">
        <f>E121/$D$4*$F$4</f>
        <v>23.607817256430902</v>
      </c>
    </row>
    <row r="122" spans="2:6">
      <c r="B122" s="173" t="str">
        <f>'[3]Calcs - Capital'!B113</f>
        <v>750W MBI FLOODLIGHT</v>
      </c>
      <c r="C122" s="3" t="str">
        <f>'[3]Calcs - Capital'!C113</f>
        <v>Traffic</v>
      </c>
      <c r="D122" s="3" t="str">
        <f>'[3]Calcs - Capital'!D113</f>
        <v>Luminaire</v>
      </c>
      <c r="E122" s="124">
        <f>'[3]Calcs - Capital'!P113</f>
        <v>70.946416945844817</v>
      </c>
      <c r="F122" s="124">
        <f>E122/$D$4*$F$4</f>
        <v>71.071627860009727</v>
      </c>
    </row>
    <row r="123" spans="2:6">
      <c r="B123" s="173" t="str">
        <f>'[3]Calcs - Capital'!B114</f>
        <v>80W MBF</v>
      </c>
      <c r="C123" s="3" t="str">
        <f>'[3]Calcs - Capital'!C114</f>
        <v>NonTraffic</v>
      </c>
      <c r="D123" s="3" t="str">
        <f>'[3]Calcs - Capital'!D114</f>
        <v>Luminaire</v>
      </c>
      <c r="E123" s="124">
        <f>'[3]Calcs - Capital'!P114</f>
        <v>20.396319057868034</v>
      </c>
      <c r="F123" s="124">
        <f>E123/$D$4*$F$4</f>
        <v>20.43231582648264</v>
      </c>
    </row>
    <row r="124" spans="2:6">
      <c r="B124" s="173" t="str">
        <f>'[3]Calcs - Capital'!B115</f>
        <v>80W MBF - PLAIN</v>
      </c>
      <c r="C124" s="3" t="str">
        <f>'[3]Calcs - Capital'!C115</f>
        <v>NonTraffic</v>
      </c>
      <c r="D124" s="3" t="str">
        <f>'[3]Calcs - Capital'!D115</f>
        <v>Luminaire</v>
      </c>
      <c r="E124" s="124">
        <f>'[3]Calcs - Capital'!P115</f>
        <v>20.396319057868034</v>
      </c>
      <c r="F124" s="124">
        <f>E124/$D$4*$F$4</f>
        <v>20.43231582648264</v>
      </c>
    </row>
    <row r="125" spans="2:6">
      <c r="B125" s="173" t="str">
        <f>'[3]Calcs - Capital'!B116</f>
        <v>80W MBF - BEGA+CURVE BRA</v>
      </c>
      <c r="C125" s="3" t="str">
        <f>'[3]Calcs - Capital'!C116</f>
        <v>NonTraffic</v>
      </c>
      <c r="D125" s="3" t="str">
        <f>'[3]Calcs - Capital'!D116</f>
        <v>Luminaire</v>
      </c>
      <c r="E125" s="124">
        <f>'[3]Calcs - Capital'!P116</f>
        <v>106.28288884251324</v>
      </c>
      <c r="F125" s="124">
        <f>E125/$D$4*$F$4</f>
        <v>106.47046389203572</v>
      </c>
    </row>
    <row r="126" spans="2:6">
      <c r="B126" s="173" t="str">
        <f>'[3]Calcs - Capital'!B117</f>
        <v>80W MBF - BOURKE HILL</v>
      </c>
      <c r="C126" s="3" t="str">
        <f>'[3]Calcs - Capital'!C117</f>
        <v>NonTraffic</v>
      </c>
      <c r="D126" s="3" t="str">
        <f>'[3]Calcs - Capital'!D117</f>
        <v>Luminaire</v>
      </c>
      <c r="E126" s="124">
        <f>'[3]Calcs - Capital'!P117</f>
        <v>49.521854108177358</v>
      </c>
      <c r="F126" s="124">
        <f>E126/$D$4*$F$4</f>
        <v>49.609253541312356</v>
      </c>
    </row>
    <row r="127" spans="2:6">
      <c r="B127" s="173" t="str">
        <f>'[3]Calcs - Capital'!B118</f>
        <v>80W MBF - GEC BOSTON 2</v>
      </c>
      <c r="C127" s="3" t="str">
        <f>'[3]Calcs - Capital'!C118</f>
        <v>NonTraffic</v>
      </c>
      <c r="D127" s="3" t="str">
        <f>'[3]Calcs - Capital'!D118</f>
        <v>Luminaire</v>
      </c>
      <c r="E127" s="124">
        <f>'[3]Calcs - Capital'!P118</f>
        <v>84.994366728325986</v>
      </c>
      <c r="F127" s="124">
        <f>E127/$D$4*$F$4</f>
        <v>85.144370390456587</v>
      </c>
    </row>
    <row r="128" spans="2:6">
      <c r="B128" s="173" t="str">
        <f>'[3]Calcs - Capital'!B119</f>
        <v>80W MBF - NOSTALGIA</v>
      </c>
      <c r="C128" s="3" t="str">
        <f>'[3]Calcs - Capital'!C119</f>
        <v>NonTraffic</v>
      </c>
      <c r="D128" s="3" t="str">
        <f>'[3]Calcs - Capital'!D119</f>
        <v>Luminaire</v>
      </c>
      <c r="E128" s="124">
        <f>'[3]Calcs - Capital'!P119</f>
        <v>63.759571850903747</v>
      </c>
      <c r="F128" s="124">
        <f>E128/$D$4*$F$4</f>
        <v>63.872098947012191</v>
      </c>
    </row>
    <row r="129" spans="2:6">
      <c r="B129" s="173" t="str">
        <f>'[3]Calcs - Capital'!B120</f>
        <v>80W MBF - REGAL/FLINDERS</v>
      </c>
      <c r="C129" s="3" t="str">
        <f>'[3]Calcs - Capital'!C120</f>
        <v>NonTraffic</v>
      </c>
      <c r="D129" s="3" t="str">
        <f>'[3]Calcs - Capital'!D120</f>
        <v>Luminaire</v>
      </c>
      <c r="E129" s="124">
        <f>'[3]Calcs - Capital'!P120</f>
        <v>115.86961878928234</v>
      </c>
      <c r="F129" s="124">
        <f>E129/$D$4*$F$4</f>
        <v>116.0741131318736</v>
      </c>
    </row>
    <row r="130" spans="2:6">
      <c r="B130" s="173" t="str">
        <f>'[3]Calcs - Capital'!B121</f>
        <v>80W MBF - SYLVANIA SUBUR</v>
      </c>
      <c r="C130" s="3" t="str">
        <f>'[3]Calcs - Capital'!C121</f>
        <v>NonTraffic</v>
      </c>
      <c r="D130" s="3" t="str">
        <f>'[3]Calcs - Capital'!D121</f>
        <v>Luminaire</v>
      </c>
      <c r="E130" s="124">
        <f>'[3]Calcs - Capital'!P121</f>
        <v>20.396319057868034</v>
      </c>
      <c r="F130" s="124">
        <f>E130/$D$4*$F$4</f>
        <v>20.43231582648264</v>
      </c>
    </row>
    <row r="131" spans="2:6">
      <c r="B131" s="173" t="str">
        <f>'[3]Calcs - Capital'!B122</f>
        <v>80W MBF BOLLARD</v>
      </c>
      <c r="C131" s="3" t="str">
        <f>'[3]Calcs - Capital'!C122</f>
        <v>NonTraffic</v>
      </c>
      <c r="D131" s="3" t="str">
        <f>'[3]Calcs - Capital'!D122</f>
        <v>Luminaire</v>
      </c>
      <c r="E131" s="124">
        <f>'[3]Calcs - Capital'!P122</f>
        <v>40.884305344256695</v>
      </c>
      <c r="F131" s="124">
        <f>E131/$D$4*$F$4</f>
        <v>40.956460661854472</v>
      </c>
    </row>
    <row r="132" spans="2:6">
      <c r="B132" s="173" t="str">
        <f>'[3]Calcs - Capital'!B123</f>
        <v>80W MBF TOORAK</v>
      </c>
      <c r="C132" s="3" t="str">
        <f>'[3]Calcs - Capital'!C123</f>
        <v>NonTraffic</v>
      </c>
      <c r="D132" s="3" t="str">
        <f>'[3]Calcs - Capital'!D123</f>
        <v>Luminaire</v>
      </c>
      <c r="E132" s="124">
        <f>'[3]Calcs - Capital'!P123</f>
        <v>58.130748345823385</v>
      </c>
      <c r="F132" s="124">
        <f>E132/$D$4*$F$4</f>
        <v>58.233341323098429</v>
      </c>
    </row>
    <row r="133" spans="2:6">
      <c r="B133" s="173" t="str">
        <f>'[3]Calcs - Capital'!B124</f>
        <v>90W SOX</v>
      </c>
      <c r="C133" s="3" t="str">
        <f>'[3]Calcs - Capital'!C124</f>
        <v>Traffic</v>
      </c>
      <c r="D133" s="3" t="str">
        <f>'[3]Calcs - Capital'!D124</f>
        <v>Luminaire</v>
      </c>
      <c r="E133" s="124">
        <f>'[3]Calcs - Capital'!P124</f>
        <v>58.037552859106228</v>
      </c>
      <c r="F133" s="124">
        <f>E133/$D$4*$F$4</f>
        <v>58.139981358841879</v>
      </c>
    </row>
    <row r="134" spans="2:6" hidden="1">
      <c r="B134" s="173" t="str">
        <f>'[3]Calcs - Capital'!B125</f>
        <v>BOLLARD</v>
      </c>
      <c r="C134" s="3" t="str">
        <f>'[3]Calcs - Capital'!C125</f>
        <v>NonTraffic</v>
      </c>
      <c r="D134" s="3" t="str">
        <f>'[3]Calcs - Capital'!D125</f>
        <v>Support</v>
      </c>
      <c r="E134" s="124">
        <f>'[3]Calcs - Capital'!P125</f>
        <v>29.283634803229123</v>
      </c>
      <c r="F134" s="124">
        <f>E134/$D$4*$F$4</f>
        <v>29.335316492617082</v>
      </c>
    </row>
    <row r="135" spans="2:6" hidden="1">
      <c r="B135" s="173" t="str">
        <f>'[3]Calcs - Capital'!B126</f>
        <v>C4</v>
      </c>
      <c r="C135" s="3" t="str">
        <f>'[3]Calcs - Capital'!C126</f>
        <v>Traffic</v>
      </c>
      <c r="D135" s="3" t="str">
        <f>'[3]Calcs - Capital'!D126</f>
        <v>Bracket</v>
      </c>
      <c r="E135" s="124">
        <f>'[3]Calcs - Capital'!P126</f>
        <v>48.621320337497274</v>
      </c>
      <c r="F135" s="124">
        <f>E135/$D$4*$F$4</f>
        <v>48.707130449261058</v>
      </c>
    </row>
    <row r="136" spans="2:6" hidden="1">
      <c r="B136" s="173" t="str">
        <f>'[3]Calcs - Capital'!B127</f>
        <v>COLUMN 10.5M-13.5M</v>
      </c>
      <c r="C136" s="3" t="str">
        <f>'[3]Calcs - Capital'!C127</f>
        <v>Traffic</v>
      </c>
      <c r="D136" s="3" t="str">
        <f>'[3]Calcs - Capital'!D127</f>
        <v>Support</v>
      </c>
      <c r="E136" s="124">
        <f>'[3]Calcs - Capital'!P127</f>
        <v>551.79414140057827</v>
      </c>
      <c r="F136" s="175">
        <f>E136/$D$4*$F$4</f>
        <v>552.7679840814335</v>
      </c>
    </row>
    <row r="137" spans="2:6" hidden="1">
      <c r="B137" s="173" t="str">
        <f>'[3]Calcs - Capital'!B128</f>
        <v>COLUMN 14M-15M</v>
      </c>
      <c r="C137" s="3" t="str">
        <f>'[3]Calcs - Capital'!C128</f>
        <v>Traffic</v>
      </c>
      <c r="D137" s="3" t="str">
        <f>'[3]Calcs - Capital'!D128</f>
        <v>Support</v>
      </c>
      <c r="E137" s="124">
        <f>'[3]Calcs - Capital'!P128</f>
        <v>551.79414140057827</v>
      </c>
      <c r="F137" s="124">
        <f>E137/$D$4*$F$4</f>
        <v>552.7679840814335</v>
      </c>
    </row>
    <row r="138" spans="2:6" hidden="1">
      <c r="B138" s="173" t="str">
        <f>'[3]Calcs - Capital'!B129</f>
        <v>COLUMN 2.5M-3.5M</v>
      </c>
      <c r="C138" s="3" t="str">
        <f>'[3]Calcs - Capital'!C129</f>
        <v>NonTraffic</v>
      </c>
      <c r="D138" s="3" t="str">
        <f>'[3]Calcs - Capital'!D129</f>
        <v>Support</v>
      </c>
      <c r="E138" s="124">
        <f>'[3]Calcs - Capital'!P129</f>
        <v>496.81152290210866</v>
      </c>
      <c r="F138" s="124">
        <f>E138/$D$4*$F$4</f>
        <v>497.68832863280142</v>
      </c>
    </row>
    <row r="139" spans="2:6" hidden="1">
      <c r="B139" s="173" t="str">
        <f>'[3]Calcs - Capital'!B130</f>
        <v>COLUMN 4-6.5M ORION WATE</v>
      </c>
      <c r="C139" s="3" t="str">
        <f>'[3]Calcs - Capital'!C130</f>
        <v>NonTraffic</v>
      </c>
      <c r="D139" s="3" t="str">
        <f>'[3]Calcs - Capital'!D130</f>
        <v>Support</v>
      </c>
      <c r="E139" s="124">
        <f>'[3]Calcs - Capital'!P130</f>
        <v>507.59242849004391</v>
      </c>
      <c r="F139" s="124">
        <f>E139/$D$4*$F$4</f>
        <v>508.48826107370974</v>
      </c>
    </row>
    <row r="140" spans="2:6" hidden="1">
      <c r="B140" s="173" t="str">
        <f>'[3]Calcs - Capital'!B131</f>
        <v>COLUMN 4M-6.5M</v>
      </c>
      <c r="C140" s="3" t="str">
        <f>'[3]Calcs - Capital'!C131</f>
        <v>NonTraffic</v>
      </c>
      <c r="D140" s="3" t="str">
        <f>'[3]Calcs - Capital'!D131</f>
        <v>Support</v>
      </c>
      <c r="E140" s="124">
        <f>'[3]Calcs - Capital'!P131</f>
        <v>524.97663875058959</v>
      </c>
      <c r="F140" s="175">
        <f>E140/$D$4*$F$4</f>
        <v>525.90315213467431</v>
      </c>
    </row>
    <row r="141" spans="2:6" hidden="1">
      <c r="B141" s="173" t="str">
        <f>'[3]Calcs - Capital'!B132</f>
        <v>COLUMN 7M-10M</v>
      </c>
      <c r="C141" s="3" t="str">
        <f>'[3]Calcs - Capital'!C132</f>
        <v>Traffic</v>
      </c>
      <c r="D141" s="3" t="str">
        <f>'[3]Calcs - Capital'!D132</f>
        <v>Support</v>
      </c>
      <c r="E141" s="124">
        <f>'[3]Calcs - Capital'!P132</f>
        <v>516.21715296039201</v>
      </c>
      <c r="F141" s="175">
        <f>E141/$D$4*$F$4</f>
        <v>517.12820702643626</v>
      </c>
    </row>
    <row r="142" spans="2:6" hidden="1">
      <c r="B142" s="173" t="str">
        <f>'[3]Calcs - Capital'!B133</f>
        <v>DECORATIVE COLUMN</v>
      </c>
      <c r="C142" s="3" t="str">
        <f>'[3]Calcs - Capital'!C133</f>
        <v>NonTraffic</v>
      </c>
      <c r="D142" s="3" t="str">
        <f>'[3]Calcs - Capital'!D133</f>
        <v>Support</v>
      </c>
      <c r="E142" s="124">
        <f>'[3]Calcs - Capital'!P133</f>
        <v>536.16182829807224</v>
      </c>
      <c r="F142" s="175">
        <f>E142/$D$4*$F$4</f>
        <v>537.10808204211651</v>
      </c>
    </row>
    <row r="143" spans="2:6" hidden="1">
      <c r="B143" s="173" t="str">
        <f>'[3]Calcs - Capital'!B134</f>
        <v>DEDICATED SUPPORT &amp; COND</v>
      </c>
      <c r="C143" s="3" t="str">
        <f>'[3]Calcs - Capital'!C134</f>
        <v>NonTraffic</v>
      </c>
      <c r="D143" s="3" t="str">
        <f>'[3]Calcs - Capital'!D134</f>
        <v>Support</v>
      </c>
      <c r="E143" s="124">
        <f>'[3]Calcs - Capital'!P134</f>
        <v>504.49291813351249</v>
      </c>
      <c r="F143" s="175">
        <f>E143/$D$4*$F$4</f>
        <v>505.38328049694854</v>
      </c>
    </row>
    <row r="144" spans="2:6" hidden="1">
      <c r="B144" s="173" t="str">
        <f>'[3]Calcs - Capital'!B135</f>
        <v>HYDE PARK STANDARD</v>
      </c>
      <c r="C144" s="3" t="str">
        <f>'[3]Calcs - Capital'!C135</f>
        <v>NonTraffic</v>
      </c>
      <c r="D144" s="3" t="str">
        <f>'[3]Calcs - Capital'!D135</f>
        <v>Support</v>
      </c>
      <c r="E144" s="124">
        <f>'[3]Calcs - Capital'!P135</f>
        <v>576.72498557267863</v>
      </c>
      <c r="F144" s="124">
        <f>E144/$D$4*$F$4</f>
        <v>577.74282785103389</v>
      </c>
    </row>
    <row r="145" spans="2:6">
      <c r="B145" s="173" t="str">
        <f>'[3]Calcs - Capital'!B136</f>
        <v>INCANDESCENT</v>
      </c>
      <c r="C145" s="3" t="str">
        <f>'[3]Calcs - Capital'!C136</f>
        <v>NonTraffic</v>
      </c>
      <c r="D145" s="3" t="str">
        <f>'[3]Calcs - Capital'!D136</f>
        <v>Luminaire</v>
      </c>
      <c r="E145" s="124">
        <f>'[3]Calcs - Capital'!P136</f>
        <v>16.205594590197627</v>
      </c>
      <c r="F145" s="124">
        <f>E145/$D$4*$F$4</f>
        <v>16.234195291974764</v>
      </c>
    </row>
    <row r="146" spans="2:6" hidden="1">
      <c r="B146" s="173" t="str">
        <f>'[3]Calcs - Capital'!B137</f>
        <v>MACQUARIE STANDARD</v>
      </c>
      <c r="C146" s="3" t="str">
        <f>'[3]Calcs - Capital'!C137</f>
        <v>Traffic</v>
      </c>
      <c r="D146" s="3" t="str">
        <f>'[3]Calcs - Capital'!D137</f>
        <v>Support</v>
      </c>
      <c r="E146" s="124">
        <f>'[3]Calcs - Capital'!P137</f>
        <v>34.90318184094037</v>
      </c>
      <c r="F146" s="124">
        <f>E146/$D$4*$F$4</f>
        <v>34.964781277440515</v>
      </c>
    </row>
    <row r="147" spans="2:6" hidden="1">
      <c r="B147" s="173" t="str">
        <f>'[3]Calcs - Capital'!B138</f>
        <v>MAST 15.5M-30M</v>
      </c>
      <c r="C147" s="3" t="str">
        <f>'[3]Calcs - Capital'!C138</f>
        <v>Traffic</v>
      </c>
      <c r="D147" s="3" t="str">
        <f>'[3]Calcs - Capital'!D138</f>
        <v>Support</v>
      </c>
      <c r="E147" s="124">
        <f>'[3]Calcs - Capital'!P138</f>
        <v>521.8771283940581</v>
      </c>
      <c r="F147" s="124">
        <f>E147/$D$4*$F$4</f>
        <v>522.79817155791307</v>
      </c>
    </row>
    <row r="148" spans="2:6" hidden="1">
      <c r="B148" s="173" t="str">
        <f>'[3]Calcs - Capital'!B139</f>
        <v>MAST 23M</v>
      </c>
      <c r="C148" s="3" t="str">
        <f>'[3]Calcs - Capital'!C139</f>
        <v>Traffic</v>
      </c>
      <c r="D148" s="3" t="str">
        <f>'[3]Calcs - Capital'!D139</f>
        <v>Support</v>
      </c>
      <c r="E148" s="124">
        <f>'[3]Calcs - Capital'!P139</f>
        <v>521.8771283940581</v>
      </c>
      <c r="F148" s="124">
        <f>E148/$D$4*$F$4</f>
        <v>522.79817155791307</v>
      </c>
    </row>
    <row r="149" spans="2:6" hidden="1">
      <c r="B149" s="173" t="str">
        <f>'[3]Calcs - Capital'!B140</f>
        <v>MAST 25M</v>
      </c>
      <c r="C149" s="3" t="str">
        <f>'[3]Calcs - Capital'!C140</f>
        <v>Traffic</v>
      </c>
      <c r="D149" s="3" t="str">
        <f>'[3]Calcs - Capital'!D140</f>
        <v>Support</v>
      </c>
      <c r="E149" s="124">
        <f>'[3]Calcs - Capital'!P140</f>
        <v>521.8771283940581</v>
      </c>
      <c r="F149" s="124">
        <f>E149/$D$4*$F$4</f>
        <v>522.79817155791307</v>
      </c>
    </row>
    <row r="150" spans="2:6" hidden="1">
      <c r="B150" s="173" t="str">
        <f>'[3]Calcs - Capital'!B141</f>
        <v>NIL</v>
      </c>
      <c r="C150" s="3" t="str">
        <f>'[3]Calcs - Capital'!C141</f>
        <v>NonTraffic</v>
      </c>
      <c r="D150" s="3" t="str">
        <f>'[3]Calcs - Capital'!D141</f>
        <v>Bracket</v>
      </c>
      <c r="E150" s="124">
        <f>'[3]Calcs - Capital'!P141</f>
        <v>3.8384481646237982</v>
      </c>
      <c r="F150" s="124">
        <f>E150/$D$4*$F$4</f>
        <v>3.8452225110158653</v>
      </c>
    </row>
    <row r="151" spans="2:6" hidden="1">
      <c r="B151" s="173" t="str">
        <f>'[3]Calcs - Capital'!B142</f>
        <v>O/U</v>
      </c>
      <c r="C151" s="3" t="str">
        <f>'[3]Calcs - Capital'!C142</f>
        <v>NonTraffic</v>
      </c>
      <c r="D151" s="3" t="str">
        <f>'[3]Calcs - Capital'!D142</f>
        <v>Connection</v>
      </c>
      <c r="E151" s="124">
        <f>'[3]Calcs - Capital'!P142</f>
        <v>8.5283033824984962</v>
      </c>
      <c r="F151" s="124">
        <f>E151/$D$4*$F$4</f>
        <v>8.5433546945839733</v>
      </c>
    </row>
    <row r="152" spans="2:6" hidden="1">
      <c r="B152" s="173" t="str">
        <f>'[3]Calcs - Capital'!B143</f>
        <v>OH</v>
      </c>
      <c r="C152" s="3" t="str">
        <f>'[3]Calcs - Capital'!C143</f>
        <v>NonTraffic</v>
      </c>
      <c r="D152" s="3" t="str">
        <f>'[3]Calcs - Capital'!D143</f>
        <v>Connection</v>
      </c>
      <c r="E152" s="124">
        <f>'[3]Calcs - Capital'!P143</f>
        <v>0</v>
      </c>
      <c r="F152" s="124">
        <f>E152/$D$4*$F$4</f>
        <v>0</v>
      </c>
    </row>
    <row r="153" spans="2:6" hidden="1">
      <c r="B153" s="173" t="str">
        <f>'[3]Calcs - Capital'!B144</f>
        <v>OH2</v>
      </c>
      <c r="C153" s="3" t="str">
        <f>'[3]Calcs - Capital'!C144</f>
        <v>NonTraffic</v>
      </c>
      <c r="D153" s="3" t="str">
        <f>'[3]Calcs - Capital'!D144</f>
        <v>Connection</v>
      </c>
      <c r="E153" s="124">
        <f>'[3]Calcs - Capital'!P144</f>
        <v>0</v>
      </c>
      <c r="F153" s="124">
        <f>E153/$D$4*$F$4</f>
        <v>0</v>
      </c>
    </row>
    <row r="154" spans="2:6" hidden="1">
      <c r="B154" s="173" t="str">
        <f>'[3]Calcs - Capital'!B145</f>
        <v>OHS</v>
      </c>
      <c r="C154" s="3" t="str">
        <f>'[3]Calcs - Capital'!C145</f>
        <v>NonTraffic</v>
      </c>
      <c r="D154" s="3" t="str">
        <f>'[3]Calcs - Capital'!D145</f>
        <v>Connection</v>
      </c>
      <c r="E154" s="124">
        <f>'[3]Calcs - Capital'!P145</f>
        <v>0</v>
      </c>
      <c r="F154" s="124">
        <f>E154/$D$4*$F$4</f>
        <v>0</v>
      </c>
    </row>
    <row r="155" spans="2:6" hidden="1">
      <c r="B155" s="173" t="str">
        <f>'[3]Calcs - Capital'!B146</f>
        <v>ORION DOUBLE ARM</v>
      </c>
      <c r="C155" s="3" t="str">
        <f>'[3]Calcs - Capital'!C146</f>
        <v>NonTraffic</v>
      </c>
      <c r="D155" s="3" t="str">
        <f>'[3]Calcs - Capital'!D146</f>
        <v>Support</v>
      </c>
      <c r="E155" s="124">
        <f>'[3]Calcs - Capital'!P146</f>
        <v>23.702494741674894</v>
      </c>
      <c r="F155" s="175">
        <f>E155/$D$4*$F$4</f>
        <v>23.744326467114384</v>
      </c>
    </row>
    <row r="156" spans="2:6" hidden="1">
      <c r="B156" s="173" t="str">
        <f>'[3]Calcs - Capital'!B147</f>
        <v>POLO 10.5M DECORATIVE 2M</v>
      </c>
      <c r="C156" s="3" t="str">
        <f>'[3]Calcs - Capital'!C147</f>
        <v>NonTraffic</v>
      </c>
      <c r="D156" s="3" t="str">
        <f>'[3]Calcs - Capital'!D147</f>
        <v>Support</v>
      </c>
      <c r="E156" s="124">
        <f>'[3]Calcs - Capital'!P147</f>
        <v>47.166461947216725</v>
      </c>
      <c r="F156" s="175">
        <f>E156/$D$4*$F$4</f>
        <v>47.249704428973672</v>
      </c>
    </row>
    <row r="157" spans="2:6" hidden="1">
      <c r="B157" s="173" t="str">
        <f>'[3]Calcs - Capital'!B148</f>
        <v>POLO 4.5M DECORATIVE 1.2</v>
      </c>
      <c r="C157" s="3" t="str">
        <f>'[3]Calcs - Capital'!C148</f>
        <v>NonTraffic</v>
      </c>
      <c r="D157" s="3" t="str">
        <f>'[3]Calcs - Capital'!D148</f>
        <v>Support</v>
      </c>
      <c r="E157" s="124">
        <f>'[3]Calcs - Capital'!P148</f>
        <v>47.166461947216725</v>
      </c>
      <c r="F157" s="124">
        <f>E157/$D$4*$F$4</f>
        <v>47.249704428973672</v>
      </c>
    </row>
    <row r="158" spans="2:6" hidden="1">
      <c r="B158" s="173" t="str">
        <f>'[3]Calcs - Capital'!B149</f>
        <v>PRIVATE</v>
      </c>
      <c r="C158" s="3" t="str">
        <f>'[3]Calcs - Capital'!C149</f>
        <v>NonTraffic</v>
      </c>
      <c r="D158" s="3" t="str">
        <f>'[3]Calcs - Capital'!D149</f>
        <v>Support</v>
      </c>
      <c r="E158" s="124">
        <f>'[3]Calcs - Capital'!P149</f>
        <v>0</v>
      </c>
      <c r="F158" s="124">
        <f>E158/$D$4*$F$4</f>
        <v>0</v>
      </c>
    </row>
    <row r="159" spans="2:6" hidden="1">
      <c r="B159" s="173" t="str">
        <f>'[3]Calcs - Capital'!B150</f>
        <v>ROCKS STANDARD</v>
      </c>
      <c r="C159" s="3" t="str">
        <f>'[3]Calcs - Capital'!C150</f>
        <v>NonTraffic</v>
      </c>
      <c r="D159" s="3" t="str">
        <f>'[3]Calcs - Capital'!D150</f>
        <v>Support</v>
      </c>
      <c r="E159" s="124">
        <f>'[3]Calcs - Capital'!P150</f>
        <v>513.66814259544469</v>
      </c>
      <c r="F159" s="175">
        <f>E159/$D$4*$F$4</f>
        <v>514.57469799993908</v>
      </c>
    </row>
    <row r="160" spans="2:6" hidden="1">
      <c r="B160" s="173" t="str">
        <f>'[3]Calcs - Capital'!B151</f>
        <v>SMARTPOLE A</v>
      </c>
      <c r="C160" s="3" t="str">
        <f>'[3]Calcs - Capital'!C151</f>
        <v>NonTraffic</v>
      </c>
      <c r="D160" s="3" t="str">
        <f>'[3]Calcs - Capital'!D151</f>
        <v>Support</v>
      </c>
      <c r="E160" s="124">
        <f>'[3]Calcs - Capital'!P151</f>
        <v>0</v>
      </c>
      <c r="F160" s="124">
        <f>E160/$D$4*$F$4</f>
        <v>0</v>
      </c>
    </row>
    <row r="161" spans="2:6" hidden="1">
      <c r="B161" s="173" t="str">
        <f>'[3]Calcs - Capital'!B152</f>
        <v>SMARTPOLE AB</v>
      </c>
      <c r="C161" s="3" t="str">
        <f>'[3]Calcs - Capital'!C152</f>
        <v>NonTraffic</v>
      </c>
      <c r="D161" s="3" t="str">
        <f>'[3]Calcs - Capital'!D152</f>
        <v>Support</v>
      </c>
      <c r="E161" s="124">
        <f>'[3]Calcs - Capital'!P152</f>
        <v>0</v>
      </c>
      <c r="F161" s="124">
        <f>E161/$D$4*$F$4</f>
        <v>0</v>
      </c>
    </row>
    <row r="162" spans="2:6" hidden="1">
      <c r="B162" s="173" t="str">
        <f>'[3]Calcs - Capital'!B153</f>
        <v>SMARTPOLE B</v>
      </c>
      <c r="C162" s="3" t="str">
        <f>'[3]Calcs - Capital'!C153</f>
        <v>NonTraffic</v>
      </c>
      <c r="D162" s="3" t="str">
        <f>'[3]Calcs - Capital'!D153</f>
        <v>Support</v>
      </c>
      <c r="E162" s="124">
        <f>'[3]Calcs - Capital'!P153</f>
        <v>0</v>
      </c>
      <c r="F162" s="124">
        <f>E162/$D$4*$F$4</f>
        <v>0</v>
      </c>
    </row>
    <row r="163" spans="2:6" hidden="1">
      <c r="B163" s="173" t="str">
        <f>'[3]Calcs - Capital'!B154</f>
        <v>SMARTPOLE C</v>
      </c>
      <c r="C163" s="3" t="str">
        <f>'[3]Calcs - Capital'!C154</f>
        <v>NonTraffic</v>
      </c>
      <c r="D163" s="3" t="str">
        <f>'[3]Calcs - Capital'!D154</f>
        <v>Support</v>
      </c>
      <c r="E163" s="124">
        <f>'[3]Calcs - Capital'!P154</f>
        <v>0</v>
      </c>
      <c r="F163" s="124">
        <f>E163/$D$4*$F$4</f>
        <v>0</v>
      </c>
    </row>
    <row r="164" spans="2:6" hidden="1">
      <c r="B164" s="173" t="str">
        <f>'[3]Calcs - Capital'!B155</f>
        <v>SMARTPOLE DOUBLE</v>
      </c>
      <c r="C164" s="3" t="str">
        <f>'[3]Calcs - Capital'!C155</f>
        <v>NonTraffic</v>
      </c>
      <c r="D164" s="3" t="str">
        <f>'[3]Calcs - Capital'!D155</f>
        <v>Bracket</v>
      </c>
      <c r="E164" s="124">
        <f>'[3]Calcs - Capital'!P155</f>
        <v>3.8384481646237982</v>
      </c>
      <c r="F164" s="124">
        <f>E164/$D$4*$F$4</f>
        <v>3.8452225110158653</v>
      </c>
    </row>
    <row r="165" spans="2:6" hidden="1">
      <c r="B165" s="173" t="str">
        <f>'[3]Calcs - Capital'!B156</f>
        <v>SMARTPOLE SINGLE LONG</v>
      </c>
      <c r="C165" s="3" t="str">
        <f>'[3]Calcs - Capital'!C156</f>
        <v>NonTraffic</v>
      </c>
      <c r="D165" s="3" t="str">
        <f>'[3]Calcs - Capital'!D156</f>
        <v>Bracket</v>
      </c>
      <c r="E165" s="124">
        <f>'[3]Calcs - Capital'!P156</f>
        <v>3.8384481646237982</v>
      </c>
      <c r="F165" s="124">
        <f>E165/$D$4*$F$4</f>
        <v>3.8452225110158653</v>
      </c>
    </row>
    <row r="166" spans="2:6" hidden="1">
      <c r="B166" s="173" t="str">
        <f>'[3]Calcs - Capital'!B157</f>
        <v>SMARTPOLE SINGLE SHORT</v>
      </c>
      <c r="C166" s="3" t="str">
        <f>'[3]Calcs - Capital'!C157</f>
        <v>NonTraffic</v>
      </c>
      <c r="D166" s="3" t="str">
        <f>'[3]Calcs - Capital'!D157</f>
        <v>Bracket</v>
      </c>
      <c r="E166" s="124">
        <f>'[3]Calcs - Capital'!P157</f>
        <v>3.8384481646237982</v>
      </c>
      <c r="F166" s="124">
        <f>E166/$D$4*$F$4</f>
        <v>3.8452225110158653</v>
      </c>
    </row>
    <row r="167" spans="2:6" hidden="1">
      <c r="B167" s="173" t="str">
        <f>'[3]Calcs - Capital'!B158</f>
        <v>SUSPENDED</v>
      </c>
      <c r="C167" s="3" t="str">
        <f>'[3]Calcs - Capital'!C158</f>
        <v>NonTraffic</v>
      </c>
      <c r="D167" s="3" t="str">
        <f>'[3]Calcs - Capital'!D158</f>
        <v>Bracket</v>
      </c>
      <c r="E167" s="124">
        <f>'[3]Calcs - Capital'!P158</f>
        <v>11.924127355575234</v>
      </c>
      <c r="F167" s="124">
        <f>E167/$D$4*$F$4</f>
        <v>11.945171841697064</v>
      </c>
    </row>
    <row r="168" spans="2:6" hidden="1">
      <c r="B168" s="173" t="str">
        <f>'[3]Calcs - Capital'!B159</f>
        <v>T1</v>
      </c>
      <c r="C168" s="3" t="str">
        <f>'[3]Calcs - Capital'!C159</f>
        <v>NonTraffic</v>
      </c>
      <c r="D168" s="3" t="str">
        <f>'[3]Calcs - Capital'!D159</f>
        <v>Bracket</v>
      </c>
      <c r="E168" s="124">
        <f>'[3]Calcs - Capital'!P159</f>
        <v>16.034347610975551</v>
      </c>
      <c r="F168" s="124">
        <f>E168/$D$4*$F$4</f>
        <v>16.062646084793343</v>
      </c>
    </row>
    <row r="169" spans="2:6" hidden="1">
      <c r="B169" s="173" t="str">
        <f>'[3]Calcs - Capital'!B160</f>
        <v>T2</v>
      </c>
      <c r="C169" s="3" t="str">
        <f>'[3]Calcs - Capital'!C160</f>
        <v>Traffic</v>
      </c>
      <c r="D169" s="3" t="str">
        <f>'[3]Calcs - Capital'!D160</f>
        <v>Bracket</v>
      </c>
      <c r="E169" s="124">
        <f>'[3]Calcs - Capital'!P160</f>
        <v>21.534295047809966</v>
      </c>
      <c r="F169" s="124">
        <f>E169/$D$4*$F$4</f>
        <v>21.572300191479044</v>
      </c>
    </row>
    <row r="170" spans="2:6" hidden="1">
      <c r="B170" s="173" t="str">
        <f>'[3]Calcs - Capital'!B161</f>
        <v>T2A</v>
      </c>
      <c r="C170" s="3" t="str">
        <f>'[3]Calcs - Capital'!C161</f>
        <v>Traffic</v>
      </c>
      <c r="D170" s="3" t="str">
        <f>'[3]Calcs - Capital'!D161</f>
        <v>Bracket</v>
      </c>
      <c r="E170" s="124">
        <f>'[3]Calcs - Capital'!P161</f>
        <v>21.534295047809966</v>
      </c>
      <c r="F170" s="124">
        <f>E170/$D$4*$F$4</f>
        <v>21.572300191479044</v>
      </c>
    </row>
    <row r="171" spans="2:6" hidden="1">
      <c r="B171" s="173" t="str">
        <f>'[3]Calcs - Capital'!B162</f>
        <v>T3</v>
      </c>
      <c r="C171" s="3" t="str">
        <f>'[3]Calcs - Capital'!C162</f>
        <v>Traffic</v>
      </c>
      <c r="D171" s="3" t="str">
        <f>'[3]Calcs - Capital'!D162</f>
        <v>Bracket</v>
      </c>
      <c r="E171" s="124">
        <f>'[3]Calcs - Capital'!P162</f>
        <v>21.534295047809966</v>
      </c>
      <c r="F171" s="124">
        <f>E171/$D$4*$F$4</f>
        <v>21.572300191479044</v>
      </c>
    </row>
    <row r="172" spans="2:6" hidden="1">
      <c r="B172" s="173" t="str">
        <f>'[3]Calcs - Capital'!B163</f>
        <v>T3A</v>
      </c>
      <c r="C172" s="3" t="str">
        <f>'[3]Calcs - Capital'!C163</f>
        <v>Traffic</v>
      </c>
      <c r="D172" s="3" t="str">
        <f>'[3]Calcs - Capital'!D163</f>
        <v>Bracket</v>
      </c>
      <c r="E172" s="124">
        <f>'[3]Calcs - Capital'!P163</f>
        <v>21.534295047809966</v>
      </c>
      <c r="F172" s="124">
        <f>E172/$D$4*$F$4</f>
        <v>21.572300191479044</v>
      </c>
    </row>
    <row r="173" spans="2:6" hidden="1">
      <c r="B173" s="173" t="str">
        <f>'[3]Calcs - Capital'!B164</f>
        <v>T4</v>
      </c>
      <c r="C173" s="3" t="str">
        <f>'[3]Calcs - Capital'!C164</f>
        <v>Traffic</v>
      </c>
      <c r="D173" s="3" t="str">
        <f>'[3]Calcs - Capital'!D164</f>
        <v>Bracket</v>
      </c>
      <c r="E173" s="124">
        <f>'[3]Calcs - Capital'!P164</f>
        <v>21.736437027583751</v>
      </c>
      <c r="F173" s="124">
        <f>E173/$D$4*$F$4</f>
        <v>21.774798924746072</v>
      </c>
    </row>
    <row r="174" spans="2:6" hidden="1">
      <c r="B174" s="173" t="str">
        <f>'[3]Calcs - Capital'!B165</f>
        <v>T5</v>
      </c>
      <c r="C174" s="3" t="str">
        <f>'[3]Calcs - Capital'!C165</f>
        <v>Traffic</v>
      </c>
      <c r="D174" s="3" t="str">
        <f>'[3]Calcs - Capital'!D165</f>
        <v>Bracket</v>
      </c>
      <c r="E174" s="124">
        <f>'[3]Calcs - Capital'!P165</f>
        <v>21.736437027583751</v>
      </c>
      <c r="F174" s="124">
        <f>E174/$D$4*$F$4</f>
        <v>21.774798924746072</v>
      </c>
    </row>
    <row r="175" spans="2:6" hidden="1">
      <c r="B175" s="173" t="str">
        <f>'[3]Calcs - Capital'!B166</f>
        <v>T6</v>
      </c>
      <c r="C175" s="3" t="str">
        <f>'[3]Calcs - Capital'!C166</f>
        <v>Traffic</v>
      </c>
      <c r="D175" s="3" t="str">
        <f>'[3]Calcs - Capital'!D166</f>
        <v>Bracket</v>
      </c>
      <c r="E175" s="124">
        <f>'[3]Calcs - Capital'!P166</f>
        <v>25.307612003587305</v>
      </c>
      <c r="F175" s="124">
        <f>E175/$D$4*$F$4</f>
        <v>25.35227654579694</v>
      </c>
    </row>
    <row r="176" spans="2:6" hidden="1">
      <c r="B176" s="173" t="str">
        <f>'[3]Calcs - Capital'!B167</f>
        <v>T7</v>
      </c>
      <c r="C176" s="3" t="str">
        <f>'[3]Calcs - Capital'!C167</f>
        <v>Traffic</v>
      </c>
      <c r="D176" s="3" t="str">
        <f>'[3]Calcs - Capital'!D167</f>
        <v>Bracket</v>
      </c>
      <c r="E176" s="124">
        <f>'[3]Calcs - Capital'!P167</f>
        <v>25.307612003587305</v>
      </c>
      <c r="F176" s="124">
        <f>E176/$D$4*$F$4</f>
        <v>25.35227654579694</v>
      </c>
    </row>
    <row r="177" spans="2:6">
      <c r="B177" s="173" t="str">
        <f>'[3]Calcs - Capital'!B168</f>
        <v>TH FLOODLIGHT</v>
      </c>
      <c r="C177" s="3" t="str">
        <f>'[3]Calcs - Capital'!C168</f>
        <v>Traffic</v>
      </c>
      <c r="D177" s="3" t="str">
        <f>'[3]Calcs - Capital'!D168</f>
        <v>Luminaire</v>
      </c>
      <c r="E177" s="124">
        <f>'[3]Calcs - Capital'!P168</f>
        <v>120.49367469053264</v>
      </c>
      <c r="F177" s="124">
        <f>E177/$D$4*$F$4</f>
        <v>120.70632987184514</v>
      </c>
    </row>
    <row r="178" spans="2:6" hidden="1">
      <c r="B178" s="173" t="str">
        <f>'[3]Calcs - Capital'!B169</f>
        <v>UG2</v>
      </c>
      <c r="C178" s="3" t="str">
        <f>'[3]Calcs - Capital'!C169</f>
        <v>NonTraffic</v>
      </c>
      <c r="D178" s="3" t="str">
        <f>'[3]Calcs - Capital'!D169</f>
        <v>Connection</v>
      </c>
      <c r="E178" s="124">
        <f>'[3]Calcs - Capital'!P169</f>
        <v>0</v>
      </c>
      <c r="F178" s="124">
        <f>E178/$D$4*$F$4</f>
        <v>0</v>
      </c>
    </row>
    <row r="179" spans="2:6" hidden="1">
      <c r="B179" s="173" t="str">
        <f>'[3]Calcs - Capital'!B170</f>
        <v>UGORDA</v>
      </c>
      <c r="C179" s="3" t="str">
        <f>'[3]Calcs - Capital'!C170</f>
        <v>NonTraffic</v>
      </c>
      <c r="D179" s="3" t="str">
        <f>'[3]Calcs - Capital'!D170</f>
        <v>Connection</v>
      </c>
      <c r="E179" s="124">
        <f>'[3]Calcs - Capital'!P170</f>
        <v>8.5283033824984962</v>
      </c>
      <c r="F179" s="124">
        <f>E179/$D$4*$F$4</f>
        <v>8.5433546945839733</v>
      </c>
    </row>
    <row r="180" spans="2:6" hidden="1">
      <c r="B180" s="173" t="str">
        <f>'[3]Calcs - Capital'!B171</f>
        <v>UGR1</v>
      </c>
      <c r="C180" s="3" t="str">
        <f>'[3]Calcs - Capital'!C171</f>
        <v>NonTraffic</v>
      </c>
      <c r="D180" s="3" t="str">
        <f>'[3]Calcs - Capital'!D171</f>
        <v>Connection</v>
      </c>
      <c r="E180" s="124">
        <f>'[3]Calcs - Capital'!P171</f>
        <v>11.835237001158987</v>
      </c>
      <c r="F180" s="124">
        <f>E180/$D$4*$F$4</f>
        <v>11.85612460772275</v>
      </c>
    </row>
    <row r="181" spans="2:6" hidden="1">
      <c r="B181" s="173" t="str">
        <f>'[3]Calcs - Capital'!B172</f>
        <v>UGR2</v>
      </c>
      <c r="C181" s="3" t="str">
        <f>'[3]Calcs - Capital'!C172</f>
        <v>NonTraffic</v>
      </c>
      <c r="D181" s="3" t="str">
        <f>'[3]Calcs - Capital'!D172</f>
        <v>Connection</v>
      </c>
      <c r="E181" s="124">
        <f>'[3]Calcs - Capital'!P172</f>
        <v>8.5283033824984962</v>
      </c>
      <c r="F181" s="124">
        <f>E181/$D$4*$F$4</f>
        <v>8.5433546945839733</v>
      </c>
    </row>
    <row r="182" spans="2:6" hidden="1">
      <c r="B182" s="173" t="str">
        <f>'[3]Calcs - Capital'!B173</f>
        <v>UGS</v>
      </c>
      <c r="C182" s="3" t="str">
        <f>'[3]Calcs - Capital'!C173</f>
        <v>NonTraffic</v>
      </c>
      <c r="D182" s="3" t="str">
        <f>'[3]Calcs - Capital'!D173</f>
        <v>Connection</v>
      </c>
      <c r="E182" s="124">
        <f>'[3]Calcs - Capital'!P173</f>
        <v>8.5283033824984962</v>
      </c>
      <c r="F182" s="124">
        <f>E182/$D$4*$F$4</f>
        <v>8.5433546945839733</v>
      </c>
    </row>
    <row r="183" spans="2:6" hidden="1">
      <c r="B183" s="173" t="str">
        <f>'[3]Calcs - Capital'!B174</f>
        <v>UG-SP</v>
      </c>
      <c r="C183" s="3" t="str">
        <f>'[3]Calcs - Capital'!C174</f>
        <v>NonTraffic</v>
      </c>
      <c r="D183" s="3" t="str">
        <f>'[3]Calcs - Capital'!D174</f>
        <v>Connection</v>
      </c>
      <c r="E183" s="124">
        <f>'[3]Calcs - Capital'!P174</f>
        <v>0</v>
      </c>
      <c r="F183" s="124">
        <f>E183/$D$4*$F$4</f>
        <v>0</v>
      </c>
    </row>
    <row r="184" spans="2:6" hidden="1">
      <c r="B184" s="173" t="str">
        <f>'[3]Calcs - Capital'!B175</f>
        <v>UNKNOWN</v>
      </c>
      <c r="C184" s="3" t="str">
        <f>'[3]Calcs - Capital'!C175</f>
        <v>NonTraffic</v>
      </c>
      <c r="D184" s="3" t="str">
        <f>'[3]Calcs - Capital'!D175</f>
        <v>Support</v>
      </c>
      <c r="E184" s="124">
        <f>'[3]Calcs - Capital'!P175</f>
        <v>0</v>
      </c>
      <c r="F184" s="124">
        <f>E184/$D$4*$F$4</f>
        <v>0</v>
      </c>
    </row>
    <row r="185" spans="2:6" hidden="1">
      <c r="B185" s="173" t="str">
        <f>'[3]Calcs - Capital'!B176</f>
        <v>WALL</v>
      </c>
      <c r="C185" s="3" t="str">
        <f>'[3]Calcs - Capital'!C176</f>
        <v>NonTraffic</v>
      </c>
      <c r="D185" s="3" t="str">
        <f>'[3]Calcs - Capital'!D176</f>
        <v>Support</v>
      </c>
      <c r="E185" s="124">
        <f>'[3]Calcs - Capital'!P176</f>
        <v>0</v>
      </c>
      <c r="F185" s="175">
        <f>E185/$D$4*$F$4</f>
        <v>0</v>
      </c>
    </row>
    <row r="186" spans="2:6" hidden="1">
      <c r="B186" s="173" t="str">
        <f>'[3]Calcs - Capital'!B177</f>
        <v>WOOD POLE NON-TRL</v>
      </c>
      <c r="C186" s="3" t="str">
        <f>'[3]Calcs - Capital'!C177</f>
        <v>NonTraffic</v>
      </c>
      <c r="D186" s="3" t="str">
        <f>'[3]Calcs - Capital'!D177</f>
        <v>Support</v>
      </c>
      <c r="E186" s="124">
        <f>'[3]Calcs - Capital'!P177</f>
        <v>0</v>
      </c>
      <c r="F186" s="175">
        <f>E186/$D$4*$F$4</f>
        <v>0</v>
      </c>
    </row>
    <row r="187" spans="2:6" hidden="1">
      <c r="B187" s="173" t="str">
        <f>'[3]Calcs - Capital'!B178</f>
        <v>WOOD POLE TRL</v>
      </c>
      <c r="C187" s="3" t="str">
        <f>'[3]Calcs - Capital'!C178</f>
        <v>NonTraffic</v>
      </c>
      <c r="D187" s="3" t="str">
        <f>'[3]Calcs - Capital'!D178</f>
        <v>Support</v>
      </c>
      <c r="E187" s="124">
        <f>'[3]Calcs - Capital'!P178</f>
        <v>0</v>
      </c>
      <c r="F187" s="175">
        <f>E187/$D$4*$F$4</f>
        <v>0</v>
      </c>
    </row>
    <row r="188" spans="2:6" hidden="1">
      <c r="B188" s="173" t="str">
        <f>'[3]Calcs - Capital'!B179</f>
        <v>EMPTY</v>
      </c>
      <c r="C188" s="3" t="str">
        <f>'[3]Calcs - Capital'!C179</f>
        <v>NonTraffic</v>
      </c>
      <c r="D188" s="3" t="str">
        <f>'[3]Calcs - Capital'!D179</f>
        <v>Connection</v>
      </c>
      <c r="E188" s="124">
        <f>'[3]Calcs - Capital'!P179</f>
        <v>0</v>
      </c>
      <c r="F188" s="124">
        <f>E188/$D$4*$F$4</f>
        <v>0</v>
      </c>
    </row>
    <row r="189" spans="2:6">
      <c r="B189" s="173" t="str">
        <f>'[3]Calcs - Capital'!B180</f>
        <v>EMPTY</v>
      </c>
      <c r="C189" s="3" t="str">
        <f>'[3]Calcs - Capital'!C180</f>
        <v>NonTraffic</v>
      </c>
      <c r="D189" s="3" t="str">
        <f>'[3]Calcs - Capital'!D180</f>
        <v>Luminaire</v>
      </c>
      <c r="E189" s="124">
        <f>'[3]Calcs - Capital'!P180</f>
        <v>13.358051041652343</v>
      </c>
      <c r="F189" s="124">
        <f>E189/$D$4*$F$4</f>
        <v>13.381626210834792</v>
      </c>
    </row>
    <row r="190" spans="2:6" hidden="1">
      <c r="B190" s="173" t="str">
        <f>'[3]Calcs - Capital'!B181</f>
        <v>EMPTY</v>
      </c>
      <c r="C190" s="3" t="str">
        <f>'[3]Calcs - Capital'!C181</f>
        <v>NonTraffic</v>
      </c>
      <c r="D190" s="3" t="str">
        <f>'[3]Calcs - Capital'!D181</f>
        <v>Support</v>
      </c>
      <c r="E190" s="124">
        <f>'[3]Calcs - Capital'!P181</f>
        <v>0</v>
      </c>
      <c r="F190" s="124">
        <f>E190/$D$4*$F$4</f>
        <v>0</v>
      </c>
    </row>
    <row r="191" spans="2:6" hidden="1">
      <c r="B191" s="173" t="str">
        <f>'[3]Calcs - Capital'!B182</f>
        <v>PRIVATE</v>
      </c>
      <c r="C191" s="3" t="str">
        <f>'[3]Calcs - Capital'!C182</f>
        <v>NonTraffic</v>
      </c>
      <c r="D191" s="3" t="str">
        <f>'[3]Calcs - Capital'!D182</f>
        <v>Bracket</v>
      </c>
      <c r="E191" s="124">
        <f>'[3]Calcs - Capital'!P182</f>
        <v>3.8384481646237982</v>
      </c>
      <c r="F191" s="124">
        <f>E191/$D$4*$F$4</f>
        <v>3.8452225110158653</v>
      </c>
    </row>
    <row r="192" spans="2:6">
      <c r="B192" s="173" t="str">
        <f>'[3]Calcs - Capital'!B183</f>
        <v>PRIVATE</v>
      </c>
      <c r="C192" s="3" t="str">
        <f>'[3]Calcs - Capital'!C183</f>
        <v>NonTraffic</v>
      </c>
      <c r="D192" s="3" t="str">
        <f>'[3]Calcs - Capital'!D183</f>
        <v>Luminaire</v>
      </c>
      <c r="E192" s="124">
        <f>'[3]Calcs - Capital'!P183</f>
        <v>13.358051041652343</v>
      </c>
      <c r="F192" s="124">
        <f>E192/$D$4*$F$4</f>
        <v>13.381626210834792</v>
      </c>
    </row>
    <row r="193" spans="2:6" hidden="1">
      <c r="B193" s="173" t="str">
        <f>'[3]Calcs - Capital'!B184</f>
        <v>SUSPENDED</v>
      </c>
      <c r="C193" s="3" t="str">
        <f>'[3]Calcs - Capital'!C184</f>
        <v>NonTraffic</v>
      </c>
      <c r="D193" s="3" t="str">
        <f>'[3]Calcs - Capital'!D184</f>
        <v>Support</v>
      </c>
      <c r="E193" s="124">
        <f>'[3]Calcs - Capital'!P184</f>
        <v>0</v>
      </c>
      <c r="F193" s="175">
        <f>E193/$D$4*$F$4</f>
        <v>0</v>
      </c>
    </row>
    <row r="194" spans="2:6" hidden="1">
      <c r="B194" s="173" t="str">
        <f>'[3]Calcs - Capital'!B185</f>
        <v>0.5 (P09)</v>
      </c>
      <c r="C194" s="3" t="str">
        <f>'[3]Calcs - Capital'!C185</f>
        <v>NonTraffic</v>
      </c>
      <c r="D194" s="3" t="str">
        <f>'[3]Calcs - Capital'!D185</f>
        <v>Bracket</v>
      </c>
      <c r="E194" s="124">
        <f>'[3]Calcs - Capital'!P185</f>
        <v>8.1508103997978978</v>
      </c>
      <c r="F194" s="124">
        <f>E194/$D$4*$F$4</f>
        <v>8.1651954873791706</v>
      </c>
    </row>
    <row r="195" spans="2:6" hidden="1">
      <c r="B195" s="173" t="str">
        <f>'[3]Calcs - Capital'!B186</f>
        <v>1.2 (P09)</v>
      </c>
      <c r="C195" s="3" t="str">
        <f>'[3]Calcs - Capital'!C186</f>
        <v>NonTraffic</v>
      </c>
      <c r="D195" s="3" t="str">
        <f>'[3]Calcs - Capital'!D186</f>
        <v>Bracket</v>
      </c>
      <c r="E195" s="124">
        <f>'[3]Calcs - Capital'!P186</f>
        <v>8.1508103997978978</v>
      </c>
      <c r="F195" s="124">
        <f>E195/$D$4*$F$4</f>
        <v>8.1651954873791706</v>
      </c>
    </row>
    <row r="196" spans="2:6">
      <c r="B196" s="173" t="str">
        <f>'[3]Calcs - Capital'!B187</f>
        <v>1000W SON (P09)</v>
      </c>
      <c r="C196" s="3" t="str">
        <f>'[3]Calcs - Capital'!C187</f>
        <v>Traffic</v>
      </c>
      <c r="D196" s="3" t="str">
        <f>'[3]Calcs - Capital'!D187</f>
        <v>Luminaire</v>
      </c>
      <c r="E196" s="124">
        <f>'[3]Calcs - Capital'!P187</f>
        <v>101.10888766571877</v>
      </c>
      <c r="F196" s="124">
        <f>E196/$D$4*$F$4</f>
        <v>101.2873312968395</v>
      </c>
    </row>
    <row r="197" spans="2:6">
      <c r="B197" s="173" t="str">
        <f>'[3]Calcs - Capital'!B188</f>
        <v>100W SON (P09)</v>
      </c>
      <c r="C197" s="3" t="str">
        <f>'[3]Calcs - Capital'!C188</f>
        <v>Traffic</v>
      </c>
      <c r="D197" s="3" t="str">
        <f>'[3]Calcs - Capital'!D188</f>
        <v>Luminaire</v>
      </c>
      <c r="E197" s="124">
        <f>'[3]Calcs - Capital'!P188</f>
        <v>41.023927883521239</v>
      </c>
      <c r="F197" s="124">
        <f>E197/$D$4*$F$4</f>
        <v>41.096329616181706</v>
      </c>
    </row>
    <row r="198" spans="2:6">
      <c r="B198" s="173" t="str">
        <f>'[3]Calcs - Capital'!B189</f>
        <v>100W SON Floodlight (P09)</v>
      </c>
      <c r="C198" s="3" t="str">
        <f>'[3]Calcs - Capital'!C189</f>
        <v>Traffic</v>
      </c>
      <c r="D198" s="3" t="str">
        <f>'[3]Calcs - Capital'!D189</f>
        <v>Luminaire</v>
      </c>
      <c r="E198" s="124">
        <f>'[3]Calcs - Capital'!P189</f>
        <v>59.840997106518245</v>
      </c>
      <c r="F198" s="124">
        <f>E198/$D$4*$F$4</f>
        <v>59.946608443563868</v>
      </c>
    </row>
    <row r="199" spans="2:6">
      <c r="B199" s="173" t="str">
        <f>'[3]Calcs - Capital'!B190</f>
        <v>100W SON -PLAIN (P09)</v>
      </c>
      <c r="C199" s="3" t="str">
        <f>'[3]Calcs - Capital'!C190</f>
        <v>Traffic</v>
      </c>
      <c r="D199" s="3" t="str">
        <f>'[3]Calcs - Capital'!D190</f>
        <v>Luminaire</v>
      </c>
      <c r="E199" s="124">
        <f>'[3]Calcs - Capital'!P190</f>
        <v>41.023927883521239</v>
      </c>
      <c r="F199" s="124">
        <f>E199/$D$4*$F$4</f>
        <v>41.096329616181706</v>
      </c>
    </row>
    <row r="200" spans="2:6">
      <c r="B200" s="173" t="str">
        <f>'[3]Calcs - Capital'!B191</f>
        <v>125W MBF (P09)</v>
      </c>
      <c r="C200" s="3" t="str">
        <f>'[3]Calcs - Capital'!C191</f>
        <v>Traffic</v>
      </c>
      <c r="D200" s="3" t="str">
        <f>'[3]Calcs - Capital'!D191</f>
        <v>Luminaire</v>
      </c>
      <c r="E200" s="124">
        <f>'[3]Calcs - Capital'!P191</f>
        <v>30.368025925128535</v>
      </c>
      <c r="F200" s="124">
        <f>E200/$D$4*$F$4</f>
        <v>30.421621419462966</v>
      </c>
    </row>
    <row r="201" spans="2:6">
      <c r="B201" s="173" t="str">
        <f>'[3]Calcs - Capital'!B192</f>
        <v>125W MBF -PLAIN (P09)</v>
      </c>
      <c r="C201" s="3" t="str">
        <f>'[3]Calcs - Capital'!C192</f>
        <v>Traffic</v>
      </c>
      <c r="D201" s="3" t="str">
        <f>'[3]Calcs - Capital'!D192</f>
        <v>Luminaire</v>
      </c>
      <c r="E201" s="124">
        <f>'[3]Calcs - Capital'!P192</f>
        <v>30.368025925128535</v>
      </c>
      <c r="F201" s="124">
        <f>E201/$D$4*$F$4</f>
        <v>30.421621419462966</v>
      </c>
    </row>
    <row r="202" spans="2:6">
      <c r="B202" s="173" t="str">
        <f>'[3]Calcs - Capital'!B193</f>
        <v>150W SON - Parkway 1 (P09)</v>
      </c>
      <c r="C202" s="3" t="str">
        <f>'[3]Calcs - Capital'!C193</f>
        <v>Traffic</v>
      </c>
      <c r="D202" s="3" t="str">
        <f>'[3]Calcs - Capital'!D193</f>
        <v>Luminaire</v>
      </c>
      <c r="E202" s="124">
        <f>'[3]Calcs - Capital'!P193</f>
        <v>49.172558792880366</v>
      </c>
      <c r="F202" s="124">
        <f>E202/$D$4*$F$4</f>
        <v>49.259341766613687</v>
      </c>
    </row>
    <row r="203" spans="2:6">
      <c r="B203" s="173" t="str">
        <f>'[3]Calcs - Capital'!B194</f>
        <v>150W SON (P09)</v>
      </c>
      <c r="C203" s="3" t="str">
        <f>'[3]Calcs - Capital'!C194</f>
        <v>Traffic</v>
      </c>
      <c r="D203" s="3" t="str">
        <f>'[3]Calcs - Capital'!D194</f>
        <v>Luminaire</v>
      </c>
      <c r="E203" s="124">
        <f>'[3]Calcs - Capital'!P194</f>
        <v>41.382109461954599</v>
      </c>
      <c r="F203" s="124">
        <f>E203/$D$4*$F$4</f>
        <v>41.455143337079804</v>
      </c>
    </row>
    <row r="204" spans="2:6">
      <c r="B204" s="173" t="str">
        <f>'[3]Calcs - Capital'!B195</f>
        <v>150W SON Active Reactor</v>
      </c>
      <c r="C204" s="3" t="str">
        <f>'[3]Calcs - Capital'!C195</f>
        <v>Traffic</v>
      </c>
      <c r="D204" s="3" t="str">
        <f>'[3]Calcs - Capital'!D195</f>
        <v>Luminaire</v>
      </c>
      <c r="E204" s="124">
        <f>'[3]Calcs - Capital'!P195</f>
        <v>60.365733118923131</v>
      </c>
      <c r="F204" s="124">
        <f>E204/$D$4*$F$4</f>
        <v>60.472270544679596</v>
      </c>
    </row>
    <row r="205" spans="2:6">
      <c r="B205" s="173" t="str">
        <f>'[3]Calcs - Capital'!B196</f>
        <v>150W SON Floodlight (P09)</v>
      </c>
      <c r="C205" s="3" t="str">
        <f>'[3]Calcs - Capital'!C196</f>
        <v>Traffic</v>
      </c>
      <c r="D205" s="3" t="str">
        <f>'[3]Calcs - Capital'!D196</f>
        <v>Luminaire</v>
      </c>
      <c r="E205" s="124">
        <f>'[3]Calcs - Capital'!P196</f>
        <v>48.277104846796945</v>
      </c>
      <c r="F205" s="124">
        <f>E205/$D$4*$F$4</f>
        <v>48.362307464368406</v>
      </c>
    </row>
    <row r="206" spans="2:6">
      <c r="B206" s="173" t="str">
        <f>'[3]Calcs - Capital'!B197</f>
        <v>1x29W LED</v>
      </c>
      <c r="C206" s="3" t="str">
        <f>'[3]Calcs - Capital'!C197</f>
        <v>NonTraffic</v>
      </c>
      <c r="D206" s="3" t="str">
        <f>'[3]Calcs - Capital'!D197</f>
        <v>Luminaire</v>
      </c>
      <c r="E206" s="124">
        <f>'[3]Calcs - Capital'!P197</f>
        <v>38.009898177328914</v>
      </c>
      <c r="F206" s="124">
        <f>E206/$D$4*$F$4</f>
        <v>38.076980551647146</v>
      </c>
    </row>
    <row r="207" spans="2:6" hidden="1">
      <c r="B207" s="173" t="str">
        <f>'[3]Calcs - Capital'!B198</f>
        <v>2.0 (P09)</v>
      </c>
      <c r="C207" s="3" t="str">
        <f>'[3]Calcs - Capital'!C198</f>
        <v>NonTraffic</v>
      </c>
      <c r="D207" s="3" t="str">
        <f>'[3]Calcs - Capital'!D198</f>
        <v>Bracket</v>
      </c>
      <c r="E207" s="124">
        <f>'[3]Calcs - Capital'!P198</f>
        <v>11.519843396027662</v>
      </c>
      <c r="F207" s="124">
        <f>E207/$D$4*$F$4</f>
        <v>11.540174375163005</v>
      </c>
    </row>
    <row r="208" spans="2:6">
      <c r="B208" s="173" t="str">
        <f>'[3]Calcs - Capital'!B199</f>
        <v>250W SON - Parkway 1(P09)</v>
      </c>
      <c r="C208" s="3" t="str">
        <f>'[3]Calcs - Capital'!C199</f>
        <v>Traffic</v>
      </c>
      <c r="D208" s="3" t="str">
        <f>'[3]Calcs - Capital'!D199</f>
        <v>Luminaire</v>
      </c>
      <c r="E208" s="124">
        <f>'[3]Calcs - Capital'!P199</f>
        <v>49.172558792880366</v>
      </c>
      <c r="F208" s="124">
        <f>E208/$D$4*$F$4</f>
        <v>49.259341766613687</v>
      </c>
    </row>
    <row r="209" spans="2:6">
      <c r="B209" s="173" t="str">
        <f>'[3]Calcs - Capital'!B200</f>
        <v>250W SON (P09)</v>
      </c>
      <c r="C209" s="3" t="str">
        <f>'[3]Calcs - Capital'!C200</f>
        <v>Traffic</v>
      </c>
      <c r="D209" s="3" t="str">
        <f>'[3]Calcs - Capital'!D200</f>
        <v>Luminaire</v>
      </c>
      <c r="E209" s="124">
        <f>'[3]Calcs - Capital'!P200</f>
        <v>41.382109461954599</v>
      </c>
      <c r="F209" s="124">
        <f>E209/$D$4*$F$4</f>
        <v>41.455143337079804</v>
      </c>
    </row>
    <row r="210" spans="2:6">
      <c r="B210" s="173" t="str">
        <f>'[3]Calcs - Capital'!B201</f>
        <v>250W SON Active Reactor</v>
      </c>
      <c r="C210" s="3" t="str">
        <f>'[3]Calcs - Capital'!C201</f>
        <v>Traffic</v>
      </c>
      <c r="D210" s="3" t="str">
        <f>'[3]Calcs - Capital'!D201</f>
        <v>Luminaire</v>
      </c>
      <c r="E210" s="124">
        <f>'[3]Calcs - Capital'!P201</f>
        <v>60.365733118923131</v>
      </c>
      <c r="F210" s="124">
        <f>E210/$D$4*$F$4</f>
        <v>60.472270544679596</v>
      </c>
    </row>
    <row r="211" spans="2:6">
      <c r="B211" s="173" t="str">
        <f>'[3]Calcs - Capital'!B202</f>
        <v>250W SON Floodlight (P09)</v>
      </c>
      <c r="C211" s="3" t="str">
        <f>'[3]Calcs - Capital'!C202</f>
        <v>Traffic</v>
      </c>
      <c r="D211" s="3" t="str">
        <f>'[3]Calcs - Capital'!D202</f>
        <v>Luminaire</v>
      </c>
      <c r="E211" s="124">
        <f>'[3]Calcs - Capital'!P202</f>
        <v>48.277104846796945</v>
      </c>
      <c r="F211" s="124">
        <f>E211/$D$4*$F$4</f>
        <v>48.362307464368406</v>
      </c>
    </row>
    <row r="212" spans="2:6" hidden="1">
      <c r="B212" s="173" t="str">
        <f>'[3]Calcs - Capital'!B203</f>
        <v>2nd Light non-TRL (P09)</v>
      </c>
      <c r="C212" s="3" t="str">
        <f>'[3]Calcs - Capital'!C203</f>
        <v>NonTraffic</v>
      </c>
      <c r="D212" s="3" t="str">
        <f>'[3]Calcs - Capital'!D203</f>
        <v>Support</v>
      </c>
      <c r="E212" s="124">
        <f>'[3]Calcs - Capital'!P203</f>
        <v>0</v>
      </c>
      <c r="F212" s="124">
        <f>E212/$D$4*$F$4</f>
        <v>0</v>
      </c>
    </row>
    <row r="213" spans="2:6" hidden="1">
      <c r="B213" s="173" t="str">
        <f>'[3]Calcs - Capital'!B204</f>
        <v>2nd Light TRL (P09)</v>
      </c>
      <c r="C213" s="3" t="str">
        <f>'[3]Calcs - Capital'!C204</f>
        <v>Traffic</v>
      </c>
      <c r="D213" s="3" t="str">
        <f>'[3]Calcs - Capital'!D204</f>
        <v>Support</v>
      </c>
      <c r="E213" s="124">
        <f>'[3]Calcs - Capital'!P204</f>
        <v>0</v>
      </c>
      <c r="F213" s="124">
        <f>E213/$D$4*$F$4</f>
        <v>0</v>
      </c>
    </row>
    <row r="214" spans="2:6">
      <c r="B214" s="173" t="str">
        <f>'[3]Calcs - Capital'!B205</f>
        <v>2x14W TF - T5 Pierlight (P09)</v>
      </c>
      <c r="C214" s="3" t="str">
        <f>'[3]Calcs - Capital'!C205</f>
        <v>NonTraffic</v>
      </c>
      <c r="D214" s="3" t="str">
        <f>'[3]Calcs - Capital'!D205</f>
        <v>Luminaire</v>
      </c>
      <c r="E214" s="124">
        <f>'[3]Calcs - Capital'!P205</f>
        <v>31.155198220060331</v>
      </c>
      <c r="F214" s="124">
        <f>E214/$D$4*$F$4</f>
        <v>31.210182967959586</v>
      </c>
    </row>
    <row r="215" spans="2:6" hidden="1">
      <c r="B215" s="173" t="str">
        <f>'[3]Calcs - Capital'!B206</f>
        <v>3.0 (P09)</v>
      </c>
      <c r="C215" s="3" t="str">
        <f>'[3]Calcs - Capital'!C206</f>
        <v>Traffic</v>
      </c>
      <c r="D215" s="3" t="str">
        <f>'[3]Calcs - Capital'!D206</f>
        <v>Bracket</v>
      </c>
      <c r="E215" s="124">
        <f>'[3]Calcs - Capital'!P206</f>
        <v>18.030500731731014</v>
      </c>
      <c r="F215" s="124">
        <f>E215/$D$4*$F$4</f>
        <v>18.06232214818386</v>
      </c>
    </row>
    <row r="216" spans="2:6" hidden="1">
      <c r="B216" s="173" t="str">
        <f>'[3]Calcs - Capital'!B207</f>
        <v>3.5 (P09)</v>
      </c>
      <c r="C216" s="3" t="str">
        <f>'[3]Calcs - Capital'!C207</f>
        <v>Traffic</v>
      </c>
      <c r="D216" s="3" t="str">
        <f>'[3]Calcs - Capital'!D207</f>
        <v>Bracket</v>
      </c>
      <c r="E216" s="124">
        <f>'[3]Calcs - Capital'!P207</f>
        <v>17.89573941188182</v>
      </c>
      <c r="F216" s="124">
        <f>E216/$D$4*$F$4</f>
        <v>17.927322992672504</v>
      </c>
    </row>
    <row r="217" spans="2:6" hidden="1">
      <c r="B217" s="173" t="str">
        <f>'[3]Calcs - Capital'!B208</f>
        <v>4.0 (P09)</v>
      </c>
      <c r="C217" s="3" t="str">
        <f>'[3]Calcs - Capital'!C208</f>
        <v>Traffic</v>
      </c>
      <c r="D217" s="3" t="str">
        <f>'[3]Calcs - Capital'!D208</f>
        <v>Bracket</v>
      </c>
      <c r="E217" s="124">
        <f>'[3]Calcs - Capital'!P208</f>
        <v>22.005959667282138</v>
      </c>
      <c r="F217" s="124">
        <f>E217/$D$4*$F$4</f>
        <v>22.044797235768787</v>
      </c>
    </row>
    <row r="218" spans="2:6">
      <c r="B218" s="173" t="str">
        <f>'[3]Calcs - Capital'!B209</f>
        <v>400W SON - Parkway 1(P09)</v>
      </c>
      <c r="C218" s="3" t="str">
        <f>'[3]Calcs - Capital'!C209</f>
        <v>Traffic</v>
      </c>
      <c r="D218" s="3" t="str">
        <f>'[3]Calcs - Capital'!D209</f>
        <v>Luminaire</v>
      </c>
      <c r="E218" s="124">
        <f>'[3]Calcs - Capital'!P209</f>
        <v>49.172558792880366</v>
      </c>
      <c r="F218" s="124">
        <f>E218/$D$4*$F$4</f>
        <v>49.259341766613687</v>
      </c>
    </row>
    <row r="219" spans="2:6">
      <c r="B219" s="173" t="str">
        <f>'[3]Calcs - Capital'!B210</f>
        <v>400W SON (P09)</v>
      </c>
      <c r="C219" s="3" t="str">
        <f>'[3]Calcs - Capital'!C210</f>
        <v>Traffic</v>
      </c>
      <c r="D219" s="3" t="str">
        <f>'[3]Calcs - Capital'!D210</f>
        <v>Luminaire</v>
      </c>
      <c r="E219" s="124">
        <f>'[3]Calcs - Capital'!P210</f>
        <v>44.874379851679947</v>
      </c>
      <c r="F219" s="124">
        <f>E219/$D$4*$F$4</f>
        <v>44.953577115836374</v>
      </c>
    </row>
    <row r="220" spans="2:6">
      <c r="B220" s="173" t="str">
        <f>'[3]Calcs - Capital'!B211</f>
        <v>400W SON Active Reactor</v>
      </c>
      <c r="C220" s="3" t="str">
        <f>'[3]Calcs - Capital'!C211</f>
        <v>Traffic</v>
      </c>
      <c r="D220" s="3" t="str">
        <f>'[3]Calcs - Capital'!D211</f>
        <v>Luminaire</v>
      </c>
      <c r="E220" s="124">
        <f>'[3]Calcs - Capital'!P211</f>
        <v>67.529364687590501</v>
      </c>
      <c r="F220" s="124">
        <f>E220/$D$4*$F$4</f>
        <v>67.648544962641779</v>
      </c>
    </row>
    <row r="221" spans="2:6">
      <c r="B221" s="173" t="str">
        <f>'[3]Calcs - Capital'!B212</f>
        <v>400W SON Floodlight (P09)</v>
      </c>
      <c r="C221" s="3" t="str">
        <f>'[3]Calcs - Capital'!C212</f>
        <v>Traffic</v>
      </c>
      <c r="D221" s="3" t="str">
        <f>'[3]Calcs - Capital'!D212</f>
        <v>Luminaire</v>
      </c>
      <c r="E221" s="124">
        <f>'[3]Calcs - Capital'!P212</f>
        <v>48.277104846796945</v>
      </c>
      <c r="F221" s="124">
        <f>E221/$D$4*$F$4</f>
        <v>48.362307464368406</v>
      </c>
    </row>
    <row r="222" spans="2:6">
      <c r="B222" s="173" t="str">
        <f>'[3]Calcs - Capital'!B213</f>
        <v>42W MBF - Sylvania Suburban Ec (P09)</v>
      </c>
      <c r="C222" s="3" t="str">
        <f>'[3]Calcs - Capital'!C213</f>
        <v>NonTraffic</v>
      </c>
      <c r="D222" s="3" t="str">
        <f>'[3]Calcs - Capital'!D213</f>
        <v>Luminaire</v>
      </c>
      <c r="E222" s="124">
        <f>'[3]Calcs - Capital'!P213</f>
        <v>28.580768125070499</v>
      </c>
      <c r="F222" s="124">
        <f>E222/$D$4*$F$4</f>
        <v>28.631209349004433</v>
      </c>
    </row>
    <row r="223" spans="2:6">
      <c r="B223" s="173" t="str">
        <f>'[3]Calcs - Capital'!B214</f>
        <v>70W MBI II</v>
      </c>
      <c r="C223" s="3" t="str">
        <f>'[3]Calcs - Capital'!C214</f>
        <v>NonTraffic</v>
      </c>
      <c r="D223" s="3" t="str">
        <f>'[3]Calcs - Capital'!D214</f>
        <v>Luminaire</v>
      </c>
      <c r="E223" s="124">
        <f>'[3]Calcs - Capital'!P214</f>
        <v>23.655771421611682</v>
      </c>
      <c r="F223" s="124">
        <f>E223/$D$4*$F$4</f>
        <v>23.697520686655427</v>
      </c>
    </row>
    <row r="224" spans="2:6">
      <c r="B224" s="173" t="str">
        <f>'[3]Calcs - Capital'!B215</f>
        <v>70W MBI II AERO</v>
      </c>
      <c r="C224" s="3" t="str">
        <f>'[3]Calcs - Capital'!C215</f>
        <v>NonTraffic</v>
      </c>
      <c r="D224" s="3" t="str">
        <f>'[3]Calcs - Capital'!D215</f>
        <v>Luminaire</v>
      </c>
      <c r="E224" s="124">
        <f>'[3]Calcs - Capital'!P215</f>
        <v>24.551225367695107</v>
      </c>
      <c r="F224" s="124">
        <f>E224/$D$4*$F$4</f>
        <v>24.594554988900704</v>
      </c>
    </row>
    <row r="225" spans="2:6">
      <c r="B225" s="173" t="str">
        <f>'[3]Calcs - Capital'!B216</f>
        <v>70W SON - Nostalgia (P09)</v>
      </c>
      <c r="C225" s="3" t="str">
        <f>'[3]Calcs - Capital'!C216</f>
        <v>NonTraffic</v>
      </c>
      <c r="D225" s="3" t="str">
        <f>'[3]Calcs - Capital'!D216</f>
        <v>Luminaire</v>
      </c>
      <c r="E225" s="124">
        <f>'[3]Calcs - Capital'!P216</f>
        <v>67.651214700582315</v>
      </c>
      <c r="F225" s="124">
        <f>E225/$D$4*$F$4</f>
        <v>67.770610024570175</v>
      </c>
    </row>
    <row r="226" spans="2:6">
      <c r="B226" s="173" t="str">
        <f>'[3]Calcs - Capital'!B217</f>
        <v>70W SON (P09)</v>
      </c>
      <c r="C226" s="3" t="str">
        <f>'[3]Calcs - Capital'!C217</f>
        <v>NonTraffic</v>
      </c>
      <c r="D226" s="3" t="str">
        <f>'[3]Calcs - Capital'!D217</f>
        <v>Luminaire</v>
      </c>
      <c r="E226" s="124">
        <f>'[3]Calcs - Capital'!P217</f>
        <v>23.566226027003342</v>
      </c>
      <c r="F226" s="124">
        <f>E226/$D$4*$F$4</f>
        <v>23.607817256430902</v>
      </c>
    </row>
    <row r="227" spans="2:6">
      <c r="B227" s="173" t="str">
        <f>'[3]Calcs - Capital'!B218</f>
        <v>70W SON Floodlight (P09)</v>
      </c>
      <c r="C227" s="3" t="str">
        <f>'[3]Calcs - Capital'!C218</f>
        <v>NonTraffic</v>
      </c>
      <c r="D227" s="3" t="str">
        <f>'[3]Calcs - Capital'!D218</f>
        <v>Luminaire</v>
      </c>
      <c r="E227" s="124">
        <f>'[3]Calcs - Capital'!P218</f>
        <v>28.530712249484431</v>
      </c>
      <c r="F227" s="124">
        <f>E227/$D$4*$F$4</f>
        <v>28.581065131508915</v>
      </c>
    </row>
    <row r="228" spans="2:6">
      <c r="B228" s="173" t="str">
        <f>'[3]Calcs - Capital'!B219</f>
        <v>70W SON -PLAIN (P09)</v>
      </c>
      <c r="C228" s="3" t="str">
        <f>'[3]Calcs - Capital'!C219</f>
        <v>NonTraffic</v>
      </c>
      <c r="D228" s="3" t="str">
        <f>'[3]Calcs - Capital'!D219</f>
        <v>Luminaire</v>
      </c>
      <c r="E228" s="124">
        <f>'[3]Calcs - Capital'!P219</f>
        <v>23.566226027003342</v>
      </c>
      <c r="F228" s="124">
        <f>E228/$D$4*$F$4</f>
        <v>23.607817256430902</v>
      </c>
    </row>
    <row r="229" spans="2:6">
      <c r="B229" s="173" t="str">
        <f>'[3]Calcs - Capital'!B220</f>
        <v>80W MBF - Bourke Hill (P09)</v>
      </c>
      <c r="C229" s="3" t="str">
        <f>'[3]Calcs - Capital'!C220</f>
        <v>NonTraffic</v>
      </c>
      <c r="D229" s="3" t="str">
        <f>'[3]Calcs - Capital'!D220</f>
        <v>Luminaire</v>
      </c>
      <c r="E229" s="124">
        <f>'[3]Calcs - Capital'!P220</f>
        <v>49.521854108177358</v>
      </c>
      <c r="F229" s="124">
        <f>E229/$D$4*$F$4</f>
        <v>49.609253541312356</v>
      </c>
    </row>
    <row r="230" spans="2:6">
      <c r="B230" s="173" t="str">
        <f>'[3]Calcs - Capital'!B221</f>
        <v>80W MBF - PLAIN (P09)</v>
      </c>
      <c r="C230" s="3" t="str">
        <f>'[3]Calcs - Capital'!C221</f>
        <v>NonTraffic</v>
      </c>
      <c r="D230" s="3" t="str">
        <f>'[3]Calcs - Capital'!D221</f>
        <v>Luminaire</v>
      </c>
      <c r="E230" s="124">
        <f>'[3]Calcs - Capital'!P221</f>
        <v>20.396319057868034</v>
      </c>
      <c r="F230" s="124">
        <f>E230/$D$4*$F$4</f>
        <v>20.43231582648264</v>
      </c>
    </row>
    <row r="231" spans="2:6">
      <c r="B231" s="173" t="str">
        <f>'[3]Calcs - Capital'!B222</f>
        <v>80W MBF - Sylvania Suburban (P09)</v>
      </c>
      <c r="C231" s="3" t="str">
        <f>'[3]Calcs - Capital'!C222</f>
        <v>NonTraffic</v>
      </c>
      <c r="D231" s="3" t="str">
        <f>'[3]Calcs - Capital'!D222</f>
        <v>Luminaire</v>
      </c>
      <c r="E231" s="124">
        <f>'[3]Calcs - Capital'!P222</f>
        <v>20.396319057868034</v>
      </c>
      <c r="F231" s="124">
        <f>E231/$D$4*$F$4</f>
        <v>20.43231582648264</v>
      </c>
    </row>
    <row r="232" spans="2:6" hidden="1">
      <c r="B232" s="173" t="str">
        <f>'[3]Calcs - Capital'!B223</f>
        <v>Column 10.5m-13.5m (P09)</v>
      </c>
      <c r="C232" s="3" t="str">
        <f>'[3]Calcs - Capital'!C223</f>
        <v>Traffic</v>
      </c>
      <c r="D232" s="3" t="str">
        <f>'[3]Calcs - Capital'!D223</f>
        <v>Support</v>
      </c>
      <c r="E232" s="124">
        <f>'[3]Calcs - Capital'!P223</f>
        <v>551.79414140057827</v>
      </c>
      <c r="F232" s="124">
        <f>E232/$D$4*$F$4</f>
        <v>552.7679840814335</v>
      </c>
    </row>
    <row r="233" spans="2:6" hidden="1">
      <c r="B233" s="173" t="str">
        <f>'[3]Calcs - Capital'!B224</f>
        <v>Column 2.5m-3.5m (P09)</v>
      </c>
      <c r="C233" s="3" t="str">
        <f>'[3]Calcs - Capital'!C224</f>
        <v>NonTraffic</v>
      </c>
      <c r="D233" s="3" t="str">
        <f>'[3]Calcs - Capital'!D224</f>
        <v>Support</v>
      </c>
      <c r="E233" s="124">
        <f>'[3]Calcs - Capital'!P224</f>
        <v>496.81152290210866</v>
      </c>
      <c r="F233" s="124">
        <f>E233/$D$4*$F$4</f>
        <v>497.68832863280142</v>
      </c>
    </row>
    <row r="234" spans="2:6" hidden="1">
      <c r="B234" s="173" t="str">
        <f>'[3]Calcs - Capital'!B225</f>
        <v>Column 4m-6.5m (P09)</v>
      </c>
      <c r="C234" s="3" t="str">
        <f>'[3]Calcs - Capital'!C225</f>
        <v>NonTraffic</v>
      </c>
      <c r="D234" s="3" t="str">
        <f>'[3]Calcs - Capital'!D225</f>
        <v>Support</v>
      </c>
      <c r="E234" s="124">
        <f>'[3]Calcs - Capital'!P225</f>
        <v>524.97663875058959</v>
      </c>
      <c r="F234" s="124">
        <f>E234/$D$4*$F$4</f>
        <v>525.90315213467431</v>
      </c>
    </row>
    <row r="235" spans="2:6" hidden="1">
      <c r="B235" s="173" t="str">
        <f>'[3]Calcs - Capital'!B226</f>
        <v>Column 7m-10m (P09)</v>
      </c>
      <c r="C235" s="3" t="str">
        <f>'[3]Calcs - Capital'!C226</f>
        <v>Traffic</v>
      </c>
      <c r="D235" s="3" t="str">
        <f>'[3]Calcs - Capital'!D226</f>
        <v>Support</v>
      </c>
      <c r="E235" s="124">
        <f>'[3]Calcs - Capital'!P226</f>
        <v>516.21715296039201</v>
      </c>
      <c r="F235" s="124">
        <f>E235/$D$4*$F$4</f>
        <v>517.12820702643626</v>
      </c>
    </row>
    <row r="236" spans="2:6" hidden="1">
      <c r="B236" s="173" t="str">
        <f>'[3]Calcs - Capital'!B227</f>
        <v>Dedicated Support &amp; Conductor (P09)</v>
      </c>
      <c r="C236" s="3" t="str">
        <f>'[3]Calcs - Capital'!C227</f>
        <v>NonTraffic</v>
      </c>
      <c r="D236" s="3" t="str">
        <f>'[3]Calcs - Capital'!D227</f>
        <v>Support</v>
      </c>
      <c r="E236" s="124">
        <f>'[3]Calcs - Capital'!P227</f>
        <v>39.754589355511236</v>
      </c>
      <c r="F236" s="124">
        <f>E236/$D$4*$F$4</f>
        <v>39.824750875849233</v>
      </c>
    </row>
    <row r="237" spans="2:6" hidden="1">
      <c r="B237" s="173" t="str">
        <f>'[3]Calcs - Capital'!B228</f>
        <v>Macquarie Standard (P09)</v>
      </c>
      <c r="C237" s="3" t="str">
        <f>'[3]Calcs - Capital'!C228</f>
        <v>Traffic</v>
      </c>
      <c r="D237" s="3" t="str">
        <f>'[3]Calcs - Capital'!D228</f>
        <v>Support</v>
      </c>
      <c r="E237" s="124">
        <f>'[3]Calcs - Capital'!P228</f>
        <v>34.90318184094037</v>
      </c>
      <c r="F237" s="124">
        <f>E237/$D$4*$F$4</f>
        <v>34.964781277440515</v>
      </c>
    </row>
    <row r="238" spans="2:6" hidden="1">
      <c r="B238" s="173" t="str">
        <f>'[3]Calcs - Capital'!B229</f>
        <v>O/U (P09)</v>
      </c>
      <c r="C238" s="3" t="str">
        <f>'[3]Calcs - Capital'!C229</f>
        <v>NonTraffic</v>
      </c>
      <c r="D238" s="3" t="str">
        <f>'[3]Calcs - Capital'!D229</f>
        <v>Connection</v>
      </c>
      <c r="E238" s="124">
        <f>'[3]Calcs - Capital'!P229</f>
        <v>8.5283033824984962</v>
      </c>
      <c r="F238" s="124">
        <f>E238/$D$4*$F$4</f>
        <v>8.5433546945839733</v>
      </c>
    </row>
    <row r="239" spans="2:6" hidden="1">
      <c r="B239" s="173" t="str">
        <f>'[3]Calcs - Capital'!B230</f>
        <v>OH(P09)</v>
      </c>
      <c r="C239" s="3" t="str">
        <f>'[3]Calcs - Capital'!C230</f>
        <v>NonTraffic</v>
      </c>
      <c r="D239" s="3" t="str">
        <f>'[3]Calcs - Capital'!D230</f>
        <v>Connection</v>
      </c>
      <c r="E239" s="124">
        <f>'[3]Calcs - Capital'!P230</f>
        <v>0</v>
      </c>
      <c r="F239" s="124">
        <f>E239/$D$4*$F$4</f>
        <v>0</v>
      </c>
    </row>
    <row r="240" spans="2:6" hidden="1">
      <c r="B240" s="173" t="str">
        <f>'[3]Calcs - Capital'!B231</f>
        <v>OH2 (P09)</v>
      </c>
      <c r="C240" s="3" t="str">
        <f>'[3]Calcs - Capital'!C231</f>
        <v>NonTraffic</v>
      </c>
      <c r="D240" s="3" t="str">
        <f>'[3]Calcs - Capital'!D231</f>
        <v>Connection</v>
      </c>
      <c r="E240" s="124">
        <f>'[3]Calcs - Capital'!P231</f>
        <v>0</v>
      </c>
      <c r="F240" s="124">
        <f>E240/$D$4*$F$4</f>
        <v>0</v>
      </c>
    </row>
    <row r="241" spans="2:6" hidden="1">
      <c r="B241" s="173" t="str">
        <f>'[3]Calcs - Capital'!B232</f>
        <v>Orion Double Arm (P09)</v>
      </c>
      <c r="C241" s="3" t="str">
        <f>'[3]Calcs - Capital'!C232</f>
        <v>NonTraffic</v>
      </c>
      <c r="D241" s="3" t="str">
        <f>'[3]Calcs - Capital'!D232</f>
        <v>Support</v>
      </c>
      <c r="E241" s="124">
        <f>'[3]Calcs - Capital'!P232</f>
        <v>23.702494741674894</v>
      </c>
      <c r="F241" s="124">
        <f>E241/$D$4*$F$4</f>
        <v>23.744326467114384</v>
      </c>
    </row>
    <row r="242" spans="2:6" hidden="1">
      <c r="B242" s="173" t="str">
        <f>'[3]Calcs - Capital'!B233</f>
        <v>Private (P09)</v>
      </c>
      <c r="C242" s="3" t="str">
        <f>'[3]Calcs - Capital'!C233</f>
        <v>NonTraffic</v>
      </c>
      <c r="D242" s="3" t="str">
        <f>'[3]Calcs - Capital'!D233</f>
        <v>Support</v>
      </c>
      <c r="E242" s="124">
        <f>'[3]Calcs - Capital'!P233</f>
        <v>0</v>
      </c>
      <c r="F242" s="124">
        <f>E242/$D$4*$F$4</f>
        <v>0</v>
      </c>
    </row>
    <row r="243" spans="2:6" hidden="1">
      <c r="B243" s="173" t="str">
        <f>'[3]Calcs - Capital'!B234</f>
        <v>Suspended (P09)</v>
      </c>
      <c r="C243" s="3" t="str">
        <f>'[3]Calcs - Capital'!C234</f>
        <v>NonTraffic</v>
      </c>
      <c r="D243" s="3" t="str">
        <f>'[3]Calcs - Capital'!D234</f>
        <v>Support</v>
      </c>
      <c r="E243" s="124">
        <f>'[3]Calcs - Capital'!P234</f>
        <v>8.0856791909514385</v>
      </c>
      <c r="F243" s="124">
        <f>E243/$D$4*$F$4</f>
        <v>8.099949330681202</v>
      </c>
    </row>
    <row r="244" spans="2:6" hidden="1">
      <c r="B244" s="173" t="str">
        <f>'[3]Calcs - Capital'!B235</f>
        <v>T1 (P09)</v>
      </c>
      <c r="C244" s="3" t="str">
        <f>'[3]Calcs - Capital'!C235</f>
        <v>Traffic</v>
      </c>
      <c r="D244" s="3" t="str">
        <f>'[3]Calcs - Capital'!D235</f>
        <v>Bracket</v>
      </c>
      <c r="E244" s="124">
        <f>'[3]Calcs - Capital'!P235</f>
        <v>17.963120071806415</v>
      </c>
      <c r="F244" s="124">
        <f>E244/$D$4*$F$4</f>
        <v>17.994822570428184</v>
      </c>
    </row>
    <row r="245" spans="2:6" hidden="1">
      <c r="B245" s="173" t="str">
        <f>'[3]Calcs - Capital'!B236</f>
        <v>T2A (P09)</v>
      </c>
      <c r="C245" s="3" t="str">
        <f>'[3]Calcs - Capital'!C236</f>
        <v>Traffic</v>
      </c>
      <c r="D245" s="3" t="str">
        <f>'[3]Calcs - Capital'!D236</f>
        <v>Bracket</v>
      </c>
      <c r="E245" s="124">
        <f>'[3]Calcs - Capital'!P236</f>
        <v>21.534295047809966</v>
      </c>
      <c r="F245" s="124">
        <f>E245/$D$4*$F$4</f>
        <v>21.572300191479044</v>
      </c>
    </row>
    <row r="246" spans="2:6" hidden="1">
      <c r="B246" s="173" t="str">
        <f>'[3]Calcs - Capital'!B237</f>
        <v>T3 (P09)</v>
      </c>
      <c r="C246" s="3" t="str">
        <f>'[3]Calcs - Capital'!C237</f>
        <v>Traffic</v>
      </c>
      <c r="D246" s="3" t="str">
        <f>'[3]Calcs - Capital'!D237</f>
        <v>Bracket</v>
      </c>
      <c r="E246" s="124">
        <f>'[3]Calcs - Capital'!P237</f>
        <v>21.534295047809966</v>
      </c>
      <c r="F246" s="124">
        <f>E246/$D$4*$F$4</f>
        <v>21.572300191479044</v>
      </c>
    </row>
    <row r="247" spans="2:6" hidden="1">
      <c r="B247" s="173" t="str">
        <f>'[3]Calcs - Capital'!B238</f>
        <v>T4 (P09)</v>
      </c>
      <c r="C247" s="3" t="str">
        <f>'[3]Calcs - Capital'!C238</f>
        <v>Traffic</v>
      </c>
      <c r="D247" s="3" t="str">
        <f>'[3]Calcs - Capital'!D238</f>
        <v>Bracket</v>
      </c>
      <c r="E247" s="124">
        <f>'[3]Calcs - Capital'!P238</f>
        <v>21.736437027583751</v>
      </c>
      <c r="F247" s="124">
        <f>E247/$D$4*$F$4</f>
        <v>21.774798924746072</v>
      </c>
    </row>
    <row r="248" spans="2:6" hidden="1">
      <c r="B248" s="173" t="str">
        <f>'[3]Calcs - Capital'!B239</f>
        <v>T5 (P09)</v>
      </c>
      <c r="C248" s="3" t="str">
        <f>'[3]Calcs - Capital'!C239</f>
        <v>Traffic</v>
      </c>
      <c r="D248" s="3" t="str">
        <f>'[3]Calcs - Capital'!D239</f>
        <v>Bracket</v>
      </c>
      <c r="E248" s="124">
        <f>'[3]Calcs - Capital'!P239</f>
        <v>21.736437027583751</v>
      </c>
      <c r="F248" s="124">
        <f>E248/$D$4*$F$4</f>
        <v>21.774798924746072</v>
      </c>
    </row>
    <row r="249" spans="2:6" hidden="1">
      <c r="B249" s="173" t="str">
        <f>'[3]Calcs - Capital'!B240</f>
        <v>T6 (P09)</v>
      </c>
      <c r="C249" s="3" t="str">
        <f>'[3]Calcs - Capital'!C240</f>
        <v>Traffic</v>
      </c>
      <c r="D249" s="3" t="str">
        <f>'[3]Calcs - Capital'!D240</f>
        <v>Bracket</v>
      </c>
      <c r="E249" s="124">
        <f>'[3]Calcs - Capital'!P240</f>
        <v>25.307612003587305</v>
      </c>
      <c r="F249" s="124">
        <f>E249/$D$4*$F$4</f>
        <v>25.35227654579694</v>
      </c>
    </row>
    <row r="250" spans="2:6" hidden="1">
      <c r="B250" s="173" t="str">
        <f>'[3]Calcs - Capital'!B241</f>
        <v>T7 (P09)</v>
      </c>
      <c r="C250" s="3" t="str">
        <f>'[3]Calcs - Capital'!C241</f>
        <v>Traffic</v>
      </c>
      <c r="D250" s="3" t="str">
        <f>'[3]Calcs - Capital'!D241</f>
        <v>Bracket</v>
      </c>
      <c r="E250" s="124">
        <f>'[3]Calcs - Capital'!P241</f>
        <v>25.307612003587305</v>
      </c>
      <c r="F250" s="124">
        <f>E250/$D$4*$F$4</f>
        <v>25.35227654579694</v>
      </c>
    </row>
    <row r="251" spans="2:6" hidden="1">
      <c r="B251" s="173" t="str">
        <f>'[3]Calcs - Capital'!B242</f>
        <v>UG2 (P09)</v>
      </c>
      <c r="C251" s="3" t="str">
        <f>'[3]Calcs - Capital'!C242</f>
        <v>NonTraffic</v>
      </c>
      <c r="D251" s="3" t="str">
        <f>'[3]Calcs - Capital'!D242</f>
        <v>Connection</v>
      </c>
      <c r="E251" s="124">
        <f>'[3]Calcs - Capital'!P242</f>
        <v>0</v>
      </c>
      <c r="F251" s="124">
        <f>E251/$D$4*$F$4</f>
        <v>0</v>
      </c>
    </row>
    <row r="252" spans="2:6" hidden="1">
      <c r="B252" s="173" t="str">
        <f>'[3]Calcs - Capital'!B243</f>
        <v>UGR1 (P09)</v>
      </c>
      <c r="C252" s="3" t="str">
        <f>'[3]Calcs - Capital'!C243</f>
        <v>NonTraffic</v>
      </c>
      <c r="D252" s="3" t="str">
        <f>'[3]Calcs - Capital'!D243</f>
        <v>Connection</v>
      </c>
      <c r="E252" s="124">
        <f>'[3]Calcs - Capital'!P243</f>
        <v>11.835237001158987</v>
      </c>
      <c r="F252" s="124">
        <f>E252/$D$4*$F$4</f>
        <v>11.85612460772275</v>
      </c>
    </row>
    <row r="253" spans="2:6" hidden="1">
      <c r="B253" s="173" t="str">
        <f>'[3]Calcs - Capital'!B244</f>
        <v>UGR2 (P09)</v>
      </c>
      <c r="C253" s="3" t="str">
        <f>'[3]Calcs - Capital'!C244</f>
        <v>NonTraffic</v>
      </c>
      <c r="D253" s="3" t="str">
        <f>'[3]Calcs - Capital'!D244</f>
        <v>Connection</v>
      </c>
      <c r="E253" s="124">
        <f>'[3]Calcs - Capital'!P244</f>
        <v>8.5283033824984962</v>
      </c>
      <c r="F253" s="124">
        <f>E253/$D$4*$F$4</f>
        <v>8.5433546945839733</v>
      </c>
    </row>
    <row r="254" spans="2:6" hidden="1">
      <c r="B254" s="173" t="str">
        <f>'[3]Calcs - Capital'!B245</f>
        <v>UG-SP (P09)</v>
      </c>
      <c r="C254" s="3" t="str">
        <f>'[3]Calcs - Capital'!C245</f>
        <v>NonTraffic</v>
      </c>
      <c r="D254" s="3" t="str">
        <f>'[3]Calcs - Capital'!D245</f>
        <v>Connection</v>
      </c>
      <c r="E254" s="124">
        <f>'[3]Calcs - Capital'!P245</f>
        <v>0</v>
      </c>
      <c r="F254" s="124">
        <f>E254/$D$4*$F$4</f>
        <v>0</v>
      </c>
    </row>
    <row r="255" spans="2:6" hidden="1">
      <c r="B255" s="173" t="str">
        <f>'[3]Calcs - Capital'!B246</f>
        <v>Wall (P09)</v>
      </c>
      <c r="C255" s="3" t="str">
        <f>'[3]Calcs - Capital'!C246</f>
        <v>NonTraffic</v>
      </c>
      <c r="D255" s="3" t="str">
        <f>'[3]Calcs - Capital'!D246</f>
        <v>Support</v>
      </c>
      <c r="E255" s="124">
        <f>'[3]Calcs - Capital'!P246</f>
        <v>0</v>
      </c>
      <c r="F255" s="124">
        <f>E255/$D$4*$F$4</f>
        <v>0</v>
      </c>
    </row>
    <row r="256" spans="2:6" hidden="1">
      <c r="B256" s="173" t="str">
        <f>'[3]Calcs - Capital'!B247</f>
        <v>Wood Pole non-TRL (P09)</v>
      </c>
      <c r="C256" s="3" t="str">
        <f>'[3]Calcs - Capital'!C247</f>
        <v>NonTraffic</v>
      </c>
      <c r="D256" s="3" t="str">
        <f>'[3]Calcs - Capital'!D247</f>
        <v>Support</v>
      </c>
      <c r="E256" s="124">
        <f>'[3]Calcs - Capital'!P247</f>
        <v>0</v>
      </c>
      <c r="F256" s="124">
        <f>E256/$D$4*$F$4</f>
        <v>0</v>
      </c>
    </row>
    <row r="257" spans="2:6" hidden="1">
      <c r="B257" s="173" t="str">
        <f>'[3]Calcs - Capital'!B248</f>
        <v>Wood Pole TRL (P09)</v>
      </c>
      <c r="C257" s="3" t="str">
        <f>'[3]Calcs - Capital'!C248</f>
        <v>NonTraffic</v>
      </c>
      <c r="D257" s="3" t="str">
        <f>'[3]Calcs - Capital'!D248</f>
        <v>Support</v>
      </c>
      <c r="E257" s="124">
        <f>'[3]Calcs - Capital'!P248</f>
        <v>0</v>
      </c>
      <c r="F257" s="124">
        <f>E257/$D$4*$F$4</f>
        <v>0</v>
      </c>
    </row>
  </sheetData>
  <autoFilter ref="A12:I257">
    <filterColumn colId="3">
      <filters>
        <filter val="Luminaire"/>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
  <sheetViews>
    <sheetView showGridLines="0" showRowColHeaders="0" workbookViewId="0">
      <selection activeCell="E32" sqref="E32"/>
    </sheetView>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XDN190"/>
  <sheetViews>
    <sheetView showGridLines="0" topLeftCell="A154" zoomScale="85" zoomScaleNormal="85" workbookViewId="0">
      <selection activeCell="I154" sqref="I1:I1048576"/>
    </sheetView>
  </sheetViews>
  <sheetFormatPr defaultRowHeight="14.4"/>
  <cols>
    <col min="1" max="1" width="3" style="110" customWidth="1"/>
    <col min="2" max="2" width="2.33203125" style="105" customWidth="1"/>
    <col min="3" max="3" width="2.21875" style="76" customWidth="1"/>
    <col min="4" max="4" width="57.109375" style="17" customWidth="1"/>
    <col min="5" max="5" width="19.77734375" style="17" customWidth="1"/>
    <col min="6" max="7" width="19.77734375" style="17" hidden="1" customWidth="1"/>
    <col min="8" max="8" width="19.77734375" style="110" customWidth="1"/>
    <col min="9" max="9" width="26.5546875" style="23" customWidth="1"/>
    <col min="10" max="16384" width="8.88671875" style="17"/>
  </cols>
  <sheetData>
    <row r="1" spans="1:9" ht="30" customHeight="1">
      <c r="A1" s="187" t="s">
        <v>422</v>
      </c>
      <c r="B1" s="187"/>
      <c r="C1" s="187"/>
      <c r="D1" s="187"/>
      <c r="E1" s="183" t="s">
        <v>205</v>
      </c>
      <c r="F1" s="91" t="s">
        <v>415</v>
      </c>
      <c r="G1" s="91" t="s">
        <v>416</v>
      </c>
      <c r="H1" s="91" t="s">
        <v>417</v>
      </c>
      <c r="I1" s="183" t="s">
        <v>341</v>
      </c>
    </row>
    <row r="2" spans="1:9" ht="30" customHeight="1">
      <c r="A2" s="187"/>
      <c r="B2" s="187"/>
      <c r="C2" s="187"/>
      <c r="D2" s="187"/>
      <c r="E2" s="183"/>
      <c r="F2" s="92" t="s">
        <v>259</v>
      </c>
      <c r="G2" s="92" t="s">
        <v>259</v>
      </c>
      <c r="H2" s="176" t="s">
        <v>203</v>
      </c>
      <c r="I2" s="183"/>
    </row>
    <row r="3" spans="1:9" s="22" customFormat="1">
      <c r="A3" s="106" t="str">
        <f>'Calcs Price list - ANS'!A3</f>
        <v>Design related services</v>
      </c>
      <c r="B3" s="101"/>
      <c r="C3" s="87"/>
      <c r="D3" s="88"/>
      <c r="E3" s="88"/>
      <c r="F3" s="89"/>
      <c r="G3" s="89"/>
      <c r="H3" s="88"/>
      <c r="I3" s="90"/>
    </row>
    <row r="4" spans="1:9" s="22" customFormat="1">
      <c r="A4" s="107"/>
      <c r="B4" s="102" t="str">
        <f>'Calcs Price list - ANS'!B3</f>
        <v xml:space="preserve">Design information </v>
      </c>
      <c r="C4" s="77"/>
      <c r="D4" s="73"/>
      <c r="E4" s="73"/>
      <c r="F4" s="74"/>
      <c r="G4" s="74"/>
      <c r="H4" s="73"/>
      <c r="I4" s="75"/>
    </row>
    <row r="5" spans="1:9" s="22" customFormat="1">
      <c r="A5" s="107"/>
      <c r="B5" s="102"/>
      <c r="C5" s="78" t="str">
        <f>'Calcs Price list - ANS'!C3</f>
        <v>Underground urban residential subdivision (vacant lots)</v>
      </c>
      <c r="D5" s="73"/>
      <c r="E5" s="73"/>
      <c r="F5" s="74"/>
      <c r="G5" s="74"/>
      <c r="H5" s="73"/>
      <c r="I5" s="75"/>
    </row>
    <row r="6" spans="1:9">
      <c r="A6" s="107"/>
      <c r="B6" s="102"/>
      <c r="C6" s="100" t="s">
        <v>423</v>
      </c>
      <c r="D6" s="79" t="str">
        <f>'Calcs Price list - ANS'!D3</f>
        <v xml:space="preserve">Up to 5 lots </v>
      </c>
      <c r="E6" s="80" t="str">
        <f>'Calcs Price list - ANS'!F3</f>
        <v xml:space="preserve">Fee-Based </v>
      </c>
      <c r="F6" s="81">
        <f>'Calcs Price list - ANS'!I3</f>
        <v>428.43</v>
      </c>
      <c r="G6" s="81">
        <f>'Calcs Price list - ANS'!J3</f>
        <v>428.72246328038557</v>
      </c>
      <c r="H6" s="121">
        <f>'Calcs Price list - ANS'!K3</f>
        <v>443.87051200434843</v>
      </c>
      <c r="I6" s="82" t="str">
        <f>'Calcs Price list - ANS'!O3</f>
        <v>per service</v>
      </c>
    </row>
    <row r="7" spans="1:9">
      <c r="A7" s="107"/>
      <c r="B7" s="102"/>
      <c r="C7" s="100" t="s">
        <v>423</v>
      </c>
      <c r="D7" s="79" t="str">
        <f>'Calcs Price list - ANS'!D4</f>
        <v xml:space="preserve">6 to 10 lots </v>
      </c>
      <c r="E7" s="80" t="str">
        <f>'Calcs Price list - ANS'!F4</f>
        <v xml:space="preserve">Fee-Based </v>
      </c>
      <c r="F7" s="81">
        <f>'Calcs Price list - ANS'!I4</f>
        <v>571.24</v>
      </c>
      <c r="G7" s="81">
        <f>'Calcs Price list - ANS'!J4</f>
        <v>571.62995104051424</v>
      </c>
      <c r="H7" s="121">
        <f>'Calcs Price list - ANS'!K4</f>
        <v>591.82734933913139</v>
      </c>
      <c r="I7" s="82" t="str">
        <f>'Calcs Price list - ANS'!O4</f>
        <v>per service</v>
      </c>
    </row>
    <row r="8" spans="1:9">
      <c r="A8" s="107"/>
      <c r="B8" s="102"/>
      <c r="C8" s="100" t="s">
        <v>423</v>
      </c>
      <c r="D8" s="79" t="str">
        <f>'Calcs Price list - ANS'!D5</f>
        <v>11 - 40 lots</v>
      </c>
      <c r="E8" s="80" t="str">
        <f>'Calcs Price list - ANS'!F5</f>
        <v xml:space="preserve">Fee-Based </v>
      </c>
      <c r="F8" s="81">
        <f>'Calcs Price list - ANS'!I5</f>
        <v>999.67</v>
      </c>
      <c r="G8" s="81">
        <f>'Calcs Price list - ANS'!J5</f>
        <v>1000.3524143208997</v>
      </c>
      <c r="H8" s="121">
        <f>'Calcs Price list - ANS'!K5</f>
        <v>1035.6978613434796</v>
      </c>
      <c r="I8" s="82" t="str">
        <f>'Calcs Price list - ANS'!O5</f>
        <v>per service</v>
      </c>
    </row>
    <row r="9" spans="1:9">
      <c r="A9" s="107"/>
      <c r="B9" s="102"/>
      <c r="C9" s="100" t="s">
        <v>423</v>
      </c>
      <c r="D9" s="79" t="str">
        <f>'Calcs Price list - ANS'!D6</f>
        <v>Over 40 lots</v>
      </c>
      <c r="E9" s="80" t="str">
        <f>'Calcs Price list - ANS'!F6</f>
        <v xml:space="preserve">Fee-Based </v>
      </c>
      <c r="F9" s="81">
        <f>'Calcs Price list - ANS'!I6</f>
        <v>1285.29</v>
      </c>
      <c r="G9" s="81">
        <f>'Calcs Price list - ANS'!J6</f>
        <v>1286.1673898411568</v>
      </c>
      <c r="H9" s="121">
        <f>'Calcs Price list - ANS'!K6</f>
        <v>1331.6115360130455</v>
      </c>
      <c r="I9" s="82" t="str">
        <f>'Calcs Price list - ANS'!O6</f>
        <v>per service</v>
      </c>
    </row>
    <row r="10" spans="1:9">
      <c r="A10" s="107"/>
      <c r="B10" s="102"/>
      <c r="C10" s="79" t="str">
        <f>'Calcs Price list - ANS'!C7</f>
        <v>Rural overhead subdivisions and rural extensions</v>
      </c>
      <c r="D10" s="79"/>
      <c r="E10" s="80" t="str">
        <f>'Calcs Price list - ANS'!F7</f>
        <v xml:space="preserve">Quoted/ Hourly Rate </v>
      </c>
      <c r="F10" s="81">
        <f>'Calcs Price list - ANS'!I7</f>
        <v>142.81</v>
      </c>
      <c r="G10" s="81">
        <f>'Calcs Price list - ANS'!J7</f>
        <v>142.90748776012856</v>
      </c>
      <c r="H10" s="121">
        <f>'Calcs Price list - ANS'!K7</f>
        <v>147.95683733478285</v>
      </c>
      <c r="I10" s="82" t="str">
        <f>'Calcs Price list - ANS'!O7</f>
        <v>per hour</v>
      </c>
    </row>
    <row r="11" spans="1:9" ht="28.8" customHeight="1">
      <c r="A11" s="107"/>
      <c r="B11" s="102"/>
      <c r="C11" s="184" t="str">
        <f>'Calcs Price list - ANS'!C8</f>
        <v>Underground commercial and industrial or rural subdivisions (vacant lots - no development)</v>
      </c>
      <c r="D11" s="184"/>
      <c r="E11" s="80" t="str">
        <f>'Calcs Price list - ANS'!F8</f>
        <v xml:space="preserve">Quoted/ Hourly Rate </v>
      </c>
      <c r="F11" s="81">
        <f>'Calcs Price list - ANS'!I8</f>
        <v>142.81</v>
      </c>
      <c r="G11" s="81">
        <f>'Calcs Price list - ANS'!J8</f>
        <v>142.90748776012856</v>
      </c>
      <c r="H11" s="121">
        <f>'Calcs Price list - ANS'!K8</f>
        <v>147.95683733478285</v>
      </c>
      <c r="I11" s="82" t="str">
        <f>'Calcs Price list - ANS'!O8</f>
        <v>per hour</v>
      </c>
    </row>
    <row r="12" spans="1:9">
      <c r="A12" s="107"/>
      <c r="B12" s="102"/>
      <c r="C12" s="79" t="str">
        <f>'Calcs Price list - ANS'!C9</f>
        <v>Commercial and industrial developments</v>
      </c>
      <c r="D12" s="79"/>
      <c r="E12" s="80" t="str">
        <f>'Calcs Price list - ANS'!F9</f>
        <v xml:space="preserve">Quoted/ Hourly Rate </v>
      </c>
      <c r="F12" s="81">
        <f>'Calcs Price list - ANS'!I9</f>
        <v>142.81</v>
      </c>
      <c r="G12" s="81">
        <f>'Calcs Price list - ANS'!J9</f>
        <v>142.90748776012856</v>
      </c>
      <c r="H12" s="121">
        <f>'Calcs Price list - ANS'!K9</f>
        <v>147.95683733478285</v>
      </c>
      <c r="I12" s="82" t="str">
        <f>'Calcs Price list - ANS'!O9</f>
        <v>per hour</v>
      </c>
    </row>
    <row r="13" spans="1:9">
      <c r="A13" s="107"/>
      <c r="B13" s="102"/>
      <c r="C13" s="79" t="str">
        <f>'Calcs Price list - ANS'!C10</f>
        <v>Asset relocation or street lighting</v>
      </c>
      <c r="D13" s="79"/>
      <c r="E13" s="80"/>
      <c r="F13" s="81"/>
      <c r="G13" s="81"/>
      <c r="H13" s="121"/>
      <c r="I13" s="82"/>
    </row>
    <row r="14" spans="1:9">
      <c r="A14" s="107"/>
      <c r="B14" s="102"/>
      <c r="C14" s="100" t="s">
        <v>423</v>
      </c>
      <c r="D14" s="79" t="s">
        <v>419</v>
      </c>
      <c r="E14" s="80" t="str">
        <f>'Calcs Price list - ANS'!F10</f>
        <v xml:space="preserve">Quoted/ Hourly Rate </v>
      </c>
      <c r="F14" s="81">
        <f>'Calcs Price list - ANS'!I10</f>
        <v>142.81</v>
      </c>
      <c r="G14" s="81">
        <f>'Calcs Price list - ANS'!J10</f>
        <v>142.90748776012856</v>
      </c>
      <c r="H14" s="121">
        <f>'Calcs Price list - ANS'!K10</f>
        <v>147.95683733478285</v>
      </c>
      <c r="I14" s="82" t="str">
        <f>'Calcs Price list - ANS'!O10</f>
        <v>per hour</v>
      </c>
    </row>
    <row r="15" spans="1:9">
      <c r="A15" s="107"/>
      <c r="B15" s="102"/>
      <c r="C15" s="100" t="s">
        <v>423</v>
      </c>
      <c r="D15" s="79" t="s">
        <v>421</v>
      </c>
      <c r="E15" s="80" t="str">
        <f>'Calcs Price list - ANS'!F11</f>
        <v xml:space="preserve">Quoted/ Hourly Rate </v>
      </c>
      <c r="F15" s="81">
        <f>'Calcs Price list - ANS'!I11</f>
        <v>166.43754737754293</v>
      </c>
      <c r="G15" s="81">
        <f>'Calcs Price list - ANS'!J11</f>
        <v>166.5511642369724</v>
      </c>
      <c r="H15" s="121">
        <f>'Calcs Price list - ANS'!K11</f>
        <v>172.43591571836234</v>
      </c>
      <c r="I15" s="82" t="str">
        <f>'Calcs Price list - ANS'!O11</f>
        <v>per hour</v>
      </c>
    </row>
    <row r="16" spans="1:9">
      <c r="A16" s="107"/>
      <c r="B16" s="102"/>
      <c r="C16" s="100" t="s">
        <v>423</v>
      </c>
      <c r="D16" s="79" t="s">
        <v>420</v>
      </c>
      <c r="E16" s="80" t="str">
        <f>'Calcs Price list - ANS'!F12</f>
        <v xml:space="preserve">Quoted/ Hourly Rate </v>
      </c>
      <c r="F16" s="81">
        <f>'Calcs Price list - ANS'!I12</f>
        <v>210.96</v>
      </c>
      <c r="G16" s="81">
        <f>'Calcs Price list - ANS'!J12</f>
        <v>211.10400964832095</v>
      </c>
      <c r="H16" s="121">
        <f>'Calcs Price list - ANS'!K12</f>
        <v>218.56294660139895</v>
      </c>
      <c r="I16" s="82" t="str">
        <f>'Calcs Price list - ANS'!O12</f>
        <v>per hour</v>
      </c>
    </row>
    <row r="17" spans="1:9">
      <c r="A17" s="107"/>
      <c r="B17" s="102"/>
      <c r="C17" s="79" t="str">
        <f>'Calcs Price list - ANS'!C13</f>
        <v>URD including Kiosk/HVC/PT (NEW)</v>
      </c>
      <c r="D17" s="79"/>
      <c r="E17" s="80" t="str">
        <f>'Calcs Price list - ANS'!F13</f>
        <v xml:space="preserve">Fee-Based </v>
      </c>
      <c r="F17" s="81">
        <f>'Calcs Price list - ANS'!I13</f>
        <v>535.54</v>
      </c>
      <c r="G17" s="81">
        <f>'Calcs Price list - ANS'!J13</f>
        <v>535.90558080708092</v>
      </c>
      <c r="H17" s="121">
        <f>'Calcs Price list - ANS'!K13</f>
        <v>554.84073010482177</v>
      </c>
      <c r="I17" s="82" t="str">
        <f>'Calcs Price list - ANS'!O13</f>
        <v>in addition to the charge per lot</v>
      </c>
    </row>
    <row r="18" spans="1:9">
      <c r="A18" s="107"/>
      <c r="B18" s="103"/>
      <c r="C18" s="79" t="str">
        <f>'Calcs Price list - ANS'!C14</f>
        <v>Chambers, Multi Kiosk, CBD Chambers (NEW)</v>
      </c>
      <c r="D18" s="79"/>
      <c r="E18" s="80" t="str">
        <f>'Calcs Price list - ANS'!F14</f>
        <v xml:space="preserve">Quoted/ Hourly Rate </v>
      </c>
      <c r="F18" s="81">
        <f>'Calcs Price list - ANS'!I14</f>
        <v>142.81</v>
      </c>
      <c r="G18" s="81">
        <f>'Calcs Price list - ANS'!J14</f>
        <v>142.90748776012856</v>
      </c>
      <c r="H18" s="121">
        <f>'Calcs Price list - ANS'!K14</f>
        <v>147.95683733478285</v>
      </c>
      <c r="I18" s="82" t="str">
        <f>'Calcs Price list - ANS'!O14</f>
        <v>per hour</v>
      </c>
    </row>
    <row r="19" spans="1:9">
      <c r="A19" s="107"/>
      <c r="B19" s="102" t="str">
        <f>'Calcs Price list - ANS'!B16</f>
        <v>Design certification</v>
      </c>
      <c r="C19" s="79"/>
      <c r="D19" s="79"/>
      <c r="E19" s="80"/>
      <c r="F19" s="81"/>
      <c r="G19" s="81"/>
      <c r="H19" s="121"/>
      <c r="I19" s="82"/>
    </row>
    <row r="20" spans="1:9" ht="14.4" hidden="1" customHeight="1">
      <c r="A20" s="107"/>
      <c r="B20" s="102"/>
      <c r="C20" s="79" t="str">
        <f>'Calcs Price list - ANS'!C15</f>
        <v>Certification</v>
      </c>
      <c r="D20" s="79"/>
      <c r="E20" s="80" t="str">
        <f>'Calcs Price list - ANS'!F15</f>
        <v xml:space="preserve">Fee-Based </v>
      </c>
      <c r="F20" s="81">
        <f>'Calcs Price list - ANS'!I15</f>
        <v>1285.29</v>
      </c>
      <c r="G20" s="81">
        <f>'Calcs Price list - ANS'!J15</f>
        <v>1286.1673898411568</v>
      </c>
      <c r="H20" s="121">
        <f>'Calcs Price list - ANS'!K15</f>
        <v>1331.6115360130455</v>
      </c>
      <c r="I20" s="82" t="str">
        <f>'Calcs Price list - ANS'!O15</f>
        <v>per service</v>
      </c>
    </row>
    <row r="21" spans="1:9">
      <c r="A21" s="107"/>
      <c r="B21" s="102"/>
      <c r="C21" s="79" t="str">
        <f>'Calcs Price list - ANS'!C16</f>
        <v>Underground urban residential subdivision (vacant lots)</v>
      </c>
      <c r="D21" s="79"/>
      <c r="E21" s="80"/>
      <c r="F21" s="81"/>
      <c r="G21" s="81"/>
      <c r="H21" s="121"/>
      <c r="I21" s="82"/>
    </row>
    <row r="22" spans="1:9">
      <c r="A22" s="107"/>
      <c r="B22" s="102"/>
      <c r="C22" s="100" t="s">
        <v>423</v>
      </c>
      <c r="D22" s="79" t="str">
        <f>'Calcs Price list - ANS'!D16</f>
        <v xml:space="preserve">Up to 5 lots </v>
      </c>
      <c r="E22" s="80" t="str">
        <f>'Calcs Price list - ANS'!F16</f>
        <v xml:space="preserve">Fee-Based </v>
      </c>
      <c r="F22" s="81">
        <f>'Calcs Price list - ANS'!I16</f>
        <v>285.62</v>
      </c>
      <c r="G22" s="81">
        <f>'Calcs Price list - ANS'!J16</f>
        <v>285.81497552025712</v>
      </c>
      <c r="H22" s="121">
        <f>'Calcs Price list - ANS'!K16</f>
        <v>295.91367466956569</v>
      </c>
      <c r="I22" s="82" t="str">
        <f>'Calcs Price list - ANS'!O16</f>
        <v>per service</v>
      </c>
    </row>
    <row r="23" spans="1:9">
      <c r="A23" s="107"/>
      <c r="B23" s="102"/>
      <c r="C23" s="100" t="s">
        <v>423</v>
      </c>
      <c r="D23" s="79" t="str">
        <f>'Calcs Price list - ANS'!D17</f>
        <v>6 to 10 lots</v>
      </c>
      <c r="E23" s="80" t="str">
        <f>'Calcs Price list - ANS'!F17</f>
        <v xml:space="preserve">Fee-Based </v>
      </c>
      <c r="F23" s="81">
        <f>'Calcs Price list - ANS'!I17</f>
        <v>428.43</v>
      </c>
      <c r="G23" s="81">
        <f>'Calcs Price list - ANS'!J17</f>
        <v>428.72246328038557</v>
      </c>
      <c r="H23" s="121">
        <f>'Calcs Price list - ANS'!K17</f>
        <v>443.87051200434843</v>
      </c>
      <c r="I23" s="82" t="str">
        <f>'Calcs Price list - ANS'!O17</f>
        <v>per service</v>
      </c>
    </row>
    <row r="24" spans="1:9">
      <c r="A24" s="107"/>
      <c r="B24" s="102"/>
      <c r="C24" s="100" t="s">
        <v>423</v>
      </c>
      <c r="D24" s="79" t="str">
        <f>'Calcs Price list - ANS'!D18</f>
        <v>11 - 40 lots</v>
      </c>
      <c r="E24" s="80" t="str">
        <f>'Calcs Price list - ANS'!F18</f>
        <v xml:space="preserve">Fee-Based </v>
      </c>
      <c r="F24" s="81">
        <f>'Calcs Price list - ANS'!I18</f>
        <v>714.05</v>
      </c>
      <c r="G24" s="81">
        <f>'Calcs Price list - ANS'!J18</f>
        <v>714.53743880064258</v>
      </c>
      <c r="H24" s="121">
        <f>'Calcs Price list - ANS'!K18</f>
        <v>739.78418667391406</v>
      </c>
      <c r="I24" s="82" t="str">
        <f>'Calcs Price list - ANS'!O18</f>
        <v>per service</v>
      </c>
    </row>
    <row r="25" spans="1:9">
      <c r="A25" s="107"/>
      <c r="B25" s="102"/>
      <c r="C25" s="100" t="s">
        <v>423</v>
      </c>
      <c r="D25" s="79" t="str">
        <f>'Calcs Price list - ANS'!D19</f>
        <v>Over 40 lots</v>
      </c>
      <c r="E25" s="80" t="str">
        <f>'Calcs Price list - ANS'!F19</f>
        <v xml:space="preserve">Fee-Based </v>
      </c>
      <c r="F25" s="81">
        <f>'Calcs Price list - ANS'!I19</f>
        <v>856.86</v>
      </c>
      <c r="G25" s="81">
        <f>'Calcs Price list - ANS'!J19</f>
        <v>857.44492656077114</v>
      </c>
      <c r="H25" s="121">
        <f>'Calcs Price list - ANS'!K19</f>
        <v>887.74102400869685</v>
      </c>
      <c r="I25" s="82" t="str">
        <f>'Calcs Price list - ANS'!O19</f>
        <v>per service</v>
      </c>
    </row>
    <row r="26" spans="1:9">
      <c r="A26" s="107"/>
      <c r="B26" s="102"/>
      <c r="C26" s="79" t="str">
        <f>'Calcs Price list - ANS'!C20</f>
        <v>Rural overhead subdivisions and rural extensions</v>
      </c>
      <c r="D26" s="79"/>
      <c r="E26" s="80"/>
      <c r="F26" s="81"/>
      <c r="G26" s="81"/>
      <c r="H26" s="121"/>
      <c r="I26" s="82"/>
    </row>
    <row r="27" spans="1:9">
      <c r="A27" s="107"/>
      <c r="B27" s="102"/>
      <c r="C27" s="100" t="s">
        <v>423</v>
      </c>
      <c r="D27" s="79" t="str">
        <f>'Calcs Price list - ANS'!D20</f>
        <v>1 - 5 poles</v>
      </c>
      <c r="E27" s="80" t="str">
        <f>'Calcs Price list - ANS'!F20</f>
        <v xml:space="preserve">Fee-Based </v>
      </c>
      <c r="F27" s="81">
        <f>'Calcs Price list - ANS'!I20</f>
        <v>285.62</v>
      </c>
      <c r="G27" s="81">
        <f>'Calcs Price list - ANS'!J20</f>
        <v>285.81497552025712</v>
      </c>
      <c r="H27" s="121">
        <f>'Calcs Price list - ANS'!K20</f>
        <v>295.91367466956569</v>
      </c>
      <c r="I27" s="82" t="str">
        <f>'Calcs Price list - ANS'!O20</f>
        <v>per service</v>
      </c>
    </row>
    <row r="28" spans="1:9">
      <c r="A28" s="107"/>
      <c r="B28" s="102"/>
      <c r="C28" s="100" t="s">
        <v>423</v>
      </c>
      <c r="D28" s="79" t="str">
        <f>'Calcs Price list - ANS'!D21</f>
        <v>6 -10 poles</v>
      </c>
      <c r="E28" s="80" t="str">
        <f>'Calcs Price list - ANS'!F21</f>
        <v xml:space="preserve">Fee-Based </v>
      </c>
      <c r="F28" s="81">
        <f>'Calcs Price list - ANS'!I21</f>
        <v>428.43</v>
      </c>
      <c r="G28" s="81">
        <f>'Calcs Price list - ANS'!J21</f>
        <v>428.72246328038557</v>
      </c>
      <c r="H28" s="121">
        <f>'Calcs Price list - ANS'!K21</f>
        <v>443.87051200434843</v>
      </c>
      <c r="I28" s="82" t="str">
        <f>'Calcs Price list - ANS'!O21</f>
        <v>per service</v>
      </c>
    </row>
    <row r="29" spans="1:9">
      <c r="A29" s="107"/>
      <c r="B29" s="102"/>
      <c r="C29" s="100" t="s">
        <v>423</v>
      </c>
      <c r="D29" s="79" t="str">
        <f>'Calcs Price list - ANS'!D22</f>
        <v xml:space="preserve">11 or more poles </v>
      </c>
      <c r="E29" s="80" t="str">
        <f>'Calcs Price list - ANS'!F22</f>
        <v xml:space="preserve">Fee-Based </v>
      </c>
      <c r="F29" s="81">
        <f>'Calcs Price list - ANS'!I22</f>
        <v>714.05</v>
      </c>
      <c r="G29" s="81">
        <f>'Calcs Price list - ANS'!J22</f>
        <v>714.53743880064258</v>
      </c>
      <c r="H29" s="121">
        <f>'Calcs Price list - ANS'!K22</f>
        <v>739.78418667391406</v>
      </c>
      <c r="I29" s="82" t="str">
        <f>'Calcs Price list - ANS'!O22</f>
        <v>per service</v>
      </c>
    </row>
    <row r="30" spans="1:9">
      <c r="A30" s="107"/>
      <c r="B30" s="102"/>
      <c r="C30" s="79" t="str">
        <f>'Calcs Price list - ANS'!C23</f>
        <v>Underground commercial and industrial or rural subdivisions (vacant lots - no development)</v>
      </c>
      <c r="D30" s="79"/>
      <c r="E30" s="80"/>
      <c r="F30" s="81"/>
      <c r="G30" s="81"/>
      <c r="H30" s="121"/>
      <c r="I30" s="82"/>
    </row>
    <row r="31" spans="1:9">
      <c r="A31" s="107"/>
      <c r="B31" s="102"/>
      <c r="C31" s="100" t="s">
        <v>423</v>
      </c>
      <c r="D31" s="79" t="str">
        <f>'Calcs Price list - ANS'!D23</f>
        <v>Up to 10 lots</v>
      </c>
      <c r="E31" s="80" t="str">
        <f>'Calcs Price list - ANS'!F23</f>
        <v xml:space="preserve">Fee-Based </v>
      </c>
      <c r="F31" s="81">
        <f>'Calcs Price list - ANS'!I23</f>
        <v>428.43</v>
      </c>
      <c r="G31" s="81">
        <f>'Calcs Price list - ANS'!J23</f>
        <v>428.72246328038557</v>
      </c>
      <c r="H31" s="121">
        <f>'Calcs Price list - ANS'!K23</f>
        <v>443.87051200434843</v>
      </c>
      <c r="I31" s="82" t="str">
        <f>'Calcs Price list - ANS'!O23</f>
        <v>per service</v>
      </c>
    </row>
    <row r="32" spans="1:9">
      <c r="A32" s="107"/>
      <c r="B32" s="102"/>
      <c r="C32" s="100" t="s">
        <v>423</v>
      </c>
      <c r="D32" s="79" t="str">
        <f>'Calcs Price list - ANS'!D24</f>
        <v>11- 40 lots</v>
      </c>
      <c r="E32" s="80" t="str">
        <f>'Calcs Price list - ANS'!F24</f>
        <v xml:space="preserve">Fee-Based </v>
      </c>
      <c r="F32" s="81">
        <f>'Calcs Price list - ANS'!I24</f>
        <v>571.24</v>
      </c>
      <c r="G32" s="81">
        <f>'Calcs Price list - ANS'!J24</f>
        <v>571.62995104051424</v>
      </c>
      <c r="H32" s="121">
        <f>'Calcs Price list - ANS'!K24</f>
        <v>591.82734933913139</v>
      </c>
      <c r="I32" s="82" t="str">
        <f>'Calcs Price list - ANS'!O24</f>
        <v>per service</v>
      </c>
    </row>
    <row r="33" spans="1:9">
      <c r="A33" s="107"/>
      <c r="B33" s="102"/>
      <c r="C33" s="100" t="s">
        <v>423</v>
      </c>
      <c r="D33" s="79" t="str">
        <f>'Calcs Price list - ANS'!D25</f>
        <v>Over 40 lots</v>
      </c>
      <c r="E33" s="80" t="str">
        <f>'Calcs Price list - ANS'!F25</f>
        <v xml:space="preserve">Fee-Based </v>
      </c>
      <c r="F33" s="81">
        <f>'Calcs Price list - ANS'!I25</f>
        <v>856.86</v>
      </c>
      <c r="G33" s="81">
        <f>'Calcs Price list - ANS'!J25</f>
        <v>857.44492656077114</v>
      </c>
      <c r="H33" s="121">
        <f>'Calcs Price list - ANS'!K25</f>
        <v>887.74102400869685</v>
      </c>
      <c r="I33" s="82" t="str">
        <f>'Calcs Price list - ANS'!O25</f>
        <v>per service</v>
      </c>
    </row>
    <row r="34" spans="1:9">
      <c r="A34" s="107"/>
      <c r="B34" s="102"/>
      <c r="C34" s="79" t="str">
        <f>'Calcs Price list - ANS'!C26</f>
        <v>Commercial and industrial developments</v>
      </c>
      <c r="D34" s="79"/>
      <c r="E34" s="80" t="str">
        <f>'Calcs Price list - ANS'!F26</f>
        <v xml:space="preserve">Quoted/ Hourly Rate </v>
      </c>
      <c r="F34" s="81">
        <f>'Calcs Price list - ANS'!I26</f>
        <v>166.43754737754293</v>
      </c>
      <c r="G34" s="81">
        <f>'Calcs Price list - ANS'!J26</f>
        <v>166.5511642369724</v>
      </c>
      <c r="H34" s="121">
        <f>'Calcs Price list - ANS'!K26</f>
        <v>172.43591571836234</v>
      </c>
      <c r="I34" s="82" t="str">
        <f>'Calcs Price list - ANS'!O26</f>
        <v>per hour</v>
      </c>
    </row>
    <row r="35" spans="1:9">
      <c r="A35" s="107"/>
      <c r="B35" s="102"/>
      <c r="C35" s="79" t="str">
        <f>'Calcs Price list - ANS'!C27</f>
        <v>Asset relocation or street lighting</v>
      </c>
      <c r="D35" s="79"/>
      <c r="E35" s="80"/>
      <c r="F35" s="81"/>
      <c r="G35" s="81"/>
      <c r="H35" s="121"/>
      <c r="I35" s="82"/>
    </row>
    <row r="36" spans="1:9">
      <c r="A36" s="107"/>
      <c r="B36" s="102"/>
      <c r="C36" s="100" t="s">
        <v>423</v>
      </c>
      <c r="D36" s="79" t="s">
        <v>419</v>
      </c>
      <c r="E36" s="80" t="str">
        <f>'Calcs Price list - ANS'!F27</f>
        <v xml:space="preserve">Quoted/ Hourly Rate </v>
      </c>
      <c r="F36" s="81">
        <f>'Calcs Price list - ANS'!I27</f>
        <v>142.81</v>
      </c>
      <c r="G36" s="81">
        <f>'Calcs Price list - ANS'!J27</f>
        <v>142.90748776012856</v>
      </c>
      <c r="H36" s="121">
        <f>'Calcs Price list - ANS'!K27</f>
        <v>147.95683733478285</v>
      </c>
      <c r="I36" s="82" t="str">
        <f>'Calcs Price list - ANS'!O27</f>
        <v>per hour</v>
      </c>
    </row>
    <row r="37" spans="1:9">
      <c r="A37" s="107"/>
      <c r="B37" s="102"/>
      <c r="C37" s="100" t="s">
        <v>423</v>
      </c>
      <c r="D37" s="79" t="s">
        <v>421</v>
      </c>
      <c r="E37" s="80" t="str">
        <f>'Calcs Price list - ANS'!F28</f>
        <v xml:space="preserve">Quoted/ Hourly Rate </v>
      </c>
      <c r="F37" s="81">
        <f>'Calcs Price list - ANS'!I28</f>
        <v>166.43754737754293</v>
      </c>
      <c r="G37" s="81">
        <f>'Calcs Price list - ANS'!J28</f>
        <v>166.5511642369724</v>
      </c>
      <c r="H37" s="121">
        <f>'Calcs Price list - ANS'!K28</f>
        <v>172.43591571836234</v>
      </c>
      <c r="I37" s="82" t="str">
        <f>'Calcs Price list - ANS'!O28</f>
        <v>per hour</v>
      </c>
    </row>
    <row r="38" spans="1:9">
      <c r="A38" s="107"/>
      <c r="B38" s="102"/>
      <c r="C38" s="79" t="str">
        <f>'Calcs Price list - ANS'!C29</f>
        <v>Kiosk/HVC/PT (NEW)</v>
      </c>
      <c r="D38" s="79"/>
      <c r="E38" s="80" t="str">
        <f>'Calcs Price list - ANS'!F29</f>
        <v xml:space="preserve">Fee-Based </v>
      </c>
      <c r="F38" s="81">
        <f>'Calcs Price list - ANS'!I29</f>
        <v>856.86</v>
      </c>
      <c r="G38" s="81">
        <f>'Calcs Price list - ANS'!J29</f>
        <v>857.44492656077114</v>
      </c>
      <c r="H38" s="121">
        <f>'Calcs Price list - ANS'!K29</f>
        <v>887.74102400869685</v>
      </c>
      <c r="I38" s="82" t="str">
        <f>'Calcs Price list - ANS'!O29</f>
        <v>in addition to the charge per lot</v>
      </c>
    </row>
    <row r="39" spans="1:9" ht="14.4" hidden="1" customHeight="1">
      <c r="A39" s="107"/>
      <c r="B39" s="102"/>
      <c r="C39" s="79" t="str">
        <f>'Calcs Price list - ANS'!C30</f>
        <v xml:space="preserve">Certification Suburban/CBD Chambers </v>
      </c>
      <c r="D39" s="79"/>
      <c r="E39" s="80" t="str">
        <f>'Calcs Price list - ANS'!F30</f>
        <v xml:space="preserve">Quoted/ Hourly Rate </v>
      </c>
      <c r="F39" s="81">
        <f>'Calcs Price list - ANS'!I30</f>
        <v>142.81</v>
      </c>
      <c r="G39" s="81">
        <f>'Calcs Price list - ANS'!J30</f>
        <v>142.90748776012856</v>
      </c>
      <c r="H39" s="121">
        <f>'Calcs Price list - ANS'!K30</f>
        <v>147.95683733478285</v>
      </c>
      <c r="I39" s="82" t="str">
        <f>'Calcs Price list - ANS'!O30</f>
        <v>in addition to the charge per lot</v>
      </c>
    </row>
    <row r="40" spans="1:9">
      <c r="A40" s="107"/>
      <c r="B40" s="102"/>
      <c r="C40" s="79" t="str">
        <f>'Calcs Price list - ANS'!C31</f>
        <v>Chambers, Multi Kiosk, CBD Chambers (NEW)</v>
      </c>
      <c r="D40" s="79"/>
      <c r="E40" s="80" t="str">
        <f>'Calcs Price list - ANS'!F31</f>
        <v xml:space="preserve">Quoted/ Hourly Rate </v>
      </c>
      <c r="F40" s="81">
        <f>'Calcs Price list - ANS'!I31</f>
        <v>142.81</v>
      </c>
      <c r="G40" s="81">
        <f>'Calcs Price list - ANS'!J31</f>
        <v>142.90748776012856</v>
      </c>
      <c r="H40" s="121">
        <f>'Calcs Price list - ANS'!K31</f>
        <v>147.95683733478285</v>
      </c>
      <c r="I40" s="82" t="str">
        <f>'Calcs Price list - ANS'!O31</f>
        <v>per hour</v>
      </c>
    </row>
    <row r="41" spans="1:9">
      <c r="A41" s="107"/>
      <c r="B41" s="102" t="str">
        <f>'Calcs Price list - ANS'!B32</f>
        <v xml:space="preserve">Design rechecking </v>
      </c>
      <c r="C41" s="79"/>
      <c r="D41" s="79"/>
      <c r="E41" s="80"/>
      <c r="F41" s="81"/>
      <c r="G41" s="81"/>
      <c r="H41" s="121"/>
      <c r="I41" s="82"/>
    </row>
    <row r="42" spans="1:9">
      <c r="A42" s="107"/>
      <c r="B42" s="102"/>
      <c r="C42" s="79" t="str">
        <f>'Calcs Price list - ANS'!C32</f>
        <v>Underground urban residential subdivision (vacant lots)</v>
      </c>
      <c r="D42" s="79"/>
      <c r="E42" s="80" t="str">
        <f>'Calcs Price list - ANS'!F32</f>
        <v xml:space="preserve">Quoted/ Hourly Rate </v>
      </c>
      <c r="F42" s="81">
        <f>'Calcs Price list - ANS'!I32</f>
        <v>142.81</v>
      </c>
      <c r="G42" s="81">
        <f>'Calcs Price list - ANS'!J32</f>
        <v>142.90748776012856</v>
      </c>
      <c r="H42" s="121">
        <f>'Calcs Price list - ANS'!K32</f>
        <v>147.95683733478285</v>
      </c>
      <c r="I42" s="82" t="str">
        <f>'Calcs Price list - ANS'!O32</f>
        <v>per hour</v>
      </c>
    </row>
    <row r="43" spans="1:9">
      <c r="A43" s="107"/>
      <c r="B43" s="102"/>
      <c r="C43" s="79" t="str">
        <f>'Calcs Price list - ANS'!C33</f>
        <v>Rural overhead subdivisions and rural extensions</v>
      </c>
      <c r="D43" s="79"/>
      <c r="E43" s="80" t="str">
        <f>'Calcs Price list - ANS'!F33</f>
        <v xml:space="preserve">Quoted/ Hourly Rate </v>
      </c>
      <c r="F43" s="81">
        <f>'Calcs Price list - ANS'!I33</f>
        <v>142.81</v>
      </c>
      <c r="G43" s="81">
        <f>'Calcs Price list - ANS'!J33</f>
        <v>142.90748776012856</v>
      </c>
      <c r="H43" s="121">
        <f>'Calcs Price list - ANS'!K33</f>
        <v>147.95683733478285</v>
      </c>
      <c r="I43" s="82" t="str">
        <f>'Calcs Price list - ANS'!O33</f>
        <v>per hour</v>
      </c>
    </row>
    <row r="44" spans="1:9">
      <c r="A44" s="107"/>
      <c r="B44" s="102"/>
      <c r="C44" s="79" t="str">
        <f>'Calcs Price list - ANS'!C34</f>
        <v>Underground commercial and industrial or rural subdivisions (vacant lots - no development)</v>
      </c>
      <c r="D44" s="79"/>
      <c r="E44" s="80" t="str">
        <f>'Calcs Price list - ANS'!F34</f>
        <v xml:space="preserve">Quoted/ Hourly Rate </v>
      </c>
      <c r="F44" s="81">
        <f>'Calcs Price list - ANS'!I34</f>
        <v>142.81</v>
      </c>
      <c r="G44" s="81">
        <f>'Calcs Price list - ANS'!J34</f>
        <v>142.90748776012856</v>
      </c>
      <c r="H44" s="121">
        <f>'Calcs Price list - ANS'!K34</f>
        <v>147.95683733478285</v>
      </c>
      <c r="I44" s="82" t="str">
        <f>'Calcs Price list - ANS'!O34</f>
        <v>per hour</v>
      </c>
    </row>
    <row r="45" spans="1:9">
      <c r="A45" s="107"/>
      <c r="B45" s="102"/>
      <c r="C45" s="79" t="s">
        <v>248</v>
      </c>
      <c r="D45" s="79"/>
      <c r="E45" s="80"/>
      <c r="F45" s="81"/>
      <c r="G45" s="81"/>
      <c r="H45" s="121"/>
      <c r="I45" s="82"/>
    </row>
    <row r="46" spans="1:9">
      <c r="A46" s="107"/>
      <c r="B46" s="102"/>
      <c r="C46" s="100" t="s">
        <v>423</v>
      </c>
      <c r="D46" s="79" t="s">
        <v>424</v>
      </c>
      <c r="E46" s="80" t="str">
        <f>'Calcs Price list - ANS'!F35</f>
        <v xml:space="preserve">Quoted/ Hourly Rate </v>
      </c>
      <c r="F46" s="81">
        <f>'Calcs Price list - ANS'!I35</f>
        <v>166.43754737754293</v>
      </c>
      <c r="G46" s="81">
        <f>'Calcs Price list - ANS'!J35</f>
        <v>166.5511642369724</v>
      </c>
      <c r="H46" s="121">
        <f>'Calcs Price list - ANS'!K35</f>
        <v>172.43591571836234</v>
      </c>
      <c r="I46" s="82" t="str">
        <f>'Calcs Price list - ANS'!O35</f>
        <v>per hour</v>
      </c>
    </row>
    <row r="47" spans="1:9">
      <c r="A47" s="107"/>
      <c r="B47" s="102"/>
      <c r="C47" s="100" t="s">
        <v>423</v>
      </c>
      <c r="D47" s="79" t="s">
        <v>425</v>
      </c>
      <c r="E47" s="80" t="str">
        <f>'Calcs Price list - ANS'!F36</f>
        <v xml:space="preserve">Quoted/ Hourly Rate </v>
      </c>
      <c r="F47" s="81">
        <f>'Calcs Price list - ANS'!I36</f>
        <v>210.96</v>
      </c>
      <c r="G47" s="81">
        <f>'Calcs Price list - ANS'!J36</f>
        <v>211.10400964832095</v>
      </c>
      <c r="H47" s="121">
        <f>'Calcs Price list - ANS'!K36</f>
        <v>218.56294660139895</v>
      </c>
      <c r="I47" s="82" t="str">
        <f>'Calcs Price list - ANS'!O36</f>
        <v>per hour</v>
      </c>
    </row>
    <row r="48" spans="1:9">
      <c r="A48" s="107"/>
      <c r="B48" s="102"/>
      <c r="C48" s="100" t="s">
        <v>315</v>
      </c>
      <c r="D48" s="79"/>
      <c r="E48" s="80"/>
      <c r="F48" s="81"/>
      <c r="G48" s="81"/>
      <c r="H48" s="121"/>
      <c r="I48" s="82"/>
    </row>
    <row r="49" spans="1:9">
      <c r="A49" s="107"/>
      <c r="B49" s="102"/>
      <c r="C49" s="100" t="s">
        <v>423</v>
      </c>
      <c r="D49" s="79" t="s">
        <v>424</v>
      </c>
      <c r="E49" s="80" t="str">
        <f>'Calcs Price list - ANS'!F37</f>
        <v xml:space="preserve">Quoted/ Hourly Rate </v>
      </c>
      <c r="F49" s="81">
        <f>'Calcs Price list - ANS'!I37</f>
        <v>166.43754737754293</v>
      </c>
      <c r="G49" s="81">
        <f>'Calcs Price list - ANS'!J37</f>
        <v>166.5511642369724</v>
      </c>
      <c r="H49" s="121">
        <f>'Calcs Price list - ANS'!K37</f>
        <v>172.43591571836234</v>
      </c>
      <c r="I49" s="82" t="str">
        <f>'Calcs Price list - ANS'!O37</f>
        <v>per hour</v>
      </c>
    </row>
    <row r="50" spans="1:9">
      <c r="A50" s="107"/>
      <c r="B50" s="102"/>
      <c r="C50" s="100" t="s">
        <v>423</v>
      </c>
      <c r="D50" s="79" t="s">
        <v>425</v>
      </c>
      <c r="E50" s="80" t="str">
        <f>'Calcs Price list - ANS'!F38</f>
        <v xml:space="preserve">Quoted/ Hourly Rate </v>
      </c>
      <c r="F50" s="81">
        <f>'Calcs Price list - ANS'!I38</f>
        <v>210.96</v>
      </c>
      <c r="G50" s="81">
        <f>'Calcs Price list - ANS'!J38</f>
        <v>211.10400964832095</v>
      </c>
      <c r="H50" s="121">
        <f>'Calcs Price list - ANS'!K38</f>
        <v>218.56294660139895</v>
      </c>
      <c r="I50" s="82" t="str">
        <f>'Calcs Price list - ANS'!O38</f>
        <v>per hour</v>
      </c>
    </row>
    <row r="51" spans="1:9">
      <c r="A51" s="108" t="str">
        <f>'Calcs Price list - ANS'!A39</f>
        <v>ASP inspection services</v>
      </c>
      <c r="B51" s="104"/>
      <c r="C51" s="93"/>
      <c r="D51" s="93"/>
      <c r="E51" s="94"/>
      <c r="F51" s="95"/>
      <c r="G51" s="95"/>
      <c r="H51" s="122"/>
      <c r="I51" s="96"/>
    </row>
    <row r="52" spans="1:9">
      <c r="A52" s="107"/>
      <c r="B52" s="102" t="str">
        <f>'Calcs Price list - ANS'!B39</f>
        <v>Inspection of service work by Level 1 ASPs</v>
      </c>
      <c r="C52" s="79"/>
      <c r="D52" s="79"/>
      <c r="E52" s="80"/>
      <c r="F52" s="81"/>
      <c r="G52" s="81"/>
      <c r="H52" s="121"/>
      <c r="I52" s="82"/>
    </row>
    <row r="53" spans="1:9">
      <c r="A53" s="107"/>
      <c r="B53" s="102"/>
      <c r="C53" s="79" t="str">
        <f>'Calcs Price list - ANS'!C39</f>
        <v>Underground urban residential subdivision (vacant lots)</v>
      </c>
      <c r="D53" s="79"/>
      <c r="E53" s="80"/>
      <c r="F53" s="81"/>
      <c r="G53" s="81"/>
      <c r="H53" s="121"/>
      <c r="I53" s="82"/>
    </row>
    <row r="54" spans="1:9">
      <c r="A54" s="107"/>
      <c r="B54" s="102"/>
      <c r="C54" s="100" t="s">
        <v>423</v>
      </c>
      <c r="D54" s="79" t="str">
        <f>'Calcs Price list - ANS'!D39</f>
        <v>Grade A: First 10 lots:</v>
      </c>
      <c r="E54" s="80" t="str">
        <f>'Calcs Price list - ANS'!F39</f>
        <v xml:space="preserve">Fee-Based </v>
      </c>
      <c r="F54" s="81">
        <f>'Calcs Price list - ANS'!I39</f>
        <v>71.41</v>
      </c>
      <c r="G54" s="81">
        <f>'Calcs Price list - ANS'!J39</f>
        <v>71.458747293262221</v>
      </c>
      <c r="H54" s="121">
        <f>'Calcs Price list - ANS'!K39</f>
        <v>73.983598866163717</v>
      </c>
      <c r="I54" s="82" t="str">
        <f>'Calcs Price list - ANS'!O39</f>
        <v>per lot</v>
      </c>
    </row>
    <row r="55" spans="1:9">
      <c r="A55" s="107"/>
      <c r="B55" s="102"/>
      <c r="C55" s="100" t="s">
        <v>423</v>
      </c>
      <c r="D55" s="79" t="str">
        <f>'Calcs Price list - ANS'!D40</f>
        <v>Grade B: First 10 lots:</v>
      </c>
      <c r="E55" s="80" t="str">
        <f>'Calcs Price list - ANS'!F40</f>
        <v xml:space="preserve">Fee-Based </v>
      </c>
      <c r="F55" s="81">
        <f>'Calcs Price list - ANS'!I40</f>
        <v>171.37</v>
      </c>
      <c r="G55" s="81">
        <f>'Calcs Price list - ANS'!J40</f>
        <v>171.48698394687509</v>
      </c>
      <c r="H55" s="121">
        <f>'Calcs Price list - ANS'!K40</f>
        <v>177.54613272223051</v>
      </c>
      <c r="I55" s="82" t="str">
        <f>'Calcs Price list - ANS'!O40</f>
        <v>per lot</v>
      </c>
    </row>
    <row r="56" spans="1:9">
      <c r="A56" s="107"/>
      <c r="B56" s="102"/>
      <c r="C56" s="100" t="s">
        <v>423</v>
      </c>
      <c r="D56" s="79" t="str">
        <f>'Calcs Price list - ANS'!D41</f>
        <v>Grade C: First 10 lots:</v>
      </c>
      <c r="E56" s="80" t="str">
        <f>'Calcs Price list - ANS'!F41</f>
        <v xml:space="preserve">Fee-Based </v>
      </c>
      <c r="F56" s="81">
        <f>'Calcs Price list - ANS'!I41</f>
        <v>357.03</v>
      </c>
      <c r="G56" s="81">
        <f>'Calcs Price list - ANS'!J41</f>
        <v>357.27372281351927</v>
      </c>
      <c r="H56" s="121">
        <f>'Calcs Price list - ANS'!K41</f>
        <v>369.89727353572937</v>
      </c>
      <c r="I56" s="82" t="str">
        <f>'Calcs Price list - ANS'!O41</f>
        <v>per lot</v>
      </c>
    </row>
    <row r="57" spans="1:9">
      <c r="A57" s="107"/>
      <c r="B57" s="102"/>
      <c r="C57" s="79" t="str">
        <f>'Calcs Price list - ANS'!C42</f>
        <v>Underground urban residential subdivision (vacant lots)</v>
      </c>
      <c r="D57" s="79"/>
      <c r="E57" s="80"/>
      <c r="F57" s="81"/>
      <c r="G57" s="81"/>
      <c r="H57" s="121"/>
      <c r="I57" s="82"/>
    </row>
    <row r="58" spans="1:9">
      <c r="A58" s="107"/>
      <c r="B58" s="102"/>
      <c r="C58" s="100" t="s">
        <v>423</v>
      </c>
      <c r="D58" s="79" t="str">
        <f>'Calcs Price list - ANS'!D42</f>
        <v>Grade A: Next 40 lots:</v>
      </c>
      <c r="E58" s="80" t="str">
        <f>'Calcs Price list - ANS'!F42</f>
        <v xml:space="preserve">Fee-Based </v>
      </c>
      <c r="F58" s="81">
        <f>'Calcs Price list - ANS'!I42</f>
        <v>42.84</v>
      </c>
      <c r="G58" s="81">
        <f>'Calcs Price list - ANS'!J42</f>
        <v>42.869244280119787</v>
      </c>
      <c r="H58" s="121">
        <f>'Calcs Price list - ANS'!K42</f>
        <v>44.383943081171466</v>
      </c>
      <c r="I58" s="82" t="str">
        <f>'Calcs Price list - ANS'!O42</f>
        <v>per lot</v>
      </c>
    </row>
    <row r="59" spans="1:9">
      <c r="A59" s="107"/>
      <c r="B59" s="102"/>
      <c r="C59" s="100" t="s">
        <v>423</v>
      </c>
      <c r="D59" s="79" t="str">
        <f>'Calcs Price list - ANS'!D43</f>
        <v>Grade B: Next 40 lots:</v>
      </c>
      <c r="E59" s="80" t="str">
        <f>'Calcs Price list - ANS'!F43</f>
        <v xml:space="preserve">Fee-Based </v>
      </c>
      <c r="F59" s="81">
        <f>'Calcs Price list - ANS'!I43</f>
        <v>99.97</v>
      </c>
      <c r="G59" s="81">
        <f>'Calcs Price list - ANS'!J43</f>
        <v>100.03824348000875</v>
      </c>
      <c r="H59" s="121">
        <f>'Calcs Price list - ANS'!K43</f>
        <v>103.57289425361135</v>
      </c>
      <c r="I59" s="82" t="str">
        <f>'Calcs Price list - ANS'!O43</f>
        <v>per lot</v>
      </c>
    </row>
    <row r="60" spans="1:9">
      <c r="A60" s="107"/>
      <c r="B60" s="102"/>
      <c r="C60" s="100" t="s">
        <v>423</v>
      </c>
      <c r="D60" s="79" t="str">
        <f>'Calcs Price list - ANS'!D44</f>
        <v>Grade C: Next 40 lots:</v>
      </c>
      <c r="E60" s="80" t="str">
        <f>'Calcs Price list - ANS'!F44</f>
        <v xml:space="preserve">Fee-Based </v>
      </c>
      <c r="F60" s="81">
        <f>'Calcs Price list - ANS'!I44</f>
        <v>214.22</v>
      </c>
      <c r="G60" s="81">
        <f>'Calcs Price list - ANS'!J44</f>
        <v>214.36623505339077</v>
      </c>
      <c r="H60" s="121">
        <f>'Calcs Price list - ANS'!K44</f>
        <v>221.94043620094655</v>
      </c>
      <c r="I60" s="82" t="str">
        <f>'Calcs Price list - ANS'!O44</f>
        <v>per lot</v>
      </c>
    </row>
    <row r="61" spans="1:9">
      <c r="A61" s="107"/>
      <c r="B61" s="102"/>
      <c r="C61" s="79" t="str">
        <f>'Calcs Price list - ANS'!C45</f>
        <v>Underground urban residential subdivision (vacant lots)</v>
      </c>
      <c r="D61" s="79"/>
      <c r="E61" s="80"/>
      <c r="F61" s="81"/>
      <c r="G61" s="81"/>
      <c r="H61" s="121"/>
      <c r="I61" s="82"/>
    </row>
    <row r="62" spans="1:9">
      <c r="A62" s="107"/>
      <c r="B62" s="102"/>
      <c r="C62" s="100" t="s">
        <v>423</v>
      </c>
      <c r="D62" s="79" t="str">
        <f>'Calcs Price list - ANS'!D45</f>
        <v>Grade A: Remainder:</v>
      </c>
      <c r="E62" s="80" t="str">
        <f>'Calcs Price list - ANS'!F45</f>
        <v xml:space="preserve">Fee-Based </v>
      </c>
      <c r="F62" s="81">
        <f>'Calcs Price list - ANS'!I45</f>
        <v>14.28</v>
      </c>
      <c r="G62" s="81">
        <f>'Calcs Price list - ANS'!J45</f>
        <v>14.289748093373261</v>
      </c>
      <c r="H62" s="121">
        <f>'Calcs Price list - ANS'!K45</f>
        <v>14.794647693723819</v>
      </c>
      <c r="I62" s="82" t="str">
        <f>'Calcs Price list - ANS'!O45</f>
        <v>per lot</v>
      </c>
    </row>
    <row r="63" spans="1:9">
      <c r="A63" s="107"/>
      <c r="B63" s="102"/>
      <c r="C63" s="100" t="s">
        <v>423</v>
      </c>
      <c r="D63" s="79" t="str">
        <f>'Calcs Price list - ANS'!D46</f>
        <v>Grade B: Remainder:</v>
      </c>
      <c r="E63" s="80" t="str">
        <f>'Calcs Price list - ANS'!F46</f>
        <v xml:space="preserve">Fee-Based </v>
      </c>
      <c r="F63" s="81">
        <f>'Calcs Price list - ANS'!I46</f>
        <v>57.12</v>
      </c>
      <c r="G63" s="81">
        <f>'Calcs Price list - ANS'!J46</f>
        <v>57.158992373493042</v>
      </c>
      <c r="H63" s="121">
        <f>'Calcs Price list - ANS'!K46</f>
        <v>59.178590774895277</v>
      </c>
      <c r="I63" s="82" t="str">
        <f>'Calcs Price list - ANS'!O46</f>
        <v>per lot</v>
      </c>
    </row>
    <row r="64" spans="1:9">
      <c r="A64" s="107"/>
      <c r="B64" s="102"/>
      <c r="C64" s="100" t="s">
        <v>423</v>
      </c>
      <c r="D64" s="79" t="str">
        <f>'Calcs Price list - ANS'!D47</f>
        <v>Grade C: Remainder:</v>
      </c>
      <c r="E64" s="80" t="str">
        <f>'Calcs Price list - ANS'!F47</f>
        <v xml:space="preserve">Fee-Based </v>
      </c>
      <c r="F64" s="81">
        <f>'Calcs Price list - ANS'!I47</f>
        <v>99.97</v>
      </c>
      <c r="G64" s="81">
        <f>'Calcs Price list - ANS'!J47</f>
        <v>100.03824348000875</v>
      </c>
      <c r="H64" s="121">
        <f>'Calcs Price list - ANS'!K47</f>
        <v>103.57289425361135</v>
      </c>
      <c r="I64" s="82" t="str">
        <f>'Calcs Price list - ANS'!O47</f>
        <v>per lot</v>
      </c>
    </row>
    <row r="65" spans="1:9">
      <c r="A65" s="107"/>
      <c r="B65" s="102"/>
      <c r="C65" s="79" t="str">
        <f>'Calcs Price list - ANS'!C49</f>
        <v>Rural overhead subdivisions and rural extensions</v>
      </c>
      <c r="E65" s="80"/>
      <c r="F65" s="81"/>
      <c r="G65" s="81"/>
      <c r="H65" s="121"/>
      <c r="I65" s="82"/>
    </row>
    <row r="66" spans="1:9">
      <c r="A66" s="107"/>
      <c r="B66" s="102"/>
      <c r="C66" s="100" t="s">
        <v>423</v>
      </c>
      <c r="D66" s="79" t="str">
        <f>'Calcs Price list - ANS'!D49</f>
        <v>Grade A: 1-5 poles</v>
      </c>
      <c r="E66" s="80" t="str">
        <f>'Calcs Price list - ANS'!F49</f>
        <v xml:space="preserve">Fee-Based </v>
      </c>
      <c r="F66" s="81">
        <f>'Calcs Price list - ANS'!I49</f>
        <v>85.69</v>
      </c>
      <c r="G66" s="81">
        <f>'Calcs Price list - ANS'!J49</f>
        <v>85.748495386635483</v>
      </c>
      <c r="H66" s="121">
        <f>'Calcs Price list - ANS'!K49</f>
        <v>88.778246559887549</v>
      </c>
      <c r="I66" s="82" t="str">
        <f>'Calcs Price list - ANS'!O49</f>
        <v>per pole</v>
      </c>
    </row>
    <row r="67" spans="1:9">
      <c r="A67" s="107"/>
      <c r="B67" s="102"/>
      <c r="C67" s="100" t="s">
        <v>423</v>
      </c>
      <c r="D67" s="79" t="str">
        <f>'Calcs Price list - ANS'!D50</f>
        <v>Grade B: 1-5 poles</v>
      </c>
      <c r="E67" s="80" t="str">
        <f>'Calcs Price list - ANS'!F50</f>
        <v xml:space="preserve">Fee-Based </v>
      </c>
      <c r="F67" s="81">
        <f>'Calcs Price list - ANS'!I50</f>
        <v>171.37</v>
      </c>
      <c r="G67" s="81">
        <f>'Calcs Price list - ANS'!J50</f>
        <v>171.48698394687509</v>
      </c>
      <c r="H67" s="121">
        <f>'Calcs Price list - ANS'!K50</f>
        <v>177.54613272223051</v>
      </c>
      <c r="I67" s="82" t="str">
        <f>'Calcs Price list - ANS'!O50</f>
        <v>per pole</v>
      </c>
    </row>
    <row r="68" spans="1:9">
      <c r="A68" s="107"/>
      <c r="B68" s="102"/>
      <c r="C68" s="100" t="s">
        <v>423</v>
      </c>
      <c r="D68" s="79" t="str">
        <f>'Calcs Price list - ANS'!D51</f>
        <v>Grade C: 1-5 poles</v>
      </c>
      <c r="E68" s="80" t="str">
        <f>'Calcs Price list - ANS'!F51</f>
        <v xml:space="preserve">Fee-Based </v>
      </c>
      <c r="F68" s="81">
        <f>'Calcs Price list - ANS'!I51</f>
        <v>314.18</v>
      </c>
      <c r="G68" s="81">
        <f>'Calcs Price list - ANS'!J51</f>
        <v>314.39447170700362</v>
      </c>
      <c r="H68" s="121">
        <f>'Calcs Price list - ANS'!K51</f>
        <v>325.50297005701333</v>
      </c>
      <c r="I68" s="82" t="str">
        <f>'Calcs Price list - ANS'!O51</f>
        <v>per pole</v>
      </c>
    </row>
    <row r="69" spans="1:9">
      <c r="A69" s="107"/>
      <c r="B69" s="102"/>
      <c r="C69" s="79" t="str">
        <f>'Calcs Price list - ANS'!C52</f>
        <v>Rural overhead subdivisions and rural extensions</v>
      </c>
      <c r="D69" s="79"/>
      <c r="E69" s="80"/>
      <c r="F69" s="81"/>
      <c r="G69" s="81"/>
      <c r="H69" s="121"/>
      <c r="I69" s="82"/>
    </row>
    <row r="70" spans="1:9">
      <c r="A70" s="107"/>
      <c r="B70" s="102"/>
      <c r="C70" s="100" t="s">
        <v>423</v>
      </c>
      <c r="D70" s="79" t="str">
        <f>'Calcs Price list - ANS'!D52</f>
        <v>Grade A: 6-10 poles</v>
      </c>
      <c r="E70" s="80" t="str">
        <f>'Calcs Price list - ANS'!F52</f>
        <v xml:space="preserve">Fee-Based </v>
      </c>
      <c r="F70" s="81">
        <f>'Calcs Price list - ANS'!I52</f>
        <v>71.41</v>
      </c>
      <c r="G70" s="81">
        <f>'Calcs Price list - ANS'!J52</f>
        <v>71.458747293262221</v>
      </c>
      <c r="H70" s="121">
        <f>'Calcs Price list - ANS'!K52</f>
        <v>73.983598866163717</v>
      </c>
      <c r="I70" s="82" t="str">
        <f>'Calcs Price list - ANS'!O52</f>
        <v>per pole</v>
      </c>
    </row>
    <row r="71" spans="1:9">
      <c r="A71" s="107"/>
      <c r="B71" s="102"/>
      <c r="C71" s="100" t="s">
        <v>423</v>
      </c>
      <c r="D71" s="79" t="str">
        <f>'Calcs Price list - ANS'!D53</f>
        <v>Grade B: 6-10 poles</v>
      </c>
      <c r="E71" s="80" t="str">
        <f>'Calcs Price list - ANS'!F53</f>
        <v xml:space="preserve">Fee-Based </v>
      </c>
      <c r="F71" s="81">
        <f>'Calcs Price list - ANS'!I53</f>
        <v>142.81</v>
      </c>
      <c r="G71" s="81">
        <f>'Calcs Price list - ANS'!J53</f>
        <v>142.90748776012856</v>
      </c>
      <c r="H71" s="121">
        <f>'Calcs Price list - ANS'!K53</f>
        <v>147.95683733478285</v>
      </c>
      <c r="I71" s="82" t="str">
        <f>'Calcs Price list - ANS'!O53</f>
        <v>per pole</v>
      </c>
    </row>
    <row r="72" spans="1:9">
      <c r="A72" s="107"/>
      <c r="B72" s="102"/>
      <c r="C72" s="100" t="s">
        <v>423</v>
      </c>
      <c r="D72" s="79" t="str">
        <f>'Calcs Price list - ANS'!D54</f>
        <v>Grade C: 6-10 poles</v>
      </c>
      <c r="E72" s="80" t="str">
        <f>'Calcs Price list - ANS'!F54</f>
        <v xml:space="preserve">Fee-Based </v>
      </c>
      <c r="F72" s="81">
        <f>'Calcs Price list - ANS'!I54</f>
        <v>285.62</v>
      </c>
      <c r="G72" s="81">
        <f>'Calcs Price list - ANS'!J54</f>
        <v>285.81497552025712</v>
      </c>
      <c r="H72" s="121">
        <f>'Calcs Price list - ANS'!K54</f>
        <v>295.91367466956569</v>
      </c>
      <c r="I72" s="82" t="str">
        <f>'Calcs Price list - ANS'!O54</f>
        <v>per pole</v>
      </c>
    </row>
    <row r="73" spans="1:9">
      <c r="A73" s="107"/>
      <c r="B73" s="102"/>
      <c r="C73" s="79" t="str">
        <f>'Calcs Price list - ANS'!C55</f>
        <v>Rural overhead subdivisions and rural extensions</v>
      </c>
      <c r="D73" s="79"/>
      <c r="E73" s="80"/>
      <c r="F73" s="81"/>
      <c r="G73" s="81"/>
      <c r="H73" s="121"/>
      <c r="I73" s="82"/>
    </row>
    <row r="74" spans="1:9">
      <c r="A74" s="107"/>
      <c r="B74" s="102"/>
      <c r="C74" s="100" t="s">
        <v>423</v>
      </c>
      <c r="D74" s="79" t="str">
        <f>'Calcs Price list - ANS'!D55</f>
        <v>Grade A: 11+ poles</v>
      </c>
      <c r="E74" s="80" t="str">
        <f>'Calcs Price list - ANS'!F55</f>
        <v xml:space="preserve">Fee-Based </v>
      </c>
      <c r="F74" s="81">
        <f>'Calcs Price list - ANS'!I55</f>
        <v>57.12</v>
      </c>
      <c r="G74" s="81">
        <f>'Calcs Price list - ANS'!J55</f>
        <v>57.158992373493042</v>
      </c>
      <c r="H74" s="121">
        <f>'Calcs Price list - ANS'!K55</f>
        <v>59.178590774895277</v>
      </c>
      <c r="I74" s="82" t="str">
        <f>'Calcs Price list - ANS'!O55</f>
        <v>per pole</v>
      </c>
    </row>
    <row r="75" spans="1:9">
      <c r="A75" s="107"/>
      <c r="B75" s="102"/>
      <c r="C75" s="100" t="s">
        <v>423</v>
      </c>
      <c r="D75" s="79" t="str">
        <f>'Calcs Price list - ANS'!D56</f>
        <v>Grade B: 11+ poles</v>
      </c>
      <c r="E75" s="80" t="str">
        <f>'Calcs Price list - ANS'!F56</f>
        <v xml:space="preserve">Fee-Based </v>
      </c>
      <c r="F75" s="81">
        <f>'Calcs Price list - ANS'!I56</f>
        <v>99.97</v>
      </c>
      <c r="G75" s="81">
        <f>'Calcs Price list - ANS'!J56</f>
        <v>100.03824348000875</v>
      </c>
      <c r="H75" s="121">
        <f>'Calcs Price list - ANS'!K56</f>
        <v>103.57289425361135</v>
      </c>
      <c r="I75" s="82" t="str">
        <f>'Calcs Price list - ANS'!O56</f>
        <v>per pole</v>
      </c>
    </row>
    <row r="76" spans="1:9">
      <c r="A76" s="107"/>
      <c r="B76" s="102"/>
      <c r="C76" s="100" t="s">
        <v>423</v>
      </c>
      <c r="D76" s="79" t="str">
        <f>'Calcs Price list - ANS'!D57</f>
        <v>Grade C: 11+ poles</v>
      </c>
      <c r="E76" s="80" t="str">
        <f>'Calcs Price list - ANS'!F57</f>
        <v xml:space="preserve">Fee-Based </v>
      </c>
      <c r="F76" s="81">
        <f>'Calcs Price list - ANS'!I57</f>
        <v>214.22</v>
      </c>
      <c r="G76" s="81">
        <f>'Calcs Price list - ANS'!J57</f>
        <v>214.36623505339077</v>
      </c>
      <c r="H76" s="121">
        <f>'Calcs Price list - ANS'!K57</f>
        <v>221.94043620094655</v>
      </c>
      <c r="I76" s="82" t="str">
        <f>'Calcs Price list - ANS'!O57</f>
        <v>per pole</v>
      </c>
    </row>
    <row r="77" spans="1:9">
      <c r="A77" s="107"/>
      <c r="B77" s="102"/>
      <c r="C77" s="79" t="str">
        <f>'Calcs Price list - ANS'!C59</f>
        <v>Underground commercial and industrial or rural subdivisions (vacant lots - no development)</v>
      </c>
      <c r="E77" s="80"/>
      <c r="F77" s="81"/>
      <c r="G77" s="81"/>
      <c r="H77" s="121"/>
      <c r="I77" s="82"/>
    </row>
    <row r="78" spans="1:9">
      <c r="A78" s="107"/>
      <c r="B78" s="102"/>
      <c r="C78" s="100" t="s">
        <v>423</v>
      </c>
      <c r="D78" s="79" t="str">
        <f>'Calcs Price list - ANS'!D59</f>
        <v>Grade A: First 10 lots:</v>
      </c>
      <c r="E78" s="80" t="str">
        <f>'Calcs Price list - ANS'!F59</f>
        <v xml:space="preserve">Fee-Based </v>
      </c>
      <c r="F78" s="81">
        <f>'Calcs Price list - ANS'!I59</f>
        <v>71.41</v>
      </c>
      <c r="G78" s="81">
        <f>'Calcs Price list - ANS'!J59</f>
        <v>71.458747293262221</v>
      </c>
      <c r="H78" s="121">
        <f>'Calcs Price list - ANS'!K59</f>
        <v>73.983598866163717</v>
      </c>
      <c r="I78" s="82" t="str">
        <f>'Calcs Price list - ANS'!O59</f>
        <v>per lot</v>
      </c>
    </row>
    <row r="79" spans="1:9">
      <c r="A79" s="107"/>
      <c r="B79" s="102"/>
      <c r="C79" s="100" t="s">
        <v>423</v>
      </c>
      <c r="D79" s="79" t="str">
        <f>'Calcs Price list - ANS'!D60</f>
        <v>Grade B: First 10 lots:</v>
      </c>
      <c r="E79" s="80" t="str">
        <f>'Calcs Price list - ANS'!F60</f>
        <v xml:space="preserve">Fee-Based </v>
      </c>
      <c r="F79" s="81">
        <f>'Calcs Price list - ANS'!I60</f>
        <v>171.37</v>
      </c>
      <c r="G79" s="81">
        <f>'Calcs Price list - ANS'!J60</f>
        <v>171.48698394687509</v>
      </c>
      <c r="H79" s="121">
        <f>'Calcs Price list - ANS'!K60</f>
        <v>177.54613272223051</v>
      </c>
      <c r="I79" s="82" t="str">
        <f>'Calcs Price list - ANS'!O60</f>
        <v>per lot</v>
      </c>
    </row>
    <row r="80" spans="1:9">
      <c r="A80" s="107"/>
      <c r="B80" s="102"/>
      <c r="C80" s="100" t="s">
        <v>423</v>
      </c>
      <c r="D80" s="79" t="str">
        <f>'Calcs Price list - ANS'!D61</f>
        <v>Grade C: First 10 lots:</v>
      </c>
      <c r="E80" s="80" t="str">
        <f>'Calcs Price list - ANS'!F61</f>
        <v xml:space="preserve">Fee-Based </v>
      </c>
      <c r="F80" s="81">
        <f>'Calcs Price list - ANS'!I61</f>
        <v>357.03</v>
      </c>
      <c r="G80" s="81">
        <f>'Calcs Price list - ANS'!J61</f>
        <v>357.27372281351927</v>
      </c>
      <c r="H80" s="121">
        <f>'Calcs Price list - ANS'!K61</f>
        <v>369.89727353572937</v>
      </c>
      <c r="I80" s="82" t="str">
        <f>'Calcs Price list - ANS'!O61</f>
        <v>per lot</v>
      </c>
    </row>
    <row r="81" spans="1:16342">
      <c r="A81" s="107"/>
      <c r="B81" s="102"/>
      <c r="C81" s="79" t="str">
        <f>'Calcs Price list - ANS'!C62</f>
        <v>Underground commercial and industrial or rural subdivisions (vacant lots - no development)</v>
      </c>
      <c r="D81" s="79"/>
      <c r="E81" s="80"/>
      <c r="F81" s="81"/>
      <c r="G81" s="81"/>
      <c r="H81" s="121"/>
      <c r="I81" s="82"/>
    </row>
    <row r="82" spans="1:16342">
      <c r="A82" s="107"/>
      <c r="B82" s="102"/>
      <c r="C82" s="100" t="s">
        <v>423</v>
      </c>
      <c r="D82" s="79" t="str">
        <f>'Calcs Price list - ANS'!D62</f>
        <v>Grade A: Next 40 lots:</v>
      </c>
      <c r="E82" s="80" t="str">
        <f>'Calcs Price list - ANS'!F62</f>
        <v xml:space="preserve">Fee-Based </v>
      </c>
      <c r="F82" s="81">
        <f>'Calcs Price list - ANS'!I62</f>
        <v>71.41</v>
      </c>
      <c r="G82" s="81">
        <f>'Calcs Price list - ANS'!J62</f>
        <v>71.458747293262221</v>
      </c>
      <c r="H82" s="121">
        <f>'Calcs Price list - ANS'!K62</f>
        <v>73.983598866163717</v>
      </c>
      <c r="I82" s="82" t="str">
        <f>'Calcs Price list - ANS'!O62</f>
        <v>per lot</v>
      </c>
    </row>
    <row r="83" spans="1:16342">
      <c r="A83" s="107"/>
      <c r="B83" s="102"/>
      <c r="C83" s="100" t="s">
        <v>423</v>
      </c>
      <c r="D83" s="79" t="str">
        <f>'Calcs Price list - ANS'!D63</f>
        <v>Grade B: Next 40 lots:</v>
      </c>
      <c r="E83" s="80" t="str">
        <f>'Calcs Price list - ANS'!F63</f>
        <v xml:space="preserve">Fee-Based </v>
      </c>
      <c r="F83" s="81">
        <f>'Calcs Price list - ANS'!I63</f>
        <v>171.37</v>
      </c>
      <c r="G83" s="81">
        <f>'Calcs Price list - ANS'!J63</f>
        <v>171.48698394687509</v>
      </c>
      <c r="H83" s="121">
        <f>'Calcs Price list - ANS'!K63</f>
        <v>177.54613272223051</v>
      </c>
      <c r="I83" s="82" t="str">
        <f>'Calcs Price list - ANS'!O63</f>
        <v>per lot</v>
      </c>
    </row>
    <row r="84" spans="1:16342">
      <c r="A84" s="107"/>
      <c r="B84" s="102"/>
      <c r="C84" s="100" t="s">
        <v>423</v>
      </c>
      <c r="D84" s="79" t="str">
        <f>'Calcs Price list - ANS'!D64</f>
        <v>Grade C: Next 40 lots:</v>
      </c>
      <c r="E84" s="80" t="str">
        <f>'Calcs Price list - ANS'!F64</f>
        <v xml:space="preserve">Fee-Based </v>
      </c>
      <c r="F84" s="81">
        <f>'Calcs Price list - ANS'!I64</f>
        <v>357.03</v>
      </c>
      <c r="G84" s="81">
        <f>'Calcs Price list - ANS'!J64</f>
        <v>357.27372281351927</v>
      </c>
      <c r="H84" s="121">
        <f>'Calcs Price list - ANS'!K64</f>
        <v>369.89727353572937</v>
      </c>
      <c r="I84" s="82" t="str">
        <f>'Calcs Price list - ANS'!O64</f>
        <v>per lot</v>
      </c>
    </row>
    <row r="85" spans="1:16342">
      <c r="A85" s="107"/>
      <c r="B85" s="102"/>
      <c r="C85" s="79" t="str">
        <f>'Calcs Price list - ANS'!C65</f>
        <v>Underground commercial and industrial or rural subdivisions (vacant lots - no development)</v>
      </c>
      <c r="D85" s="79"/>
      <c r="E85" s="80"/>
      <c r="F85" s="81"/>
      <c r="G85" s="81"/>
      <c r="H85" s="121"/>
      <c r="I85" s="82"/>
    </row>
    <row r="86" spans="1:16342">
      <c r="A86" s="107"/>
      <c r="B86" s="102"/>
      <c r="C86" s="100" t="s">
        <v>423</v>
      </c>
      <c r="D86" s="79" t="str">
        <f>'Calcs Price list - ANS'!D65</f>
        <v>Grade A: Remainder:</v>
      </c>
      <c r="E86" s="80" t="str">
        <f>'Calcs Price list - ANS'!F65</f>
        <v xml:space="preserve">Fee-Based </v>
      </c>
      <c r="F86" s="81">
        <f>'Calcs Price list - ANS'!I65</f>
        <v>71.41</v>
      </c>
      <c r="G86" s="81">
        <f>'Calcs Price list - ANS'!J65</f>
        <v>71.458747293262221</v>
      </c>
      <c r="H86" s="121">
        <f>'Calcs Price list - ANS'!K65</f>
        <v>73.983598866163717</v>
      </c>
      <c r="I86" s="82" t="str">
        <f>'Calcs Price list - ANS'!O65</f>
        <v>per lot</v>
      </c>
    </row>
    <row r="87" spans="1:16342">
      <c r="A87" s="107"/>
      <c r="B87" s="102"/>
      <c r="C87" s="100" t="s">
        <v>423</v>
      </c>
      <c r="D87" s="79" t="str">
        <f>'Calcs Price list - ANS'!D66</f>
        <v>Grade B: Remainder:</v>
      </c>
      <c r="E87" s="80" t="str">
        <f>'Calcs Price list - ANS'!F66</f>
        <v xml:space="preserve">Fee-Based </v>
      </c>
      <c r="F87" s="81">
        <f>'Calcs Price list - ANS'!I66</f>
        <v>171.37</v>
      </c>
      <c r="G87" s="81">
        <f>'Calcs Price list - ANS'!J66</f>
        <v>171.48698394687509</v>
      </c>
      <c r="H87" s="121">
        <f>'Calcs Price list - ANS'!K66</f>
        <v>177.54613272223051</v>
      </c>
      <c r="I87" s="82" t="str">
        <f>'Calcs Price list - ANS'!O66</f>
        <v>per lot</v>
      </c>
    </row>
    <row r="88" spans="1:16342">
      <c r="A88" s="107"/>
      <c r="B88" s="102"/>
      <c r="C88" s="100" t="s">
        <v>423</v>
      </c>
      <c r="D88" s="79" t="str">
        <f>'Calcs Price list - ANS'!D67</f>
        <v>Grade C: Remainder:</v>
      </c>
      <c r="E88" s="80" t="str">
        <f>'Calcs Price list - ANS'!F67</f>
        <v xml:space="preserve">Fee-Based </v>
      </c>
      <c r="F88" s="81">
        <f>'Calcs Price list - ANS'!I67</f>
        <v>357.03</v>
      </c>
      <c r="G88" s="81">
        <f>'Calcs Price list - ANS'!J67</f>
        <v>357.27372281351927</v>
      </c>
      <c r="H88" s="121">
        <f>'Calcs Price list - ANS'!K67</f>
        <v>369.89727353572937</v>
      </c>
      <c r="I88" s="82" t="str">
        <f>'Calcs Price list - ANS'!O67</f>
        <v>per lot</v>
      </c>
    </row>
    <row r="89" spans="1:16342">
      <c r="A89" s="107"/>
      <c r="B89" s="102"/>
      <c r="C89" s="79" t="str">
        <f>'Calcs Price list - ANS'!D68</f>
        <v>Plus flat fee travel time</v>
      </c>
      <c r="E89" s="80" t="str">
        <f>'Calcs Price list - ANS'!F68</f>
        <v xml:space="preserve">Fee-Based </v>
      </c>
      <c r="F89" s="81">
        <f>'Calcs Price list - ANS'!I68</f>
        <v>71.41</v>
      </c>
      <c r="G89" s="81">
        <f>'Calcs Price list - ANS'!J68</f>
        <v>71.458747293262221</v>
      </c>
      <c r="H89" s="121">
        <f>'Calcs Price list - ANS'!K68</f>
        <v>73.983598866163717</v>
      </c>
      <c r="I89" s="82" t="str">
        <f>'Calcs Price list - ANS'!O68</f>
        <v>per service</v>
      </c>
    </row>
    <row r="90" spans="1:16342">
      <c r="A90" s="107"/>
      <c r="B90" s="102"/>
      <c r="C90" s="79" t="str">
        <f>'Calcs Price list - ANS'!C69</f>
        <v>HV/LV UG Joint, ABS/Enclosed Switch, UGOH (NEW)</v>
      </c>
      <c r="D90" s="79"/>
      <c r="E90" s="80" t="str">
        <f>'Calcs Price list - ANS'!F69</f>
        <v xml:space="preserve">Fee-Based </v>
      </c>
      <c r="F90" s="81">
        <f>'Calcs Price list - ANS'!I69</f>
        <v>428.43</v>
      </c>
      <c r="G90" s="81">
        <f>'Calcs Price list - ANS'!J69</f>
        <v>428.72246328038557</v>
      </c>
      <c r="H90" s="121">
        <f>'Calcs Price list - ANS'!K69</f>
        <v>443.87051200434843</v>
      </c>
      <c r="I90" s="82" t="str">
        <f>'Calcs Price list - ANS'!O69</f>
        <v>in addition to the charge per lot</v>
      </c>
    </row>
    <row r="91" spans="1:16342">
      <c r="A91" s="107"/>
      <c r="B91" s="102"/>
      <c r="C91" s="79" t="str">
        <f>'Calcs Price list - ANS'!C70</f>
        <v>Decommission substation (NEW)</v>
      </c>
      <c r="D91" s="79"/>
      <c r="E91" s="80" t="str">
        <f>'Calcs Price list - ANS'!F70</f>
        <v xml:space="preserve">Fee-Based </v>
      </c>
      <c r="F91" s="81">
        <f>'Calcs Price list - ANS'!I70</f>
        <v>1142.48</v>
      </c>
      <c r="G91" s="81">
        <f>'Calcs Price list - ANS'!J70</f>
        <v>1143.2599020810285</v>
      </c>
      <c r="H91" s="121">
        <f>'Calcs Price list - ANS'!K70</f>
        <v>1183.6546986782628</v>
      </c>
      <c r="I91" s="82" t="str">
        <f>'Calcs Price list - ANS'!O70</f>
        <v>in addition to the charge per lot</v>
      </c>
    </row>
    <row r="92" spans="1:16342">
      <c r="A92" s="107"/>
      <c r="B92" s="102"/>
      <c r="C92" s="79" t="str">
        <f>'Calcs Price list - ANS'!C71</f>
        <v>Substations (Kiosk/PT) or HV Sw cubicle (NEW)</v>
      </c>
      <c r="D92" s="79"/>
      <c r="E92" s="80" t="str">
        <f>'Calcs Price list - ANS'!F71</f>
        <v xml:space="preserve">Fee-Based </v>
      </c>
      <c r="F92" s="81">
        <f>'Calcs Price list - ANS'!I71</f>
        <v>999.67000000000007</v>
      </c>
      <c r="G92" s="81">
        <f>'Calcs Price list - ANS'!J71</f>
        <v>1000.3524143208998</v>
      </c>
      <c r="H92" s="121">
        <f>'Calcs Price list - ANS'!K71</f>
        <v>1035.6978613434799</v>
      </c>
      <c r="I92" s="82" t="str">
        <f>'Calcs Price list - ANS'!O71</f>
        <v>in addition to the charge per lot</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row>
    <row r="93" spans="1:16342">
      <c r="A93" s="107"/>
      <c r="B93" s="102"/>
      <c r="C93" s="79" t="str">
        <f>'Calcs Price list - ANS'!C72</f>
        <v>Commercial and industrial developments</v>
      </c>
      <c r="D93" s="79"/>
      <c r="E93" s="80"/>
      <c r="F93" s="81"/>
      <c r="G93" s="81"/>
      <c r="H93" s="121"/>
      <c r="I93" s="82"/>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row>
    <row r="94" spans="1:16342">
      <c r="A94" s="107"/>
      <c r="B94" s="102"/>
      <c r="C94" s="100" t="s">
        <v>423</v>
      </c>
      <c r="D94" s="79" t="s">
        <v>419</v>
      </c>
      <c r="E94" s="80" t="str">
        <f>'Calcs Price list - ANS'!F72</f>
        <v xml:space="preserve">Quoted/ Hourly Rate </v>
      </c>
      <c r="F94" s="81">
        <f>'Calcs Price list - ANS'!I72</f>
        <v>142.81</v>
      </c>
      <c r="G94" s="81">
        <f>'Calcs Price list - ANS'!J72</f>
        <v>142.90748776012856</v>
      </c>
      <c r="H94" s="121">
        <f>'Calcs Price list - ANS'!K72</f>
        <v>147.95683733478285</v>
      </c>
      <c r="I94" s="82" t="str">
        <f>'Calcs Price list - ANS'!O72</f>
        <v>per hour</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row>
    <row r="95" spans="1:16342">
      <c r="A95" s="107"/>
      <c r="B95" s="102"/>
      <c r="C95" s="100" t="s">
        <v>423</v>
      </c>
      <c r="D95" s="79" t="s">
        <v>421</v>
      </c>
      <c r="E95" s="80" t="str">
        <f>'Calcs Price list - ANS'!F73</f>
        <v xml:space="preserve">Quoted/ Hourly Rate </v>
      </c>
      <c r="F95" s="81">
        <f>'Calcs Price list - ANS'!I73</f>
        <v>166.43754737754293</v>
      </c>
      <c r="G95" s="81">
        <f>'Calcs Price list - ANS'!J73</f>
        <v>166.5511642369724</v>
      </c>
      <c r="H95" s="121">
        <f>'Calcs Price list - ANS'!K73</f>
        <v>172.43591571836234</v>
      </c>
      <c r="I95" s="82" t="str">
        <f>'Calcs Price list - ANS'!O73</f>
        <v>per hour</v>
      </c>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row>
    <row r="96" spans="1:16342">
      <c r="A96" s="107"/>
      <c r="B96" s="102"/>
      <c r="C96" s="100" t="s">
        <v>423</v>
      </c>
      <c r="D96" s="79" t="s">
        <v>420</v>
      </c>
      <c r="E96" s="80" t="str">
        <f>'Calcs Price list - ANS'!F74</f>
        <v xml:space="preserve">Quoted/ Hourly Rate </v>
      </c>
      <c r="F96" s="81">
        <f>'Calcs Price list - ANS'!I74</f>
        <v>210.96</v>
      </c>
      <c r="G96" s="81">
        <f>'Calcs Price list - ANS'!J74</f>
        <v>211.10400964832095</v>
      </c>
      <c r="H96" s="121">
        <f>'Calcs Price list - ANS'!K74</f>
        <v>218.56294660139895</v>
      </c>
      <c r="I96" s="82" t="str">
        <f>'Calcs Price list - ANS'!O74</f>
        <v>per hour</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row>
    <row r="97" spans="1:16342">
      <c r="A97" s="107"/>
      <c r="B97" s="102"/>
      <c r="C97" s="79" t="str">
        <f>'Calcs Price list - ANS'!C75</f>
        <v>Asset relocation or street lighting</v>
      </c>
      <c r="D97" s="79"/>
      <c r="E97" s="80"/>
      <c r="F97" s="81"/>
      <c r="G97" s="81"/>
      <c r="H97" s="121"/>
      <c r="I97" s="8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row>
    <row r="98" spans="1:16342">
      <c r="A98" s="107"/>
      <c r="B98" s="102"/>
      <c r="C98" s="100" t="s">
        <v>423</v>
      </c>
      <c r="D98" s="79" t="s">
        <v>419</v>
      </c>
      <c r="E98" s="80" t="str">
        <f>'Calcs Price list - ANS'!F75</f>
        <v xml:space="preserve">Quoted/ Hourly Rate </v>
      </c>
      <c r="F98" s="81">
        <f>'Calcs Price list - ANS'!I75</f>
        <v>142.81</v>
      </c>
      <c r="G98" s="81">
        <f>'Calcs Price list - ANS'!J75</f>
        <v>142.90748776012856</v>
      </c>
      <c r="H98" s="121">
        <f>'Calcs Price list - ANS'!K75</f>
        <v>147.95683733478285</v>
      </c>
      <c r="I98" s="82" t="str">
        <f>'Calcs Price list - ANS'!O75</f>
        <v>per hour</v>
      </c>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row>
    <row r="99" spans="1:16342">
      <c r="A99" s="107"/>
      <c r="B99" s="102"/>
      <c r="C99" s="100" t="s">
        <v>423</v>
      </c>
      <c r="D99" s="79" t="s">
        <v>421</v>
      </c>
      <c r="E99" s="80" t="str">
        <f>'Calcs Price list - ANS'!F76</f>
        <v xml:space="preserve">Quoted/ Hourly Rate </v>
      </c>
      <c r="F99" s="81">
        <f>'Calcs Price list - ANS'!I76</f>
        <v>166.43754737754293</v>
      </c>
      <c r="G99" s="81">
        <f>'Calcs Price list - ANS'!J76</f>
        <v>166.5511642369724</v>
      </c>
      <c r="H99" s="121">
        <f>'Calcs Price list - ANS'!K76</f>
        <v>172.43591571836234</v>
      </c>
      <c r="I99" s="82" t="str">
        <f>'Calcs Price list - ANS'!O76</f>
        <v>per hour</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row>
    <row r="100" spans="1:16342">
      <c r="A100" s="107"/>
      <c r="B100" s="102"/>
      <c r="C100" s="100" t="s">
        <v>423</v>
      </c>
      <c r="D100" s="79" t="s">
        <v>420</v>
      </c>
      <c r="E100" s="80" t="str">
        <f>'Calcs Price list - ANS'!F77</f>
        <v xml:space="preserve">Quoted/ Hourly Rate </v>
      </c>
      <c r="F100" s="81">
        <f>'Calcs Price list - ANS'!I77</f>
        <v>210.96</v>
      </c>
      <c r="G100" s="81">
        <f>'Calcs Price list - ANS'!J77</f>
        <v>211.10400964832095</v>
      </c>
      <c r="H100" s="121">
        <f>'Calcs Price list - ANS'!K77</f>
        <v>218.56294660139895</v>
      </c>
      <c r="I100" s="82" t="str">
        <f>'Calcs Price list - ANS'!O77</f>
        <v>per hour</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row>
    <row r="101" spans="1:16342">
      <c r="A101" s="107"/>
      <c r="B101" s="102" t="str">
        <f>'Calcs Price list - ANS'!B78</f>
        <v xml:space="preserve">Inspection of service work (by Level 2 ASPs) </v>
      </c>
      <c r="C101" s="79"/>
      <c r="D101" s="79"/>
      <c r="E101" s="80"/>
      <c r="F101" s="81"/>
      <c r="G101" s="81"/>
      <c r="H101" s="121"/>
      <c r="I101" s="82"/>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row>
    <row r="102" spans="1:16342">
      <c r="A102" s="107"/>
      <c r="B102" s="102"/>
      <c r="C102" s="79" t="str">
        <f>'Calcs Price list - ANS'!C78</f>
        <v>All Service connections
Per Notification of Service Work (NOSW)</v>
      </c>
      <c r="D102" s="79" t="str">
        <f>'Calcs Price list - ANS'!D78</f>
        <v>A Grade</v>
      </c>
      <c r="E102" s="83" t="str">
        <f>'Calcs Price list - ANS'!F78</f>
        <v xml:space="preserve">Fee-Based </v>
      </c>
      <c r="F102" s="84">
        <f>'Calcs Price list - ANS'!I78</f>
        <v>29.41</v>
      </c>
      <c r="G102" s="84">
        <f>'Calcs Price list - ANS'!J78</f>
        <v>29.430076430399694</v>
      </c>
      <c r="H102" s="121">
        <f>'Calcs Price list - ANS'!K78</f>
        <v>30.469929178740728</v>
      </c>
      <c r="I102" s="82" t="str">
        <f>'Calcs Price list - ANS'!O78</f>
        <v>per service</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row>
    <row r="103" spans="1:16342">
      <c r="A103" s="107"/>
      <c r="B103" s="102"/>
      <c r="C103" s="79" t="str">
        <f>'Calcs Price list - ANS'!C79</f>
        <v>All Service connections
Per Notification of Service Work (NOSW)</v>
      </c>
      <c r="D103" s="79" t="str">
        <f>'Calcs Price list - ANS'!D79</f>
        <v>B Grade</v>
      </c>
      <c r="E103" s="83" t="str">
        <f>'Calcs Price list - ANS'!F79</f>
        <v xml:space="preserve">Fee-Based </v>
      </c>
      <c r="F103" s="84">
        <f>'Calcs Price list - ANS'!I79</f>
        <v>50.83</v>
      </c>
      <c r="G103" s="84">
        <f>'Calcs Price list - ANS'!J79</f>
        <v>50.864698570459588</v>
      </c>
      <c r="H103" s="121">
        <f>'Calcs Price list - ANS'!K79</f>
        <v>52.661900719326461</v>
      </c>
      <c r="I103" s="82" t="str">
        <f>'Calcs Price list - ANS'!O79</f>
        <v>per service</v>
      </c>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row>
    <row r="104" spans="1:16342">
      <c r="A104" s="107"/>
      <c r="B104" s="102"/>
      <c r="C104" s="79" t="str">
        <f>'Calcs Price list - ANS'!C80</f>
        <v>All Service connections
Per Notification of Service Work (NOSW)</v>
      </c>
      <c r="D104" s="79" t="str">
        <f>'Calcs Price list - ANS'!D80</f>
        <v>C Grade</v>
      </c>
      <c r="E104" s="83" t="str">
        <f>'Calcs Price list - ANS'!F80</f>
        <v xml:space="preserve">Fee-Based </v>
      </c>
      <c r="F104" s="84">
        <f>'Calcs Price list - ANS'!I80</f>
        <v>165.08</v>
      </c>
      <c r="G104" s="84">
        <f>'Calcs Price list - ANS'!J80</f>
        <v>165.19269014384162</v>
      </c>
      <c r="H104" s="121">
        <f>'Calcs Price list - ANS'!K80</f>
        <v>171.02944266666168</v>
      </c>
      <c r="I104" s="82" t="str">
        <f>'Calcs Price list - ANS'!O80</f>
        <v>per service</v>
      </c>
    </row>
    <row r="105" spans="1:16342">
      <c r="A105" s="107"/>
      <c r="B105" s="102" t="str">
        <f>'Calcs Price list - ANS'!B81</f>
        <v>Re-inspection of L1 &amp; L2</v>
      </c>
      <c r="C105" s="79"/>
      <c r="D105" s="79"/>
      <c r="E105" s="83"/>
      <c r="F105" s="84"/>
      <c r="G105" s="84"/>
      <c r="H105" s="121"/>
      <c r="I105" s="82"/>
    </row>
    <row r="106" spans="1:16342">
      <c r="A106" s="107"/>
      <c r="B106" s="102"/>
      <c r="C106" s="79" t="str">
        <f>'Calcs Price list - ANS'!C81</f>
        <v>L1 - network construction
L2 (NOSW)</v>
      </c>
      <c r="D106" s="79"/>
      <c r="E106" s="80" t="str">
        <f>'Calcs Price list - ANS'!F81</f>
        <v xml:space="preserve">Quoted/ Hourly Rate </v>
      </c>
      <c r="F106" s="81">
        <f>'Calcs Price list - ANS'!I81</f>
        <v>142.81</v>
      </c>
      <c r="G106" s="81">
        <f>'Calcs Price list - ANS'!J81</f>
        <v>142.90748776012856</v>
      </c>
      <c r="H106" s="121">
        <f>'Calcs Price list - ANS'!K81</f>
        <v>147.95683733478285</v>
      </c>
      <c r="I106" s="82" t="str">
        <f>'Calcs Price list - ANS'!O81</f>
        <v>per hour</v>
      </c>
    </row>
    <row r="107" spans="1:16342">
      <c r="A107" s="107"/>
      <c r="B107" s="102"/>
      <c r="C107" s="79" t="str">
        <f>'Calcs Price list - ANS'!C82</f>
        <v>L1 - network construction
L2 (NOSW)</v>
      </c>
      <c r="D107" s="79"/>
      <c r="E107" s="80" t="str">
        <f>'Calcs Price list - ANS'!F82</f>
        <v xml:space="preserve">Quoted/ Hourly Rate </v>
      </c>
      <c r="F107" s="81">
        <f>'Calcs Price list - ANS'!I82</f>
        <v>166.43754737754293</v>
      </c>
      <c r="G107" s="81">
        <f>'Calcs Price list - ANS'!J82</f>
        <v>166.5511642369724</v>
      </c>
      <c r="H107" s="121">
        <f>'Calcs Price list - ANS'!K82</f>
        <v>172.43591571836234</v>
      </c>
      <c r="I107" s="82" t="str">
        <f>'Calcs Price list - ANS'!O82</f>
        <v>per hour</v>
      </c>
    </row>
    <row r="108" spans="1:16342">
      <c r="A108" s="107"/>
      <c r="B108" s="102"/>
      <c r="C108" s="79" t="str">
        <f>'Calcs Price list - ANS'!C83</f>
        <v>L1 - network construction
L2 (NOSW)</v>
      </c>
      <c r="D108" s="79"/>
      <c r="E108" s="80" t="str">
        <f>'Calcs Price list - ANS'!F83</f>
        <v xml:space="preserve">Quoted/ Hourly Rate </v>
      </c>
      <c r="F108" s="81">
        <f>'Calcs Price list - ANS'!I83</f>
        <v>210.96</v>
      </c>
      <c r="G108" s="81">
        <f>'Calcs Price list - ANS'!J83</f>
        <v>211.10400964832095</v>
      </c>
      <c r="H108" s="121">
        <f>'Calcs Price list - ANS'!K83</f>
        <v>218.56294660139895</v>
      </c>
      <c r="I108" s="82" t="str">
        <f>'Calcs Price list - ANS'!O83</f>
        <v>per hour</v>
      </c>
    </row>
    <row r="109" spans="1:16342">
      <c r="A109" s="109" t="str">
        <f>'Calcs Price list - ANS'!A84</f>
        <v>Reinspection of installation work in relation to customer assets</v>
      </c>
      <c r="B109" s="104"/>
      <c r="C109" s="93"/>
      <c r="D109" s="93"/>
      <c r="E109" s="94"/>
      <c r="F109" s="95"/>
      <c r="G109" s="95"/>
      <c r="H109" s="122"/>
      <c r="I109" s="96"/>
    </row>
    <row r="110" spans="1:16342">
      <c r="A110" s="107"/>
      <c r="B110" s="102"/>
      <c r="C110" s="79" t="str">
        <f>'Calcs Price list - ANS'!C84</f>
        <v>Installation (CoCEW)</v>
      </c>
      <c r="D110" s="79"/>
      <c r="E110" s="83" t="str">
        <f>'Calcs Price list - ANS'!F84</f>
        <v xml:space="preserve">Quoted/ Hourly Rate </v>
      </c>
      <c r="F110" s="84">
        <f>'Calcs Price list - ANS'!I84</f>
        <v>142.81</v>
      </c>
      <c r="G110" s="84">
        <f>'Calcs Price list - ANS'!J84</f>
        <v>142.90748776012856</v>
      </c>
      <c r="H110" s="121">
        <f>'Calcs Price list - ANS'!K84</f>
        <v>147.95683733478285</v>
      </c>
      <c r="I110" s="82" t="str">
        <f>'Calcs Price list - ANS'!O84</f>
        <v>per hour</v>
      </c>
    </row>
    <row r="111" spans="1:16342">
      <c r="A111" s="108" t="str">
        <f>'Calcs Price list - ANS'!A85</f>
        <v>Contestable Substation Commissioning</v>
      </c>
      <c r="B111" s="104"/>
      <c r="C111" s="93"/>
      <c r="D111" s="93"/>
      <c r="E111" s="97"/>
      <c r="F111" s="98"/>
      <c r="G111" s="98"/>
      <c r="H111" s="122"/>
      <c r="I111" s="96"/>
    </row>
    <row r="112" spans="1:16342">
      <c r="A112" s="107"/>
      <c r="B112" s="102" t="str">
        <f>'Calcs Price list - ANS'!B85</f>
        <v>Underground urban residential subdivision (vacant lots)</v>
      </c>
      <c r="C112" s="79"/>
      <c r="D112" s="79"/>
      <c r="E112" s="83" t="str">
        <f>'Calcs Price list - ANS'!F85</f>
        <v xml:space="preserve">Fee-Based </v>
      </c>
      <c r="F112" s="84">
        <f>'Calcs Price list - ANS'!I85</f>
        <v>1799.25</v>
      </c>
      <c r="G112" s="84">
        <f>'Calcs Price list - ANS'!J85</f>
        <v>1800.4782392858433</v>
      </c>
      <c r="H112" s="121">
        <f>'Calcs Price list - ANS'!K85</f>
        <v>1864.0945282165676</v>
      </c>
      <c r="I112" s="82" t="str">
        <f>'Calcs Price list - ANS'!O85</f>
        <v>per service</v>
      </c>
    </row>
    <row r="113" spans="1:9">
      <c r="A113" s="107"/>
      <c r="B113" s="102" t="str">
        <f>'Calcs Price list - ANS'!B86</f>
        <v>Rural overhead subdivisions and rural extensions</v>
      </c>
      <c r="C113" s="79"/>
      <c r="D113" s="79"/>
      <c r="E113" s="83" t="str">
        <f>'Calcs Price list - ANS'!F86</f>
        <v xml:space="preserve">Fee-Based </v>
      </c>
      <c r="F113" s="84">
        <f>'Calcs Price list - ANS'!I86</f>
        <v>1060.6600000000001</v>
      </c>
      <c r="G113" s="84">
        <f>'Calcs Price list - ANS'!J86</f>
        <v>1061.3840485096136</v>
      </c>
      <c r="H113" s="121">
        <f>'Calcs Price list - ANS'!K86</f>
        <v>1098.8859259681446</v>
      </c>
      <c r="I113" s="82" t="str">
        <f>'Calcs Price list - ANS'!O86</f>
        <v>per service</v>
      </c>
    </row>
    <row r="114" spans="1:9" ht="28.8" customHeight="1">
      <c r="A114" s="107"/>
      <c r="B114" s="188" t="str">
        <f>'Calcs Price list - ANS'!B87</f>
        <v>Underground commercial and industrial or rural subdivisions (vacant lots - no development)</v>
      </c>
      <c r="C114" s="188"/>
      <c r="D114" s="188"/>
      <c r="E114" s="83" t="str">
        <f>'Calcs Price list - ANS'!F87</f>
        <v xml:space="preserve">Fee-Based </v>
      </c>
      <c r="F114" s="84">
        <f>'Calcs Price list - ANS'!I87</f>
        <v>2392.7199999999998</v>
      </c>
      <c r="G114" s="84">
        <f>'Calcs Price list - ANS'!J87</f>
        <v>2394.3533654044868</v>
      </c>
      <c r="H114" s="121">
        <f>'Calcs Price list - ANS'!K87</f>
        <v>2478.9530412973991</v>
      </c>
      <c r="I114" s="82" t="str">
        <f>'Calcs Price list - ANS'!O87</f>
        <v>per service</v>
      </c>
    </row>
    <row r="115" spans="1:9">
      <c r="A115" s="107"/>
      <c r="B115" s="102" t="str">
        <f>'Calcs Price list - ANS'!B88</f>
        <v>Commercial and industrial developments</v>
      </c>
      <c r="C115" s="79"/>
      <c r="D115" s="79"/>
      <c r="E115" s="80" t="str">
        <f>'Calcs Price list - ANS'!F88</f>
        <v xml:space="preserve">Quoted/ Hourly Rate </v>
      </c>
      <c r="F115" s="81">
        <f>'Calcs Price list - ANS'!I88</f>
        <v>142.81</v>
      </c>
      <c r="G115" s="81">
        <f>'Calcs Price list - ANS'!J88</f>
        <v>142.90748776012856</v>
      </c>
      <c r="H115" s="121">
        <f>'Calcs Price list - ANS'!K88</f>
        <v>147.95683733478285</v>
      </c>
      <c r="I115" s="82" t="str">
        <f>'Calcs Price list - ANS'!O88</f>
        <v>per hour</v>
      </c>
    </row>
    <row r="116" spans="1:9">
      <c r="A116" s="107"/>
      <c r="B116" s="102" t="str">
        <f>'Calcs Price list - ANS'!B89</f>
        <v>Asset relocation or street lighting</v>
      </c>
      <c r="C116" s="79"/>
      <c r="D116" s="79"/>
      <c r="E116" s="80" t="str">
        <f>'Calcs Price list - ANS'!F89</f>
        <v xml:space="preserve">Quoted/ Hourly Rate </v>
      </c>
      <c r="F116" s="81">
        <f>'Calcs Price list - ANS'!I89</f>
        <v>142.81</v>
      </c>
      <c r="G116" s="81">
        <f>'Calcs Price list - ANS'!J89</f>
        <v>142.90748776012856</v>
      </c>
      <c r="H116" s="121">
        <f>'Calcs Price list - ANS'!K89</f>
        <v>147.95683733478285</v>
      </c>
      <c r="I116" s="82" t="str">
        <f>'Calcs Price list - ANS'!O89</f>
        <v>per hour</v>
      </c>
    </row>
    <row r="117" spans="1:9">
      <c r="A117" s="107"/>
      <c r="B117" s="102" t="str">
        <f>'Calcs Price list - ANS'!B90</f>
        <v>Complex &amp; Chamber substations (NEW)</v>
      </c>
      <c r="C117" s="79"/>
      <c r="D117" s="79"/>
      <c r="E117" s="80" t="str">
        <f>'Calcs Price list - ANS'!F90</f>
        <v xml:space="preserve">Quoted/ Hourly Rate </v>
      </c>
      <c r="F117" s="81">
        <f>'Calcs Price list - ANS'!I90</f>
        <v>142.81</v>
      </c>
      <c r="G117" s="81">
        <f>'Calcs Price list - ANS'!J90</f>
        <v>142.90748776012856</v>
      </c>
      <c r="H117" s="121">
        <f>'Calcs Price list - ANS'!K90</f>
        <v>147.95683733478285</v>
      </c>
      <c r="I117" s="82" t="str">
        <f>'Calcs Price list - ANS'!O90</f>
        <v>per hour</v>
      </c>
    </row>
    <row r="118" spans="1:9">
      <c r="A118" s="108" t="str">
        <f>'Calcs Price list - ANS'!A91</f>
        <v>Access Permits</v>
      </c>
      <c r="B118" s="104"/>
      <c r="C118" s="93"/>
      <c r="D118" s="93"/>
      <c r="E118" s="94"/>
      <c r="F118" s="95"/>
      <c r="G118" s="95"/>
      <c r="H118" s="122"/>
      <c r="I118" s="96"/>
    </row>
    <row r="119" spans="1:9">
      <c r="A119" s="107"/>
      <c r="B119" s="102" t="str">
        <f>'Calcs Price list - ANS'!B91</f>
        <v>Underground urban residential subdivision (vacant lots)</v>
      </c>
      <c r="C119" s="79"/>
      <c r="D119" s="79"/>
      <c r="E119" s="80" t="str">
        <f>'Calcs Price list - ANS'!F91</f>
        <v xml:space="preserve">Fee-Based </v>
      </c>
      <c r="F119" s="85">
        <f>'Calcs Price list - ANS'!I91</f>
        <v>1820.47</v>
      </c>
      <c r="G119" s="81">
        <f>'Calcs Price list - ANS'!J91</f>
        <v>1821.7127248979848</v>
      </c>
      <c r="H119" s="121">
        <f>'Calcs Price list - ANS'!K91</f>
        <v>1886.0792918062609</v>
      </c>
      <c r="I119" s="82" t="str">
        <f>'Calcs Price list - ANS'!O91</f>
        <v>per service</v>
      </c>
    </row>
    <row r="120" spans="1:9">
      <c r="A120" s="107"/>
      <c r="B120" s="102" t="str">
        <f>'Calcs Price list - ANS'!B92</f>
        <v>Rural overhead subdivisions and rural extensions</v>
      </c>
      <c r="C120" s="79"/>
      <c r="D120" s="79"/>
      <c r="E120" s="80" t="str">
        <f>'Calcs Price list - ANS'!F92</f>
        <v xml:space="preserve">Fee-Based </v>
      </c>
      <c r="F120" s="85">
        <f>'Calcs Price list - ANS'!I92</f>
        <v>1820.47</v>
      </c>
      <c r="G120" s="81">
        <f>'Calcs Price list - ANS'!J92</f>
        <v>1821.7127248979848</v>
      </c>
      <c r="H120" s="121">
        <f>'Calcs Price list - ANS'!K92</f>
        <v>1886.0792918062609</v>
      </c>
      <c r="I120" s="82" t="str">
        <f>'Calcs Price list - ANS'!O92</f>
        <v>per service</v>
      </c>
    </row>
    <row r="121" spans="1:9" ht="28.8" customHeight="1">
      <c r="A121" s="107"/>
      <c r="B121" s="188" t="str">
        <f>'Calcs Price list - ANS'!B93</f>
        <v>Underground commercial and industrial or rural subdivisions (vacant lots - no development</v>
      </c>
      <c r="C121" s="188"/>
      <c r="D121" s="188"/>
      <c r="E121" s="80" t="str">
        <f>'Calcs Price list - ANS'!F93</f>
        <v xml:space="preserve">Fee-Based </v>
      </c>
      <c r="F121" s="85">
        <f>'Calcs Price list - ANS'!I93</f>
        <v>1820.47</v>
      </c>
      <c r="G121" s="81">
        <f>'Calcs Price list - ANS'!J93</f>
        <v>1821.7127248979848</v>
      </c>
      <c r="H121" s="121">
        <f>'Calcs Price list - ANS'!K93</f>
        <v>1886.0792918062609</v>
      </c>
      <c r="I121" s="82" t="str">
        <f>'Calcs Price list - ANS'!O93</f>
        <v>per service</v>
      </c>
    </row>
    <row r="122" spans="1:9">
      <c r="A122" s="107"/>
      <c r="B122" s="102" t="str">
        <f>'Calcs Price list - ANS'!B94</f>
        <v>Commercial and industrial developments</v>
      </c>
      <c r="C122" s="79"/>
      <c r="D122" s="79"/>
      <c r="E122" s="80" t="str">
        <f>'Calcs Price list - ANS'!F94</f>
        <v xml:space="preserve">Fee-Based </v>
      </c>
      <c r="F122" s="85">
        <f>'Calcs Price list - ANS'!I94</f>
        <v>1820.47</v>
      </c>
      <c r="G122" s="81">
        <f>'Calcs Price list - ANS'!J94</f>
        <v>1821.7127248979848</v>
      </c>
      <c r="H122" s="121">
        <f>'Calcs Price list - ANS'!K94</f>
        <v>1886.0792918062609</v>
      </c>
      <c r="I122" s="82" t="str">
        <f>'Calcs Price list - ANS'!O94</f>
        <v>per service</v>
      </c>
    </row>
    <row r="123" spans="1:9">
      <c r="A123" s="107"/>
      <c r="B123" s="102" t="str">
        <f>'Calcs Price list - ANS'!B95</f>
        <v>Asset relocation or street lighting</v>
      </c>
      <c r="C123" s="79"/>
      <c r="D123" s="79"/>
      <c r="E123" s="80" t="str">
        <f>'Calcs Price list - ANS'!F95</f>
        <v xml:space="preserve">Fee-Based </v>
      </c>
      <c r="F123" s="85">
        <f>'Calcs Price list - ANS'!I95</f>
        <v>1820.47</v>
      </c>
      <c r="G123" s="81">
        <f>'Calcs Price list - ANS'!J95</f>
        <v>1821.7127248979848</v>
      </c>
      <c r="H123" s="121">
        <f>'Calcs Price list - ANS'!K95</f>
        <v>1886.0792918062609</v>
      </c>
      <c r="I123" s="82" t="str">
        <f>'Calcs Price list - ANS'!O95</f>
        <v>per service</v>
      </c>
    </row>
    <row r="124" spans="1:9">
      <c r="A124" s="107"/>
      <c r="B124" s="102" t="str">
        <f>'Calcs Price list - ANS'!B96</f>
        <v>Complex &amp; Chamber substations (NEW)</v>
      </c>
      <c r="C124" s="79"/>
      <c r="D124" s="79"/>
      <c r="E124" s="80" t="str">
        <f>'Calcs Price list - ANS'!F96</f>
        <v xml:space="preserve">Quoted/ Hourly Rate </v>
      </c>
      <c r="F124" s="81">
        <f>'Calcs Price list - ANS'!I96</f>
        <v>142.81</v>
      </c>
      <c r="G124" s="81">
        <f>'Calcs Price list - ANS'!J96</f>
        <v>142.90748776012856</v>
      </c>
      <c r="H124" s="121">
        <f>'Calcs Price list - ANS'!K96</f>
        <v>147.95683733478285</v>
      </c>
      <c r="I124" s="82" t="str">
        <f>'Calcs Price list - ANS'!O96</f>
        <v>per hour</v>
      </c>
    </row>
    <row r="125" spans="1:9">
      <c r="A125" s="107"/>
      <c r="B125" s="102" t="str">
        <f>'Calcs Price list - ANS'!A97</f>
        <v>Clearance to work</v>
      </c>
      <c r="C125" s="79"/>
      <c r="D125" s="79"/>
      <c r="E125" s="80" t="str">
        <f>'Calcs Price list - ANS'!F97</f>
        <v xml:space="preserve">Fee-Based </v>
      </c>
      <c r="F125" s="81">
        <f>'Calcs Price list - ANS'!I97</f>
        <v>928.27</v>
      </c>
      <c r="G125" s="81">
        <f>'Calcs Price list - ANS'!J97</f>
        <v>928.9036738540334</v>
      </c>
      <c r="H125" s="121">
        <f>'Calcs Price list - ANS'!K97</f>
        <v>961.72462287486064</v>
      </c>
      <c r="I125" s="82" t="str">
        <f>'Calcs Price list - ANS'!O97</f>
        <v>per service</v>
      </c>
    </row>
    <row r="126" spans="1:9">
      <c r="A126" s="107"/>
      <c r="B126" s="102" t="str">
        <f>'Calcs Price list - ANS'!A98</f>
        <v>Access (standby person)</v>
      </c>
      <c r="C126" s="79"/>
      <c r="D126" s="79"/>
      <c r="E126" s="80" t="str">
        <f>'Calcs Price list - ANS'!F98</f>
        <v xml:space="preserve">Quoted/ Hourly Rate </v>
      </c>
      <c r="F126" s="81">
        <f>'Calcs Price list - ANS'!I98</f>
        <v>132.39529398962279</v>
      </c>
      <c r="G126" s="81">
        <f>'Calcs Price list - ANS'!J98</f>
        <v>132.48567225908997</v>
      </c>
      <c r="H126" s="121">
        <f>'Calcs Price list - ANS'!K98</f>
        <v>137.166787876993</v>
      </c>
      <c r="I126" s="82" t="str">
        <f>'Calcs Price list - ANS'!O98</f>
        <v>per hour</v>
      </c>
    </row>
    <row r="127" spans="1:9">
      <c r="A127" s="76"/>
      <c r="B127" s="102" t="str">
        <f>'Calcs Price list - ANS'!A99</f>
        <v>Notices of arrangement</v>
      </c>
      <c r="C127" s="79"/>
      <c r="D127" s="79"/>
      <c r="E127" s="80" t="str">
        <f>'Calcs Price list - ANS'!F99</f>
        <v xml:space="preserve">Fee-Based </v>
      </c>
      <c r="F127" s="85">
        <f>'Calcs Price list - ANS'!I99</f>
        <v>464.42</v>
      </c>
      <c r="G127" s="81">
        <f>'Calcs Price list - ANS'!J99</f>
        <v>464.73703147930047</v>
      </c>
      <c r="H127" s="121">
        <f>'Calcs Price list - ANS'!K99</f>
        <v>481.1575827674522</v>
      </c>
      <c r="I127" s="82" t="str">
        <f>'Calcs Price list - ANS'!O99</f>
        <v>per notice</v>
      </c>
    </row>
    <row r="128" spans="1:9">
      <c r="A128" s="108" t="str">
        <f>'Calcs Price list - ANS'!A100</f>
        <v>Authorisation of ASPs</v>
      </c>
      <c r="B128" s="104"/>
      <c r="C128" s="93"/>
      <c r="D128" s="93"/>
      <c r="E128" s="94"/>
      <c r="F128" s="99"/>
      <c r="G128" s="95"/>
      <c r="H128" s="122"/>
      <c r="I128" s="96"/>
    </row>
    <row r="129" spans="1:9">
      <c r="A129" s="107"/>
      <c r="B129" s="102" t="str">
        <f>'Calcs Price list - ANS'!B100</f>
        <v>Level 1 ASP</v>
      </c>
      <c r="C129" s="79"/>
      <c r="D129" s="79"/>
      <c r="E129" s="80" t="str">
        <f>'Calcs Price list - ANS'!F100</f>
        <v xml:space="preserve">Fee-Based </v>
      </c>
      <c r="F129" s="81">
        <f>'Calcs Price list - ANS'!I100</f>
        <v>541.11</v>
      </c>
      <c r="G129" s="81">
        <f>'Calcs Price list - ANS'!J100</f>
        <v>541.47938310960831</v>
      </c>
      <c r="H129" s="121">
        <f>'Calcs Price list - ANS'!K100</f>
        <v>560.61147153717764</v>
      </c>
      <c r="I129" s="82" t="str">
        <f>'Calcs Price list - ANS'!O100</f>
        <v>per service</v>
      </c>
    </row>
    <row r="130" spans="1:9">
      <c r="A130" s="107"/>
      <c r="B130" s="102" t="str">
        <f>'Calcs Price list - ANS'!B101</f>
        <v>Level 2 ASP</v>
      </c>
      <c r="C130" s="79"/>
      <c r="D130" s="79"/>
      <c r="E130" s="80" t="str">
        <f>'Calcs Price list - ANS'!F101</f>
        <v xml:space="preserve">Fee-Based </v>
      </c>
      <c r="F130" s="81">
        <f>'Calcs Price list - ANS'!I101</f>
        <v>374.68</v>
      </c>
      <c r="G130" s="81">
        <f>'Calcs Price list - ANS'!J101</f>
        <v>374.93577140231747</v>
      </c>
      <c r="H130" s="121">
        <f>'Calcs Price list - ANS'!K101</f>
        <v>388.18337520199162</v>
      </c>
      <c r="I130" s="82" t="str">
        <f>'Calcs Price list - ANS'!O101</f>
        <v>per service</v>
      </c>
    </row>
    <row r="131" spans="1:9">
      <c r="A131" s="108" t="str">
        <f>'Calcs Price list - ANS'!A102</f>
        <v>Administration services relating to work performed by ASPs including processing work</v>
      </c>
      <c r="B131" s="104"/>
      <c r="C131" s="93"/>
      <c r="D131" s="93"/>
      <c r="E131" s="94"/>
      <c r="F131" s="95"/>
      <c r="G131" s="95"/>
      <c r="H131" s="122"/>
      <c r="I131" s="96"/>
    </row>
    <row r="132" spans="1:9">
      <c r="A132" s="107"/>
      <c r="B132" s="102" t="str">
        <f>'Calcs Price list - ANS'!B102</f>
        <v>Underground urban residential subdivision (vacant lots)</v>
      </c>
      <c r="C132" s="79"/>
      <c r="D132" s="79"/>
      <c r="E132" s="80"/>
      <c r="F132" s="81"/>
      <c r="G132" s="81"/>
      <c r="H132" s="121"/>
      <c r="I132" s="82"/>
    </row>
    <row r="133" spans="1:9">
      <c r="A133" s="107"/>
      <c r="B133" s="102"/>
      <c r="C133" s="100" t="s">
        <v>423</v>
      </c>
      <c r="D133" s="79" t="str">
        <f>'Calcs Price list - ANS'!D102</f>
        <v xml:space="preserve">Up to 5 lots </v>
      </c>
      <c r="E133" s="80" t="str">
        <f>'Calcs Price list - ANS'!F102</f>
        <v xml:space="preserve">Fee-Based </v>
      </c>
      <c r="F133" s="81">
        <f>'Calcs Price list - ANS'!I102</f>
        <v>356.24</v>
      </c>
      <c r="G133" s="81">
        <f>'Calcs Price list - ANS'!J102</f>
        <v>356.48318352824168</v>
      </c>
      <c r="H133" s="121">
        <f>'Calcs Price list - ANS'!K102</f>
        <v>369.07880212970406</v>
      </c>
      <c r="I133" s="82" t="str">
        <f>'Calcs Price list - ANS'!O102</f>
        <v>per service</v>
      </c>
    </row>
    <row r="134" spans="1:9">
      <c r="A134" s="107"/>
      <c r="B134" s="102"/>
      <c r="C134" s="100" t="s">
        <v>423</v>
      </c>
      <c r="D134" s="79" t="str">
        <f>'Calcs Price list - ANS'!D103</f>
        <v>6 - 10 lots</v>
      </c>
      <c r="E134" s="80" t="str">
        <f>'Calcs Price list - ANS'!F103</f>
        <v xml:space="preserve">Fee-Based </v>
      </c>
      <c r="F134" s="81">
        <f>'Calcs Price list - ANS'!I103</f>
        <v>445.3</v>
      </c>
      <c r="G134" s="81">
        <f>'Calcs Price list - ANS'!J103</f>
        <v>445.60397941030203</v>
      </c>
      <c r="H134" s="121">
        <f>'Calcs Price list - ANS'!K103</f>
        <v>461.34850266213004</v>
      </c>
      <c r="I134" s="82" t="str">
        <f>'Calcs Price list - ANS'!O103</f>
        <v>per service</v>
      </c>
    </row>
    <row r="135" spans="1:9">
      <c r="A135" s="107"/>
      <c r="B135" s="102"/>
      <c r="C135" s="100" t="s">
        <v>423</v>
      </c>
      <c r="D135" s="79" t="str">
        <f>'Calcs Price list - ANS'!D104</f>
        <v>11 - 40 lots</v>
      </c>
      <c r="E135" s="80" t="str">
        <f>'Calcs Price list - ANS'!F104</f>
        <v xml:space="preserve">Fee-Based </v>
      </c>
      <c r="F135" s="81">
        <f>'Calcs Price list - ANS'!I104</f>
        <v>623.41999999999996</v>
      </c>
      <c r="G135" s="81">
        <f>'Calcs Price list - ANS'!J104</f>
        <v>623.84557117442284</v>
      </c>
      <c r="H135" s="121">
        <f>'Calcs Price list - ANS'!K104</f>
        <v>645.88790372698213</v>
      </c>
      <c r="I135" s="82" t="str">
        <f>'Calcs Price list - ANS'!O104</f>
        <v>per service</v>
      </c>
    </row>
    <row r="136" spans="1:9">
      <c r="A136" s="107"/>
      <c r="B136" s="102"/>
      <c r="C136" s="100" t="s">
        <v>423</v>
      </c>
      <c r="D136" s="79" t="str">
        <f>'Calcs Price list - ANS'!D105</f>
        <v>Over 40 lots</v>
      </c>
      <c r="E136" s="80" t="str">
        <f>'Calcs Price list - ANS'!F105</f>
        <v xml:space="preserve">Fee-Based </v>
      </c>
      <c r="F136" s="81">
        <f>'Calcs Price list - ANS'!I105</f>
        <v>712.48</v>
      </c>
      <c r="G136" s="81">
        <f>'Calcs Price list - ANS'!J105</f>
        <v>712.96636705648336</v>
      </c>
      <c r="H136" s="121">
        <f>'Calcs Price list - ANS'!K105</f>
        <v>738.15760425940812</v>
      </c>
      <c r="I136" s="82" t="str">
        <f>'Calcs Price list - ANS'!O105</f>
        <v>per service</v>
      </c>
    </row>
    <row r="137" spans="1:9">
      <c r="A137" s="107"/>
      <c r="B137" s="102" t="str">
        <f>'Calcs Price list - ANS'!B106</f>
        <v>Rural overhead subdivisions and rural extensions</v>
      </c>
      <c r="C137" s="79"/>
      <c r="D137" s="79"/>
      <c r="E137" s="80"/>
      <c r="F137" s="81"/>
      <c r="G137" s="81"/>
      <c r="H137" s="121"/>
      <c r="I137" s="82"/>
    </row>
    <row r="138" spans="1:9">
      <c r="A138" s="107"/>
      <c r="B138" s="102"/>
      <c r="C138" s="100" t="s">
        <v>423</v>
      </c>
      <c r="D138" s="79" t="str">
        <f>'Calcs Price list - ANS'!D106</f>
        <v>Up to 5 poles:</v>
      </c>
      <c r="E138" s="80" t="str">
        <f>'Calcs Price list - ANS'!F106</f>
        <v xml:space="preserve">Fee-Based </v>
      </c>
      <c r="F138" s="81">
        <f>'Calcs Price list - ANS'!I106</f>
        <v>356.24</v>
      </c>
      <c r="G138" s="81">
        <f>'Calcs Price list - ANS'!J106</f>
        <v>356.48318352824168</v>
      </c>
      <c r="H138" s="121">
        <f>'Calcs Price list - ANS'!K106</f>
        <v>369.07880212970406</v>
      </c>
      <c r="I138" s="82" t="str">
        <f>'Calcs Price list - ANS'!O106</f>
        <v>per service</v>
      </c>
    </row>
    <row r="139" spans="1:9">
      <c r="A139" s="107"/>
      <c r="B139" s="102"/>
      <c r="C139" s="100" t="s">
        <v>423</v>
      </c>
      <c r="D139" s="79" t="str">
        <f>'Calcs Price list - ANS'!D107</f>
        <v>6-10 poles:</v>
      </c>
      <c r="E139" s="80" t="str">
        <f>'Calcs Price list - ANS'!F107</f>
        <v xml:space="preserve">Fee-Based </v>
      </c>
      <c r="F139" s="81">
        <f>'Calcs Price list - ANS'!I107</f>
        <v>445.3</v>
      </c>
      <c r="G139" s="81">
        <f>'Calcs Price list - ANS'!J107</f>
        <v>445.60397941030203</v>
      </c>
      <c r="H139" s="121">
        <f>'Calcs Price list - ANS'!K107</f>
        <v>461.34850266213004</v>
      </c>
      <c r="I139" s="82" t="str">
        <f>'Calcs Price list - ANS'!O107</f>
        <v>per service</v>
      </c>
    </row>
    <row r="140" spans="1:9">
      <c r="A140" s="107"/>
      <c r="B140" s="102"/>
      <c r="C140" s="100" t="s">
        <v>423</v>
      </c>
      <c r="D140" s="79" t="str">
        <f>'Calcs Price list - ANS'!D108</f>
        <v>11 or more poles</v>
      </c>
      <c r="E140" s="80" t="str">
        <f>'Calcs Price list - ANS'!F108</f>
        <v xml:space="preserve">Fee-Based </v>
      </c>
      <c r="F140" s="81">
        <f>'Calcs Price list - ANS'!I108</f>
        <v>801.54</v>
      </c>
      <c r="G140" s="81">
        <f>'Calcs Price list - ANS'!J108</f>
        <v>802.08716293854366</v>
      </c>
      <c r="H140" s="121">
        <f>'Calcs Price list - ANS'!K108</f>
        <v>830.4273047918341</v>
      </c>
      <c r="I140" s="82" t="str">
        <f>'Calcs Price list - ANS'!O108</f>
        <v>per service</v>
      </c>
    </row>
    <row r="141" spans="1:9" ht="28.8" customHeight="1">
      <c r="A141" s="107"/>
      <c r="B141" s="188" t="str">
        <f>'Calcs Price list - ANS'!B109</f>
        <v>Underground commercial and industrial or rural subdivisions (vacant lots - no development</v>
      </c>
      <c r="C141" s="188"/>
      <c r="D141" s="188"/>
      <c r="E141" s="80" t="str">
        <f>'Calcs Price list - ANS'!F109</f>
        <v xml:space="preserve">Quoted/ Hourly Rate </v>
      </c>
      <c r="F141" s="81">
        <f>'Calcs Price list - ANS'!I109</f>
        <v>89.06</v>
      </c>
      <c r="G141" s="81">
        <f>'Calcs Price list - ANS'!J109</f>
        <v>89.12079588206042</v>
      </c>
      <c r="H141" s="121">
        <f>'Calcs Price list - ANS'!K109</f>
        <v>92.269700532426015</v>
      </c>
      <c r="I141" s="82" t="str">
        <f>'Calcs Price list - ANS'!O109</f>
        <v>per hour</v>
      </c>
    </row>
    <row r="142" spans="1:9">
      <c r="A142" s="107"/>
      <c r="B142" s="102" t="str">
        <f>'Calcs Price list - ANS'!B110</f>
        <v>Commercial and industrial developments</v>
      </c>
      <c r="C142" s="79"/>
      <c r="D142" s="79"/>
      <c r="E142" s="80" t="str">
        <f>'Calcs Price list - ANS'!F110</f>
        <v xml:space="preserve">Quoted/ Hourly Rate </v>
      </c>
      <c r="F142" s="81">
        <f>'Calcs Price list - ANS'!I110</f>
        <v>89.06</v>
      </c>
      <c r="G142" s="81">
        <f>'Calcs Price list - ANS'!J110</f>
        <v>89.12079588206042</v>
      </c>
      <c r="H142" s="121">
        <f>'Calcs Price list - ANS'!K110</f>
        <v>92.269700532426015</v>
      </c>
      <c r="I142" s="82" t="str">
        <f>'Calcs Price list - ANS'!O110</f>
        <v>per hour</v>
      </c>
    </row>
    <row r="143" spans="1:9">
      <c r="A143" s="107"/>
      <c r="B143" s="102" t="str">
        <f>'Calcs Price list - ANS'!B111</f>
        <v>Asset relocation or street lighting</v>
      </c>
      <c r="C143" s="79"/>
      <c r="D143" s="79"/>
      <c r="E143" s="80" t="str">
        <f>'Calcs Price list - ANS'!F111</f>
        <v xml:space="preserve">Quoted/ Hourly Rate </v>
      </c>
      <c r="F143" s="81">
        <f>'Calcs Price list - ANS'!I111</f>
        <v>89.06</v>
      </c>
      <c r="G143" s="81">
        <f>'Calcs Price list - ANS'!J111</f>
        <v>89.12079588206042</v>
      </c>
      <c r="H143" s="121">
        <f>'Calcs Price list - ANS'!K111</f>
        <v>92.269700532426015</v>
      </c>
      <c r="I143" s="82" t="str">
        <f>'Calcs Price list - ANS'!O111</f>
        <v>per hour</v>
      </c>
    </row>
    <row r="144" spans="1:9">
      <c r="A144" s="107"/>
      <c r="B144" s="102" t="str">
        <f>'Calcs Price list - ANS'!B112</f>
        <v>Subdivision involving substation/s (NEW)</v>
      </c>
      <c r="C144" s="79"/>
      <c r="D144" s="79"/>
      <c r="E144" s="80" t="str">
        <f>'Calcs Price list - ANS'!F112</f>
        <v xml:space="preserve">Fee-Based </v>
      </c>
      <c r="F144" s="81">
        <f>'Calcs Price list - ANS'!I112</f>
        <v>106.87</v>
      </c>
      <c r="G144" s="81">
        <f>'Calcs Price list - ANS'!J112</f>
        <v>106.94295369319332</v>
      </c>
      <c r="H144" s="121">
        <f>'Calcs Price list - ANS'!K112</f>
        <v>110.7215685594023</v>
      </c>
      <c r="I144" s="82" t="str">
        <f>'Calcs Price list - ANS'!O112</f>
        <v>per service</v>
      </c>
    </row>
    <row r="145" spans="1:9" ht="28.8" customHeight="1">
      <c r="A145" s="107"/>
      <c r="B145" s="188" t="str">
        <f>'Calcs Price list - ANS'!B113</f>
        <v>Additional services required by ASP/Applicant e.g Guarantee of revenue, clarification meetings, variations to contract, reinspections etc. (NEW)</v>
      </c>
      <c r="C145" s="188"/>
      <c r="D145" s="188"/>
      <c r="E145" s="80" t="str">
        <f>'Calcs Price list - ANS'!F113</f>
        <v xml:space="preserve">Quoted/ Hourly Rate </v>
      </c>
      <c r="F145" s="81">
        <f>'Calcs Price list - ANS'!I113</f>
        <v>89.06</v>
      </c>
      <c r="G145" s="81">
        <f>'Calcs Price list - ANS'!J113</f>
        <v>89.12079588206042</v>
      </c>
      <c r="H145" s="121">
        <f>'Calcs Price list - ANS'!K113</f>
        <v>92.269700532426015</v>
      </c>
      <c r="I145" s="82" t="str">
        <f>'Calcs Price list - ANS'!O113</f>
        <v>per hour</v>
      </c>
    </row>
    <row r="146" spans="1:9">
      <c r="A146" s="108" t="str">
        <f>'Calcs Price list - ANS'!A114</f>
        <v>Supply of conveyancing information</v>
      </c>
      <c r="B146" s="104"/>
      <c r="C146" s="93"/>
      <c r="D146" s="93"/>
      <c r="E146" s="94"/>
      <c r="F146" s="95"/>
      <c r="G146" s="95"/>
      <c r="H146" s="122"/>
      <c r="I146" s="96"/>
    </row>
    <row r="147" spans="1:9">
      <c r="A147" s="107"/>
      <c r="B147" s="102" t="str">
        <f>'Calcs Price list - ANS'!B114</f>
        <v>Desk enquiry</v>
      </c>
      <c r="C147" s="79"/>
      <c r="D147" s="79"/>
      <c r="E147" s="86" t="str">
        <f>'Calcs Price list - ANS'!F114</f>
        <v xml:space="preserve">Fee-Based </v>
      </c>
      <c r="F147" s="85">
        <f>'Calcs Price list - ANS'!I114</f>
        <v>29.64</v>
      </c>
      <c r="G147" s="81">
        <f>'Calcs Price list - ANS'!J114</f>
        <v>29.660233437505848</v>
      </c>
      <c r="H147" s="121">
        <f>'Calcs Price list - ANS'!K114</f>
        <v>30.708218322267093</v>
      </c>
      <c r="I147" s="82" t="str">
        <f>'Calcs Price list - ANS'!O114</f>
        <v>per service</v>
      </c>
    </row>
    <row r="148" spans="1:9">
      <c r="A148" s="107"/>
      <c r="B148" s="102" t="str">
        <f>'Calcs Price list - ANS'!B115</f>
        <v>Field Visit</v>
      </c>
      <c r="C148" s="79"/>
      <c r="D148" s="79"/>
      <c r="E148" s="86" t="str">
        <f>'Calcs Price list - ANS'!F115</f>
        <v xml:space="preserve">Fee-Based </v>
      </c>
      <c r="F148" s="85">
        <f>'Calcs Price list - ANS'!I115</f>
        <v>230.33</v>
      </c>
      <c r="G148" s="81">
        <f>'Calcs Price list - ANS'!J115</f>
        <v>230.48723237721734</v>
      </c>
      <c r="H148" s="121">
        <f>'Calcs Price list - ANS'!K115</f>
        <v>238.63103664533668</v>
      </c>
      <c r="I148" s="82" t="str">
        <f>'Calcs Price list - ANS'!O115</f>
        <v>per service</v>
      </c>
    </row>
    <row r="149" spans="1:9">
      <c r="A149" s="108" t="str">
        <f>'Calcs Price list - ANS'!A116</f>
        <v>Customer interface coordination for contestable works</v>
      </c>
      <c r="B149" s="104"/>
      <c r="C149" s="93"/>
      <c r="D149" s="93"/>
      <c r="E149" s="94" t="str">
        <f>'Calcs Price list - ANS'!F116</f>
        <v xml:space="preserve">Quoted/ Hourly Rate </v>
      </c>
      <c r="F149" s="95">
        <f>'Calcs Price list - ANS'!I116</f>
        <v>199.83</v>
      </c>
      <c r="G149" s="95">
        <f>'Calcs Price list - ANS'!J116</f>
        <v>199.96641186966238</v>
      </c>
      <c r="H149" s="122">
        <f>'Calcs Price list - ANS'!K116</f>
        <v>207.03182413423184</v>
      </c>
      <c r="I149" s="96" t="str">
        <f>'Calcs Price list - ANS'!O116</f>
        <v>per hour</v>
      </c>
    </row>
    <row r="150" spans="1:9">
      <c r="A150" s="108" t="str">
        <f>'Calcs Price list - ANS'!A117</f>
        <v>Preliminary enquiry service</v>
      </c>
      <c r="B150" s="104"/>
      <c r="C150" s="93"/>
      <c r="D150" s="93"/>
      <c r="E150" s="94" t="str">
        <f>'Calcs Price list - ANS'!F117</f>
        <v xml:space="preserve">Quoted/ Hourly Rate </v>
      </c>
      <c r="F150" s="95">
        <f>'Calcs Price list - ANS'!I117</f>
        <v>202.06</v>
      </c>
      <c r="G150" s="95">
        <f>'Calcs Price list - ANS'!J117</f>
        <v>202.19793415595245</v>
      </c>
      <c r="H150" s="122">
        <f>'Calcs Price list - ANS'!K117</f>
        <v>209.34219278668311</v>
      </c>
      <c r="I150" s="96" t="str">
        <f>'Calcs Price list - ANS'!O117</f>
        <v>per hour</v>
      </c>
    </row>
    <row r="151" spans="1:9">
      <c r="A151" s="108" t="str">
        <f>'Calcs Price list - ANS'!A118</f>
        <v>Connection offer service (basic or standard)</v>
      </c>
      <c r="B151" s="104"/>
      <c r="C151" s="93"/>
      <c r="D151" s="93"/>
      <c r="E151" s="94"/>
      <c r="F151" s="95"/>
      <c r="G151" s="95"/>
      <c r="H151" s="122"/>
      <c r="I151" s="96"/>
    </row>
    <row r="152" spans="1:9">
      <c r="A152" s="107"/>
      <c r="B152" s="102" t="str">
        <f>'Calcs Price list - ANS'!B118</f>
        <v>Basic 100A Connections NOT requiring a load slip</v>
      </c>
      <c r="C152" s="79"/>
      <c r="D152" s="79"/>
      <c r="E152" s="80" t="str">
        <f>'Calcs Price list - ANS'!F118</f>
        <v xml:space="preserve">Fee-Based </v>
      </c>
      <c r="F152" s="81">
        <f>'Calcs Price list - ANS'!I118</f>
        <v>7.42</v>
      </c>
      <c r="G152" s="81">
        <f>'Calcs Price list - ANS'!J118</f>
        <v>7.4250651857723806</v>
      </c>
      <c r="H152" s="121">
        <f>'Calcs Price list - ANS'!K118</f>
        <v>7.6874149781113967</v>
      </c>
      <c r="I152" s="82" t="str">
        <f>'Calcs Price list - ANS'!O118</f>
        <v>per service</v>
      </c>
    </row>
    <row r="153" spans="1:9" ht="28.8" customHeight="1">
      <c r="A153" s="107"/>
      <c r="B153" s="188" t="str">
        <f>'Calcs Price list - ANS'!B119</f>
        <v>Basic 100A Connections requiring a load slip or
Basic Micro EG Connections &gt;5kW or
Over 100A Connection Offer (new or existing site)</v>
      </c>
      <c r="C153" s="188"/>
      <c r="D153" s="188"/>
      <c r="E153" s="80" t="str">
        <f>'Calcs Price list - ANS'!F119</f>
        <v xml:space="preserve">Fee-Based </v>
      </c>
      <c r="F153" s="81">
        <f>'Calcs Price list - ANS'!I119</f>
        <v>188.7</v>
      </c>
      <c r="G153" s="81">
        <f>'Calcs Price list - ANS'!J119</f>
        <v>188.82881409100381</v>
      </c>
      <c r="H153" s="121">
        <f>'Calcs Price list - ANS'!K119</f>
        <v>195.50070166706476</v>
      </c>
      <c r="I153" s="82" t="str">
        <f>'Calcs Price list - ANS'!O119</f>
        <v>per service</v>
      </c>
    </row>
    <row r="154" spans="1:9">
      <c r="A154" s="107"/>
      <c r="B154" s="102" t="str">
        <f>'Calcs Price list - ANS'!B120</f>
        <v>Standard Off-Site or On-Site Augmentation Work</v>
      </c>
      <c r="C154" s="79"/>
      <c r="D154" s="79"/>
      <c r="E154" s="80" t="str">
        <f>'Calcs Price list - ANS'!F120</f>
        <v xml:space="preserve">Fee-Based </v>
      </c>
      <c r="F154" s="81">
        <f>'Calcs Price list - ANS'!I120</f>
        <v>188.7</v>
      </c>
      <c r="G154" s="81">
        <f>'Calcs Price list - ANS'!J120</f>
        <v>188.82881409100381</v>
      </c>
      <c r="H154" s="121">
        <f>'Calcs Price list - ANS'!K120</f>
        <v>195.50070166706476</v>
      </c>
      <c r="I154" s="82" t="str">
        <f>'Calcs Price list - ANS'!O120</f>
        <v>per service</v>
      </c>
    </row>
    <row r="155" spans="1:9">
      <c r="A155" s="107"/>
      <c r="B155" s="102" t="str">
        <f>'Calcs Price list - ANS'!B121</f>
        <v>Standard Offer ASP1 Connections</v>
      </c>
      <c r="C155" s="79"/>
      <c r="D155" s="79"/>
      <c r="E155" s="80" t="str">
        <f>'Calcs Price list - ANS'!F121</f>
        <v xml:space="preserve">Fee-Based </v>
      </c>
      <c r="F155" s="81">
        <f>'Calcs Price list - ANS'!I121</f>
        <v>241.33</v>
      </c>
      <c r="G155" s="81">
        <f>'Calcs Price list - ANS'!J121</f>
        <v>241.49474141272893</v>
      </c>
      <c r="H155" s="121">
        <f>'Calcs Price list - ANS'!K121</f>
        <v>250.0274739444236</v>
      </c>
      <c r="I155" s="82" t="str">
        <f>'Calcs Price list - ANS'!O121</f>
        <v>per service</v>
      </c>
    </row>
    <row r="156" spans="1:9">
      <c r="A156" s="107"/>
      <c r="B156" s="102" t="str">
        <f>'Calcs Price list - ANS'!B122</f>
        <v>Standard Embedded Generation &gt;5MVA capacity</v>
      </c>
      <c r="C156" s="79"/>
      <c r="D156" s="79"/>
      <c r="E156" s="80" t="str">
        <f>'Calcs Price list - ANS'!F122</f>
        <v xml:space="preserve">Quoted/ Hourly Rate </v>
      </c>
      <c r="F156" s="81">
        <f>'Calcs Price list - ANS'!I122</f>
        <v>210.96</v>
      </c>
      <c r="G156" s="81">
        <f>'Calcs Price list - ANS'!J122</f>
        <v>211.10400964832095</v>
      </c>
      <c r="H156" s="121">
        <f>'Calcs Price list - ANS'!K122</f>
        <v>218.56294660139895</v>
      </c>
      <c r="I156" s="82" t="str">
        <f>'Calcs Price list - ANS'!O122</f>
        <v>per hour</v>
      </c>
    </row>
    <row r="157" spans="1:9">
      <c r="A157" s="108" t="str">
        <f>'Calcs Price list - ANS'!A123</f>
        <v>Rectification works</v>
      </c>
      <c r="B157" s="104"/>
      <c r="C157" s="93"/>
      <c r="D157" s="93"/>
      <c r="E157" s="94"/>
      <c r="F157" s="95"/>
      <c r="G157" s="95"/>
      <c r="H157" s="122"/>
      <c r="I157" s="96"/>
    </row>
    <row r="158" spans="1:9">
      <c r="A158" s="107"/>
      <c r="B158" s="102" t="str">
        <f>'Calcs Price list - ANS'!B123</f>
        <v>a. Rectification of illegal Connections</v>
      </c>
      <c r="C158" s="79"/>
      <c r="D158" s="79"/>
      <c r="E158" s="80" t="str">
        <f>'Calcs Price list - ANS'!F123</f>
        <v xml:space="preserve">Fee-Based </v>
      </c>
      <c r="F158" s="81">
        <f>'Calcs Price list - ANS'!I123</f>
        <v>749.78</v>
      </c>
      <c r="G158" s="81">
        <f>'Calcs Price list - ANS'!J123</f>
        <v>750.29182951326356</v>
      </c>
      <c r="H158" s="121">
        <f>'Calcs Price list - ANS'!K123</f>
        <v>776.80188710085747</v>
      </c>
      <c r="I158" s="82" t="str">
        <f>'Calcs Price list - ANS'!O123</f>
        <v>per service</v>
      </c>
    </row>
    <row r="159" spans="1:9">
      <c r="A159" s="107"/>
      <c r="B159" s="102" t="str">
        <f>'Calcs Price list - ANS'!B124</f>
        <v>b. Provision of service crew/additional crew</v>
      </c>
      <c r="C159" s="79"/>
      <c r="D159" s="79"/>
      <c r="E159" s="80" t="str">
        <f>'Calcs Price list - ANS'!F124</f>
        <v xml:space="preserve">Quoted/ Hourly Rate </v>
      </c>
      <c r="F159" s="81">
        <f>'Calcs Price list - ANS'!I124</f>
        <v>264.79000000000002</v>
      </c>
      <c r="G159" s="81">
        <f>'Calcs Price list - ANS'!J124</f>
        <v>264.97075613755646</v>
      </c>
      <c r="H159" s="121">
        <f>'Calcs Price list - ANS'!K124</f>
        <v>274.3329665841128</v>
      </c>
      <c r="I159" s="82" t="str">
        <f>'Calcs Price list - ANS'!O124</f>
        <v>per hour</v>
      </c>
    </row>
    <row r="160" spans="1:9">
      <c r="A160" s="107"/>
      <c r="B160" s="102" t="str">
        <f>'Calcs Price list - ANS'!B125</f>
        <v>c. Fitting of Tiger tails</v>
      </c>
      <c r="C160" s="79"/>
      <c r="D160" s="79"/>
      <c r="E160" s="80" t="str">
        <f>'Calcs Price list - ANS'!F125</f>
        <v xml:space="preserve">Quoted/ Hourly Rate </v>
      </c>
      <c r="F160" s="81">
        <f>'Calcs Price list - ANS'!I125</f>
        <v>132.4</v>
      </c>
      <c r="G160" s="81">
        <f>'Calcs Price list - ANS'!J125</f>
        <v>132.49038148197619</v>
      </c>
      <c r="H160" s="121">
        <f>'Calcs Price list - ANS'!K125</f>
        <v>137.17166349082871</v>
      </c>
      <c r="I160" s="82" t="str">
        <f>'Calcs Price list - ANS'!O125</f>
        <v>per hour plus rental of tiger tails</v>
      </c>
    </row>
    <row r="161" spans="1:9">
      <c r="A161" s="107"/>
      <c r="B161" s="102" t="str">
        <f>'Calcs Price list - ANS'!B126</f>
        <v>d. High load escorts</v>
      </c>
      <c r="C161" s="79"/>
      <c r="D161" s="79"/>
      <c r="E161" s="80" t="str">
        <f>'Calcs Price list - ANS'!F126</f>
        <v xml:space="preserve">Quoted/ Hourly Rate </v>
      </c>
      <c r="F161" s="81">
        <f>'Calcs Price list - ANS'!I126</f>
        <v>135</v>
      </c>
      <c r="G161" s="81">
        <f>'Calcs Price list - ANS'!J126</f>
        <v>135.09215634491531</v>
      </c>
      <c r="H161" s="121">
        <f>'Calcs Price list - ANS'!K126</f>
        <v>139.86536685243109</v>
      </c>
      <c r="I161" s="82" t="str">
        <f>'Calcs Price list - ANS'!O126</f>
        <v>per hour</v>
      </c>
    </row>
    <row r="162" spans="1:9">
      <c r="A162" s="108" t="str">
        <f>'Calcs Price list - ANS'!A127</f>
        <v>Connection / relocation process facilitation</v>
      </c>
      <c r="B162" s="104"/>
      <c r="C162" s="93"/>
      <c r="D162" s="93"/>
      <c r="E162" s="94" t="str">
        <f>'Calcs Price list - ANS'!F127</f>
        <v xml:space="preserve">Fee-Based </v>
      </c>
      <c r="F162" s="95">
        <f>'Calcs Price list - ANS'!I127</f>
        <v>202.06</v>
      </c>
      <c r="G162" s="95">
        <f>'Calcs Price list - ANS'!J127</f>
        <v>202.19793415595245</v>
      </c>
      <c r="H162" s="122">
        <f>'Calcs Price list - ANS'!K127</f>
        <v>209.34219278668311</v>
      </c>
      <c r="I162" s="96" t="str">
        <f>'Calcs Price list - ANS'!O127</f>
        <v>per service</v>
      </c>
    </row>
    <row r="163" spans="1:9">
      <c r="A163" s="108" t="str">
        <f>'Calcs Price list - ANS'!A128</f>
        <v>Services to supply and connect temporary supply to one or more customers</v>
      </c>
      <c r="B163" s="104"/>
      <c r="C163" s="93"/>
      <c r="D163" s="93"/>
      <c r="E163" s="94"/>
      <c r="F163" s="95"/>
      <c r="G163" s="95"/>
      <c r="H163" s="122"/>
      <c r="I163" s="96"/>
    </row>
    <row r="164" spans="1:9">
      <c r="A164" s="107"/>
      <c r="B164" s="102" t="str">
        <f>'Calcs Price list - ANS'!B128</f>
        <v>Install &amp; remove HV LL Links</v>
      </c>
      <c r="C164" s="79"/>
      <c r="D164" s="79"/>
      <c r="E164" s="80" t="str">
        <f>'Calcs Price list - ANS'!F128</f>
        <v xml:space="preserve">Fee-Based </v>
      </c>
      <c r="F164" s="81">
        <f>'Calcs Price list - ANS'!I128</f>
        <v>5177.6400000000003</v>
      </c>
      <c r="G164" s="81">
        <f>'Calcs Price list - ANS'!J128</f>
        <v>5181.1744620569425</v>
      </c>
      <c r="H164" s="121">
        <f>'Calcs Price list - ANS'!K128</f>
        <v>5345.9321839311706</v>
      </c>
      <c r="I164" s="82" t="str">
        <f>'Calcs Price list - ANS'!O128</f>
        <v>per service incl. materials costs</v>
      </c>
    </row>
    <row r="165" spans="1:9">
      <c r="A165" s="107"/>
      <c r="B165" s="102" t="str">
        <f>'Calcs Price list - ANS'!B129</f>
        <v>Break &amp; remake HV bonds</v>
      </c>
      <c r="C165" s="79"/>
      <c r="D165" s="79"/>
      <c r="E165" s="80" t="str">
        <f>'Calcs Price list - ANS'!F129</f>
        <v xml:space="preserve">Fee-Based </v>
      </c>
      <c r="F165" s="81">
        <f>'Calcs Price list - ANS'!I129</f>
        <v>2579.39</v>
      </c>
      <c r="G165" s="81">
        <f>'Calcs Price list - ANS'!J129</f>
        <v>2581.1507937371189</v>
      </c>
      <c r="H165" s="121">
        <f>'Calcs Price list - ANS'!K129</f>
        <v>2670.7645497223302</v>
      </c>
      <c r="I165" s="82" t="str">
        <f>'Calcs Price list - ANS'!O129</f>
        <v>per service incl. materials costs</v>
      </c>
    </row>
    <row r="166" spans="1:9">
      <c r="A166" s="107"/>
      <c r="B166" s="102" t="str">
        <f>'Calcs Price list - ANS'!B130</f>
        <v>Break &amp; remake LV bonds</v>
      </c>
      <c r="C166" s="79"/>
      <c r="D166" s="79"/>
      <c r="E166" s="80" t="str">
        <f>'Calcs Price list - ANS'!F130</f>
        <v xml:space="preserve">Fee-Based </v>
      </c>
      <c r="F166" s="81">
        <f>'Calcs Price list - ANS'!I130</f>
        <v>1862.37</v>
      </c>
      <c r="G166" s="81">
        <f>'Calcs Price list - ANS'!J130</f>
        <v>1863.6413274968879</v>
      </c>
      <c r="H166" s="121">
        <f>'Calcs Price list - ANS'!K130</f>
        <v>1928.0119678771377</v>
      </c>
      <c r="I166" s="82" t="str">
        <f>'Calcs Price list - ANS'!O130</f>
        <v>per service incl. materials costs</v>
      </c>
    </row>
    <row r="167" spans="1:9">
      <c r="A167" s="107"/>
      <c r="B167" s="102" t="str">
        <f>'Calcs Price list - ANS'!B131</f>
        <v>Connect &amp; disconnect MG to OH mains</v>
      </c>
      <c r="C167" s="79"/>
      <c r="D167" s="79"/>
      <c r="E167" s="80" t="str">
        <f>'Calcs Price list - ANS'!F131</f>
        <v xml:space="preserve">Fee-Based </v>
      </c>
      <c r="F167" s="81">
        <f>'Calcs Price list - ANS'!I131</f>
        <v>2584.7399999999998</v>
      </c>
      <c r="G167" s="81">
        <f>'Calcs Price list - ANS'!J131</f>
        <v>2586.5044458589355</v>
      </c>
      <c r="H167" s="121">
        <f>'Calcs Price list - ANS'!K131</f>
        <v>2675.7842506925231</v>
      </c>
      <c r="I167" s="82" t="str">
        <f>'Calcs Price list - ANS'!O131</f>
        <v>per service incl. materials costs</v>
      </c>
    </row>
    <row r="168" spans="1:9">
      <c r="A168" s="107"/>
      <c r="B168" s="102" t="str">
        <f>'Calcs Price list - ANS'!B132</f>
        <v>Connect &amp; disconnect MG to LV board in Kiosk</v>
      </c>
      <c r="C168" s="79"/>
      <c r="D168" s="79"/>
      <c r="E168" s="80" t="str">
        <f>'Calcs Price list - ANS'!F132</f>
        <v xml:space="preserve">Fee-Based </v>
      </c>
      <c r="F168" s="81">
        <f>'Calcs Price list - ANS'!I132</f>
        <v>2021.03</v>
      </c>
      <c r="G168" s="81">
        <f>'Calcs Price list - ANS'!J132</f>
        <v>2022.409635094549</v>
      </c>
      <c r="H168" s="121">
        <f>'Calcs Price list - ANS'!K132</f>
        <v>2093.5001921877952</v>
      </c>
      <c r="I168" s="82" t="str">
        <f>'Calcs Price list - ANS'!O132</f>
        <v>per service incl. materials costs</v>
      </c>
    </row>
    <row r="169" spans="1:9" ht="28.8" customHeight="1">
      <c r="A169" s="185" t="str">
        <f>'Calcs Price list - ANS'!A133</f>
        <v>Carrying out planning studies and analysis relation to distribution (including sub-transmission and dual-function assets) connection applications</v>
      </c>
      <c r="B169" s="186"/>
      <c r="C169" s="186"/>
      <c r="D169" s="186"/>
      <c r="E169" s="94" t="str">
        <f>'Calcs Price list - ANS'!F133</f>
        <v xml:space="preserve">Quoted/ Hourly Rate </v>
      </c>
      <c r="F169" s="95">
        <f>'Calcs Price list - ANS'!I133</f>
        <v>210.96</v>
      </c>
      <c r="G169" s="95">
        <f>'Calcs Price list - ANS'!J133</f>
        <v>211.10400964832095</v>
      </c>
      <c r="H169" s="122">
        <f>'Calcs Price list - ANS'!K133</f>
        <v>218.56294660139895</v>
      </c>
      <c r="I169" s="96" t="str">
        <f>'Calcs Price list - ANS'!O133</f>
        <v>per hour</v>
      </c>
    </row>
    <row r="170" spans="1:9" ht="28.8" customHeight="1">
      <c r="A170" s="185" t="str">
        <f>'Calcs Price list - ANS'!A134</f>
        <v>Services involved in obtaining deeds of agreement in relation to property rights associated with contestable connection works</v>
      </c>
      <c r="B170" s="186"/>
      <c r="C170" s="186"/>
      <c r="D170" s="186"/>
      <c r="E170" s="94" t="str">
        <f>'Calcs Price list - ANS'!F134</f>
        <v xml:space="preserve">Quoted/ Hourly Rate </v>
      </c>
      <c r="F170" s="95">
        <f>'Calcs Price list - ANS'!I134</f>
        <v>210.96</v>
      </c>
      <c r="G170" s="95">
        <f>'Calcs Price list - ANS'!J134</f>
        <v>211.10400964832095</v>
      </c>
      <c r="H170" s="122">
        <f>'Calcs Price list - ANS'!K134</f>
        <v>218.56294660139895</v>
      </c>
      <c r="I170" s="96" t="str">
        <f>'Calcs Price list - ANS'!O134</f>
        <v>per hour plus legal costs</v>
      </c>
    </row>
    <row r="171" spans="1:9" ht="28.8" customHeight="1">
      <c r="A171" s="185" t="str">
        <f>'Calcs Price list - ANS'!A135</f>
        <v>Investigate, review &amp; implementation of remedial actions associated with ASP's connection works</v>
      </c>
      <c r="B171" s="186"/>
      <c r="C171" s="186"/>
      <c r="D171" s="186"/>
      <c r="E171" s="94" t="str">
        <f>'Calcs Price list - ANS'!F135</f>
        <v xml:space="preserve">Quoted/ Hourly Rate </v>
      </c>
      <c r="F171" s="95">
        <f>'Calcs Price list - ANS'!I135</f>
        <v>210.96</v>
      </c>
      <c r="G171" s="95">
        <f>'Calcs Price list - ANS'!J135</f>
        <v>211.10400964832095</v>
      </c>
      <c r="H171" s="122">
        <f>'Calcs Price list - ANS'!K135</f>
        <v>218.56294660139895</v>
      </c>
      <c r="I171" s="96" t="str">
        <f>'Calcs Price list - ANS'!O135</f>
        <v>per hour</v>
      </c>
    </row>
    <row r="172" spans="1:9" ht="28.8" customHeight="1">
      <c r="A172" s="185" t="str">
        <f>'Calcs Price list - ANS'!$A$136</f>
        <v>Metering Services</v>
      </c>
      <c r="B172" s="186"/>
      <c r="C172" s="186"/>
      <c r="D172" s="186"/>
      <c r="E172" s="94"/>
      <c r="F172" s="95"/>
      <c r="G172" s="95"/>
      <c r="H172" s="122"/>
      <c r="I172" s="96"/>
    </row>
    <row r="173" spans="1:9">
      <c r="A173" s="107"/>
      <c r="B173" s="102" t="str">
        <f>'Calcs Price list - ANS'!B136</f>
        <v xml:space="preserve">Metering Site Establishment </v>
      </c>
      <c r="C173" s="79"/>
      <c r="D173" s="79"/>
      <c r="E173" s="80" t="str">
        <f>'Calcs Price list - ANS'!F136</f>
        <v xml:space="preserve">Fee-Based </v>
      </c>
      <c r="F173" s="81">
        <f>'Calcs Price list - ANS'!I136</f>
        <v>52.4</v>
      </c>
      <c r="G173" s="81">
        <f>'Calcs Price list - ANS'!J136</f>
        <v>52.435770314618971</v>
      </c>
      <c r="H173" s="121">
        <f>'Calcs Price list - ANS'!K136</f>
        <v>54.288483133832507</v>
      </c>
      <c r="I173" s="82" t="str">
        <f>'Calcs Price list - ANS'!O136</f>
        <v>per service</v>
      </c>
    </row>
    <row r="174" spans="1:9">
      <c r="A174" s="107"/>
      <c r="B174" s="102" t="str">
        <f>'Calcs Price list - ANS'!B137</f>
        <v xml:space="preserve">Special Meter Reading </v>
      </c>
      <c r="C174" s="79"/>
      <c r="D174" s="79"/>
      <c r="E174" s="80" t="str">
        <f>'Calcs Price list - ANS'!F137</f>
        <v xml:space="preserve">Fee-Based </v>
      </c>
      <c r="F174" s="81">
        <f>'Calcs Price list - ANS'!I137</f>
        <v>9.69</v>
      </c>
      <c r="G174" s="81">
        <f>'Calcs Price list - ANS'!J137</f>
        <v>9.6966147776461415</v>
      </c>
      <c r="H174" s="121">
        <f>'Calcs Price list - ANS'!K137</f>
        <v>10.039225220741164</v>
      </c>
      <c r="I174" s="82" t="str">
        <f>'Calcs Price list - ANS'!O137</f>
        <v>per service</v>
      </c>
    </row>
    <row r="175" spans="1:9">
      <c r="A175" s="107"/>
      <c r="B175" s="102" t="str">
        <f>'Calcs Price list - ANS'!B138</f>
        <v xml:space="preserve">Type 5-6 Meter Test </v>
      </c>
      <c r="C175" s="79"/>
      <c r="D175" s="79"/>
      <c r="E175" s="80" t="str">
        <f>'Calcs Price list - ANS'!F138</f>
        <v xml:space="preserve">Fee-Based </v>
      </c>
      <c r="F175" s="81">
        <f>'Calcs Price list - ANS'!I138</f>
        <v>548.30999999999995</v>
      </c>
      <c r="G175" s="81">
        <f>'Calcs Price list - ANS'!J138</f>
        <v>548.68429811467036</v>
      </c>
      <c r="H175" s="121">
        <f>'Calcs Price list - ANS'!K138</f>
        <v>568.07095776930726</v>
      </c>
      <c r="I175" s="82" t="str">
        <f>'Calcs Price list - ANS'!O138</f>
        <v>per service</v>
      </c>
    </row>
    <row r="176" spans="1:9">
      <c r="A176" s="107"/>
      <c r="B176" s="102" t="str">
        <f>'Calcs Price list - ANS'!B139</f>
        <v xml:space="preserve">Franchise current transformer (CT) meter install </v>
      </c>
      <c r="C176" s="79"/>
      <c r="D176" s="79"/>
      <c r="E176" s="80" t="str">
        <f>'Calcs Price list - ANS'!F139</f>
        <v xml:space="preserve">Quoted/ Hourly Rate </v>
      </c>
      <c r="F176" s="81">
        <f>'Calcs Price list - ANS'!I139</f>
        <v>0</v>
      </c>
      <c r="G176" s="81">
        <f>'Calcs Price list - ANS'!J139</f>
        <v>0</v>
      </c>
      <c r="H176" s="121">
        <f>'Calcs Price list - ANS'!K139</f>
        <v>0</v>
      </c>
      <c r="I176" s="82" t="str">
        <f>'Calcs Price list - ANS'!O139</f>
        <v>per hour</v>
      </c>
    </row>
    <row r="177" spans="1:9">
      <c r="A177" s="107"/>
      <c r="B177" s="102" t="str">
        <f>'Calcs Price list - ANS'!B140</f>
        <v xml:space="preserve">Types 5-7 non-standard Meter Data Services </v>
      </c>
      <c r="C177" s="79"/>
      <c r="D177" s="79"/>
      <c r="E177" s="80" t="str">
        <f>'Calcs Price list - ANS'!F140</f>
        <v xml:space="preserve">Fee-Based </v>
      </c>
      <c r="F177" s="81">
        <f>'Calcs Price list - ANS'!I140</f>
        <v>13.83</v>
      </c>
      <c r="G177" s="81">
        <f>'Calcs Price list - ANS'!J140</f>
        <v>13.839440905556877</v>
      </c>
      <c r="H177" s="121">
        <f>'Calcs Price list - ANS'!K140</f>
        <v>14.328429804215716</v>
      </c>
      <c r="I177" s="82" t="str">
        <f>'Calcs Price list - ANS'!O140</f>
        <v>per service</v>
      </c>
    </row>
    <row r="178" spans="1:9">
      <c r="A178" s="107"/>
      <c r="B178" s="102" t="str">
        <f>'Calcs Price list - ANS'!B141</f>
        <v xml:space="preserve">Emergency maintenance of failed metering equipment not owned by the network </v>
      </c>
      <c r="C178" s="79"/>
      <c r="D178" s="79"/>
      <c r="E178" s="80" t="str">
        <f>'Calcs Price list - ANS'!F141</f>
        <v xml:space="preserve">Fee-Based </v>
      </c>
      <c r="F178" s="81">
        <f>'Calcs Price list - ANS'!I141</f>
        <v>156.78</v>
      </c>
      <c r="G178" s="81">
        <f>'Calcs Price list - ANS'!J141</f>
        <v>156.8870242352283</v>
      </c>
      <c r="H178" s="121">
        <f>'Calcs Price list - ANS'!K141</f>
        <v>162.4303127046233</v>
      </c>
      <c r="I178" s="82" t="str">
        <f>'Calcs Price list - ANS'!O141</f>
        <v>per service</v>
      </c>
    </row>
    <row r="179" spans="1:9">
      <c r="A179" s="107"/>
      <c r="B179" s="102" t="str">
        <f>'Calcs Price list - ANS'!B142</f>
        <v xml:space="preserve">Off peak conversion </v>
      </c>
      <c r="C179" s="79"/>
      <c r="D179" s="79"/>
      <c r="E179" s="80" t="str">
        <f>'Calcs Price list - ANS'!F142</f>
        <v xml:space="preserve">Fee-Based </v>
      </c>
      <c r="F179" s="81">
        <f>'Calcs Price list - ANS'!I142</f>
        <v>198.39</v>
      </c>
      <c r="G179" s="81">
        <f>'Calcs Price list - ANS'!J142</f>
        <v>198.52542886864995</v>
      </c>
      <c r="H179" s="121">
        <f>'Calcs Price list - ANS'!K142</f>
        <v>205.53992688780593</v>
      </c>
      <c r="I179" s="82" t="str">
        <f>'Calcs Price list - ANS'!O142</f>
        <v>per service</v>
      </c>
    </row>
    <row r="180" spans="1:9">
      <c r="A180" s="107"/>
      <c r="B180" s="102" t="str">
        <f>'Calcs Price list - ANS'!B143</f>
        <v xml:space="preserve">Disconnection Visit (Site Visit Only) </v>
      </c>
      <c r="C180" s="79"/>
      <c r="D180" s="79"/>
      <c r="E180" s="80" t="str">
        <f>'Calcs Price list - ANS'!F143</f>
        <v xml:space="preserve">Fee-Based </v>
      </c>
      <c r="F180" s="81">
        <f>'Calcs Price list - ANS'!I143</f>
        <v>41.89</v>
      </c>
      <c r="G180" s="81">
        <f>'Calcs Price list - ANS'!J143</f>
        <v>41.918595772507423</v>
      </c>
      <c r="H180" s="121">
        <f>'Calcs Price list - ANS'!K143</f>
        <v>43.39970531443214</v>
      </c>
      <c r="I180" s="82" t="str">
        <f>'Calcs Price list - ANS'!O143</f>
        <v>per service</v>
      </c>
    </row>
    <row r="181" spans="1:9">
      <c r="A181" s="107"/>
      <c r="B181" s="102" t="str">
        <f>'Calcs Price list - ANS'!B144</f>
        <v xml:space="preserve">Disconnection Completed </v>
      </c>
      <c r="C181" s="79"/>
      <c r="D181" s="79"/>
      <c r="E181" s="80" t="str">
        <f>'Calcs Price list - ANS'!F144</f>
        <v xml:space="preserve">Fee-Based </v>
      </c>
      <c r="F181" s="81">
        <f>'Calcs Price list - ANS'!I144</f>
        <v>138.66999999999999</v>
      </c>
      <c r="G181" s="81">
        <f>'Calcs Price list - ANS'!J144</f>
        <v>138.76466163221778</v>
      </c>
      <c r="H181" s="121">
        <f>'Calcs Price list - ANS'!K144</f>
        <v>143.66763275130825</v>
      </c>
      <c r="I181" s="82" t="str">
        <f>'Calcs Price list - ANS'!O144</f>
        <v>per service</v>
      </c>
    </row>
    <row r="182" spans="1:9">
      <c r="A182" s="107"/>
      <c r="B182" s="102" t="str">
        <f>'Calcs Price list - ANS'!B145</f>
        <v xml:space="preserve">Disconnection Visit (Disconnection Completed- Technical/ Advanced) </v>
      </c>
      <c r="C182" s="79"/>
      <c r="D182" s="79"/>
      <c r="E182" s="80" t="str">
        <f>'Calcs Price list - ANS'!F145</f>
        <v xml:space="preserve">Fee-Based </v>
      </c>
      <c r="F182" s="81">
        <f>'Calcs Price list - ANS'!I145</f>
        <v>233.2</v>
      </c>
      <c r="G182" s="81">
        <f>'Calcs Price list - ANS'!J145</f>
        <v>233.35919155284626</v>
      </c>
      <c r="H182" s="121">
        <f>'Calcs Price list - ANS'!K145</f>
        <v>241.60447074064388</v>
      </c>
      <c r="I182" s="82" t="str">
        <f>'Calcs Price list - ANS'!O145</f>
        <v>per service</v>
      </c>
    </row>
    <row r="183" spans="1:9">
      <c r="A183" s="107"/>
      <c r="B183" s="102" t="str">
        <f>'Calcs Price list - ANS'!B146</f>
        <v xml:space="preserve">Pillar/ Pole Top Disconnection Completed </v>
      </c>
      <c r="C183" s="79"/>
      <c r="D183" s="79"/>
      <c r="E183" s="80" t="str">
        <f>'Calcs Price list - ANS'!F146</f>
        <v xml:space="preserve">Fee-Based </v>
      </c>
      <c r="F183" s="81">
        <f>'Calcs Price list - ANS'!I146</f>
        <v>370.44</v>
      </c>
      <c r="G183" s="81">
        <f>'Calcs Price list - ANS'!J146</f>
        <v>370.69287701044755</v>
      </c>
      <c r="H183" s="121">
        <f>'Calcs Price list - ANS'!K146</f>
        <v>383.79056664307092</v>
      </c>
      <c r="I183" s="82" t="str">
        <f>'Calcs Price list - ANS'!O146</f>
        <v>per service</v>
      </c>
    </row>
    <row r="184" spans="1:9">
      <c r="A184" s="107"/>
      <c r="B184" s="102" t="str">
        <f>'Calcs Price list - ANS'!B147</f>
        <v xml:space="preserve">Pillar/Pole Top Site Visit </v>
      </c>
      <c r="C184" s="79"/>
      <c r="D184" s="79"/>
      <c r="E184" s="80" t="str">
        <f>'Calcs Price list - ANS'!F147</f>
        <v xml:space="preserve">Fee-Based </v>
      </c>
      <c r="F184" s="81">
        <f>'Calcs Price list - ANS'!I147</f>
        <v>309.33</v>
      </c>
      <c r="G184" s="81">
        <f>'Calcs Price list - ANS'!J147</f>
        <v>309.54116090498252</v>
      </c>
      <c r="H184" s="121">
        <f>'Calcs Price list - ANS'!K147</f>
        <v>320.47817724787041</v>
      </c>
      <c r="I184" s="82" t="str">
        <f>'Calcs Price list - ANS'!O147</f>
        <v>per service</v>
      </c>
    </row>
    <row r="185" spans="1:9">
      <c r="A185" s="107"/>
      <c r="B185" s="102" t="str">
        <f>'Calcs Price list - ANS'!B148</f>
        <v xml:space="preserve">Reconnection/ Disconnection Outside Normal Business Hours </v>
      </c>
      <c r="C185" s="79"/>
      <c r="D185" s="79"/>
      <c r="E185" s="80" t="str">
        <f>'Calcs Price list - ANS'!F148</f>
        <v xml:space="preserve">Fee-Based </v>
      </c>
      <c r="F185" s="81">
        <f>'Calcs Price list - ANS'!I148</f>
        <v>95.53</v>
      </c>
      <c r="G185" s="81">
        <f>'Calcs Price list - ANS'!J148</f>
        <v>95.595212560220432</v>
      </c>
      <c r="H185" s="121">
        <f>'Calcs Price list - ANS'!K148</f>
        <v>98.97287774379808</v>
      </c>
      <c r="I185" s="82" t="str">
        <f>'Calcs Price list - ANS'!O148</f>
        <v>per service</v>
      </c>
    </row>
    <row r="186" spans="1:9">
      <c r="A186" s="107"/>
      <c r="B186" s="102" t="str">
        <f>'Calcs Price list - ANS'!B149</f>
        <v xml:space="preserve">Network Tariff Change Request </v>
      </c>
      <c r="C186" s="79"/>
      <c r="D186" s="79"/>
      <c r="E186" s="80" t="str">
        <f>'Calcs Price list - ANS'!F149</f>
        <v xml:space="preserve">Fee-Based </v>
      </c>
      <c r="F186" s="81">
        <f>'Calcs Price list - ANS'!I149</f>
        <v>0</v>
      </c>
      <c r="G186" s="81">
        <f>'Calcs Price list - ANS'!J149</f>
        <v>0</v>
      </c>
      <c r="H186" s="121">
        <f>'Calcs Price list - ANS'!K149</f>
        <v>0</v>
      </c>
      <c r="I186" s="82" t="str">
        <f>'Calcs Price list - ANS'!O149</f>
        <v>per service</v>
      </c>
    </row>
    <row r="187" spans="1:9">
      <c r="A187" s="107"/>
      <c r="B187" s="102" t="str">
        <f>'Calcs Price list - ANS'!B150</f>
        <v xml:space="preserve">Recovery of Debt Collection Costs- Dishonoured Transactions </v>
      </c>
      <c r="C187" s="79"/>
      <c r="D187" s="79"/>
      <c r="E187" s="80" t="str">
        <f>'Calcs Price list - ANS'!F150</f>
        <v xml:space="preserve">Fee-Based </v>
      </c>
      <c r="F187" s="81">
        <f>'Calcs Price list - ANS'!I150</f>
        <v>24.4</v>
      </c>
      <c r="G187" s="81">
        <f>'Calcs Price list - ANS'!J150</f>
        <v>24.416656406043945</v>
      </c>
      <c r="H187" s="121">
        <f>'Calcs Price list - ANS'!K150</f>
        <v>25.279370008883838</v>
      </c>
      <c r="I187" s="82" t="str">
        <f>'Calcs Price list - ANS'!O150</f>
        <v>per service</v>
      </c>
    </row>
    <row r="188" spans="1:9">
      <c r="A188" s="107"/>
      <c r="B188" s="102" t="str">
        <f>'Calcs Price list - ANS'!B151</f>
        <v xml:space="preserve">Attendance at customers' premises to perform a statutory right where access is prevented  </v>
      </c>
      <c r="C188" s="79"/>
      <c r="D188" s="79"/>
      <c r="E188" s="80" t="str">
        <f>'Calcs Price list - ANS'!F151</f>
        <v xml:space="preserve">Fee-Based </v>
      </c>
      <c r="F188" s="81">
        <f>'Calcs Price list - ANS'!I151</f>
        <v>75.319999999999993</v>
      </c>
      <c r="G188" s="81">
        <f>'Calcs Price list - ANS'!J151</f>
        <v>75.3714164140668</v>
      </c>
      <c r="H188" s="121">
        <f>'Calcs Price list - ANS'!K151</f>
        <v>78.034514306111902</v>
      </c>
      <c r="I188" s="82" t="str">
        <f>'Calcs Price list - ANS'!O151</f>
        <v>per service</v>
      </c>
    </row>
    <row r="189" spans="1:9">
      <c r="A189" s="107"/>
      <c r="B189" s="102" t="str">
        <f>'Calcs Price list - ANS'!B152</f>
        <v xml:space="preserve">Vacant Property Disconnection </v>
      </c>
      <c r="C189" s="79"/>
      <c r="D189" s="79"/>
      <c r="E189" s="80" t="str">
        <f>'Calcs Price list - ANS'!F152</f>
        <v xml:space="preserve">Fee-Based </v>
      </c>
      <c r="F189" s="81">
        <f>'Calcs Price list - ANS'!I152</f>
        <v>136.06</v>
      </c>
      <c r="G189" s="81">
        <f>'Calcs Price list - ANS'!J152</f>
        <v>136.15287994288278</v>
      </c>
      <c r="H189" s="121">
        <f>'Calcs Price list - ANS'!K152</f>
        <v>140.96356899216127</v>
      </c>
      <c r="I189" s="82" t="str">
        <f>'Calcs Price list - ANS'!O152</f>
        <v>per service</v>
      </c>
    </row>
    <row r="190" spans="1:9">
      <c r="A190" s="107"/>
      <c r="B190" s="102" t="str">
        <f>'Calcs Price list - ANS'!B153</f>
        <v xml:space="preserve">Vacant Property Site Visit </v>
      </c>
      <c r="C190" s="79"/>
      <c r="D190" s="79"/>
      <c r="E190" s="80" t="str">
        <f>'Calcs Price list - ANS'!F153</f>
        <v xml:space="preserve">Fee-Based </v>
      </c>
      <c r="F190" s="81">
        <f>'Calcs Price list - ANS'!I153</f>
        <v>34.729999999999997</v>
      </c>
      <c r="G190" s="81">
        <f>'Calcs Price list - ANS'!J153</f>
        <v>34.753708073028946</v>
      </c>
      <c r="H190" s="121">
        <f>'Calcs Price list - ANS'!K153</f>
        <v>35.98166067248097</v>
      </c>
      <c r="I190" s="82" t="str">
        <f>'Calcs Price list - ANS'!O153</f>
        <v>per service</v>
      </c>
    </row>
  </sheetData>
  <mergeCells count="13">
    <mergeCell ref="E1:E2"/>
    <mergeCell ref="I1:I2"/>
    <mergeCell ref="C11:D11"/>
    <mergeCell ref="A172:D172"/>
    <mergeCell ref="A1:D2"/>
    <mergeCell ref="A169:D169"/>
    <mergeCell ref="A170:D170"/>
    <mergeCell ref="A171:D171"/>
    <mergeCell ref="B153:D153"/>
    <mergeCell ref="B145:D145"/>
    <mergeCell ref="B141:D141"/>
    <mergeCell ref="B121:D121"/>
    <mergeCell ref="B114:D114"/>
  </mergeCells>
  <pageMargins left="0.70866141732283472" right="0.70866141732283472" top="0.74803149606299213" bottom="0.74803149606299213" header="0.31496062992125984" footer="0.31496062992125984"/>
  <pageSetup paperSize="9" scale="51"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XFC153"/>
  <sheetViews>
    <sheetView zoomScale="85" zoomScaleNormal="85" workbookViewId="0">
      <selection sqref="A1:A2"/>
    </sheetView>
  </sheetViews>
  <sheetFormatPr defaultRowHeight="14.4"/>
  <cols>
    <col min="1" max="1" width="28.88671875" style="17" customWidth="1"/>
    <col min="2" max="2" width="37.88671875" style="17" customWidth="1"/>
    <col min="3" max="3" width="11.21875" style="17" customWidth="1"/>
    <col min="4" max="4" width="17.109375" style="17" customWidth="1"/>
    <col min="5" max="5" width="11.21875" style="24" customWidth="1"/>
    <col min="6" max="6" width="19.77734375" style="17" customWidth="1"/>
    <col min="7" max="7" width="19.77734375" style="18" customWidth="1"/>
    <col min="8" max="14" width="19.77734375" style="17" customWidth="1"/>
    <col min="15" max="15" width="26.5546875" style="23" customWidth="1"/>
    <col min="16" max="16" width="4.88671875" customWidth="1"/>
    <col min="17" max="18" width="13.6640625" style="17" customWidth="1"/>
    <col min="19" max="19" width="12.88671875" style="17" customWidth="1"/>
    <col min="20" max="20" width="11.109375" style="17" customWidth="1"/>
    <col min="21" max="21" width="10.77734375" style="17" customWidth="1"/>
    <col min="22" max="22" width="9.88671875" style="17" customWidth="1"/>
    <col min="23" max="23" width="11.109375" style="17" customWidth="1"/>
    <col min="24" max="24" width="10.77734375" style="17" customWidth="1"/>
    <col min="25" max="25" width="9.88671875" style="17" customWidth="1"/>
    <col min="26" max="26" width="11.109375" style="17" customWidth="1"/>
    <col min="27" max="27" width="10.77734375" style="17" customWidth="1"/>
    <col min="28" max="28" width="9.88671875" style="17" customWidth="1"/>
    <col min="29" max="29" width="11.109375" style="17" customWidth="1"/>
    <col min="30" max="35" width="11.21875" style="17" customWidth="1"/>
    <col min="36" max="36" width="32.33203125" style="17" customWidth="1"/>
    <col min="37" max="16384" width="8.88671875" style="17"/>
  </cols>
  <sheetData>
    <row r="1" spans="1:35" ht="24">
      <c r="A1" s="190" t="s">
        <v>304</v>
      </c>
      <c r="B1" s="190" t="s">
        <v>305</v>
      </c>
      <c r="C1" s="198" t="s">
        <v>418</v>
      </c>
      <c r="D1" s="199"/>
      <c r="E1" s="191" t="s">
        <v>204</v>
      </c>
      <c r="F1" s="193" t="s">
        <v>205</v>
      </c>
      <c r="G1" s="13" t="s">
        <v>387</v>
      </c>
      <c r="H1" s="15" t="s">
        <v>352</v>
      </c>
      <c r="I1" s="14" t="s">
        <v>415</v>
      </c>
      <c r="J1" s="14" t="s">
        <v>416</v>
      </c>
      <c r="K1" s="14" t="s">
        <v>417</v>
      </c>
      <c r="L1" s="33"/>
      <c r="M1" s="33"/>
      <c r="N1" s="69"/>
      <c r="O1" s="193" t="s">
        <v>341</v>
      </c>
      <c r="Q1" s="195" t="s">
        <v>354</v>
      </c>
      <c r="R1" s="195" t="s">
        <v>355</v>
      </c>
      <c r="S1" s="192" t="s">
        <v>311</v>
      </c>
      <c r="T1" s="192"/>
      <c r="U1" s="192" t="s">
        <v>309</v>
      </c>
      <c r="V1" s="192"/>
      <c r="W1" s="192"/>
      <c r="X1" s="192" t="s">
        <v>310</v>
      </c>
      <c r="Y1" s="192"/>
      <c r="Z1" s="192"/>
      <c r="AA1" s="192" t="s">
        <v>335</v>
      </c>
      <c r="AB1" s="192"/>
      <c r="AC1" s="192"/>
      <c r="AD1" s="189" t="s">
        <v>342</v>
      </c>
      <c r="AE1" s="189"/>
      <c r="AF1" s="189"/>
      <c r="AG1" s="189"/>
      <c r="AH1" s="189"/>
      <c r="AI1" s="189"/>
    </row>
    <row r="2" spans="1:35" ht="24">
      <c r="A2" s="190"/>
      <c r="B2" s="190"/>
      <c r="C2" s="200"/>
      <c r="D2" s="201"/>
      <c r="E2" s="191"/>
      <c r="F2" s="194"/>
      <c r="G2" s="29" t="s">
        <v>259</v>
      </c>
      <c r="H2" s="29" t="s">
        <v>259</v>
      </c>
      <c r="I2" s="29" t="s">
        <v>259</v>
      </c>
      <c r="J2" s="29" t="s">
        <v>259</v>
      </c>
      <c r="K2" s="28" t="s">
        <v>203</v>
      </c>
      <c r="L2" s="28" t="s">
        <v>403</v>
      </c>
      <c r="M2" s="28" t="s">
        <v>404</v>
      </c>
      <c r="N2" s="28" t="s">
        <v>405</v>
      </c>
      <c r="O2" s="194"/>
      <c r="Q2" s="196"/>
      <c r="R2" s="197"/>
      <c r="S2" s="32" t="s">
        <v>312</v>
      </c>
      <c r="T2" s="32" t="s">
        <v>308</v>
      </c>
      <c r="U2" s="32" t="s">
        <v>343</v>
      </c>
      <c r="V2" s="32" t="s">
        <v>306</v>
      </c>
      <c r="W2" s="32" t="s">
        <v>308</v>
      </c>
      <c r="X2" s="32" t="s">
        <v>343</v>
      </c>
      <c r="Y2" s="32" t="s">
        <v>306</v>
      </c>
      <c r="Z2" s="32" t="s">
        <v>308</v>
      </c>
      <c r="AA2" s="32" t="s">
        <v>343</v>
      </c>
      <c r="AB2" s="32" t="s">
        <v>306</v>
      </c>
      <c r="AC2" s="32" t="s">
        <v>308</v>
      </c>
      <c r="AD2" s="68" t="s">
        <v>409</v>
      </c>
      <c r="AE2" s="68" t="s">
        <v>410</v>
      </c>
      <c r="AF2" s="68" t="s">
        <v>411</v>
      </c>
      <c r="AG2" s="68" t="s">
        <v>412</v>
      </c>
      <c r="AH2" s="68" t="s">
        <v>413</v>
      </c>
      <c r="AI2" s="68" t="s">
        <v>414</v>
      </c>
    </row>
    <row r="3" spans="1:35">
      <c r="A3" s="25" t="s">
        <v>303</v>
      </c>
      <c r="B3" s="25" t="s">
        <v>35</v>
      </c>
      <c r="C3" s="25" t="s">
        <v>257</v>
      </c>
      <c r="D3" s="25" t="s">
        <v>256</v>
      </c>
      <c r="E3" s="26" t="s">
        <v>212</v>
      </c>
      <c r="F3" s="58" t="s">
        <v>15</v>
      </c>
      <c r="G3" s="27">
        <v>163</v>
      </c>
      <c r="H3" s="34">
        <f>'AER Table 16.24'!D22</f>
        <v>428.43</v>
      </c>
      <c r="I3" s="70">
        <f t="shared" ref="I3:I34" si="0">IFERROR(H3/1,Q3)</f>
        <v>428.43</v>
      </c>
      <c r="J3" s="70">
        <f t="shared" ref="J3:J34" si="1">I3/FY15_CPI_Forecast*FY15_CPI_Actual</f>
        <v>428.72246328038557</v>
      </c>
      <c r="K3" s="70">
        <f t="shared" ref="K3:K34" si="2">((J3-AE3)*FY16_X_ANS+AE3)*FY16_CPI_Actual</f>
        <v>443.87051200434843</v>
      </c>
      <c r="L3" s="27">
        <f t="shared" ref="L3:L34" si="3">((K3-AF3)*FY17_X_ANS+AF3)*FY17_CPI_Actual</f>
        <v>459.29708073308547</v>
      </c>
      <c r="M3" s="27">
        <f t="shared" ref="M3:M34" si="4">((L3-AG3)*FY18_X_ANS+AG3)*FY18_CPI_Actual</f>
        <v>475.4478859534583</v>
      </c>
      <c r="N3" s="27">
        <f t="shared" ref="N3:N34" si="5">((M3-AH3)*FY19_X_ANS+AH3)*FY19_CPI_Actual</f>
        <v>492.11794464118123</v>
      </c>
      <c r="O3" s="57" t="s">
        <v>229</v>
      </c>
      <c r="Q3" s="16">
        <f>V3*W3+Y3*Z3+AB3*AC3+AD3</f>
        <v>428.43</v>
      </c>
      <c r="R3" s="16">
        <f t="shared" ref="R3:R34" si="6">Q3-I3</f>
        <v>0</v>
      </c>
      <c r="S3" s="16">
        <f t="shared" ref="S3:S67" si="7">IFERROR(Q3/T3,0)</f>
        <v>142.81</v>
      </c>
      <c r="T3" s="19">
        <f t="shared" ref="T3:T67" si="8">W3+Z3+AC3</f>
        <v>3</v>
      </c>
      <c r="U3" s="20" t="s">
        <v>345</v>
      </c>
      <c r="V3" s="16">
        <f t="shared" ref="V3:V48" si="9">IFERROR(INDEX(ApprovedLabourRates,MATCH(U3,LabourIndex,0)),0)</f>
        <v>142.81</v>
      </c>
      <c r="W3" s="19">
        <v>3</v>
      </c>
      <c r="X3" s="20" t="s">
        <v>349</v>
      </c>
      <c r="Y3" s="16">
        <f t="shared" ref="Y3:Y48" si="10">IFERROR(INDEX(ApprovedLabourRates,MATCH(X3,LabourIndex,0)),0)</f>
        <v>0</v>
      </c>
      <c r="Z3" s="19">
        <v>0</v>
      </c>
      <c r="AA3" s="20" t="s">
        <v>349</v>
      </c>
      <c r="AB3" s="16">
        <f t="shared" ref="AB3:AB58" si="11">IFERROR(INDEX(ApprovedLabourRates,MATCH(AA3,LabourIndex,0)),0)</f>
        <v>0</v>
      </c>
      <c r="AC3" s="19">
        <v>0</v>
      </c>
      <c r="AD3" s="19">
        <v>0</v>
      </c>
      <c r="AE3" s="19">
        <f t="shared" ref="AE3:AE34" si="12">AD3/FY15_CPI_Forecast*FY15_CPI_Actual</f>
        <v>0</v>
      </c>
      <c r="AF3" s="19">
        <f t="shared" ref="AF3:AF34" si="13">AE3*FY16_CPI_Actual</f>
        <v>0</v>
      </c>
      <c r="AG3" s="19">
        <f t="shared" ref="AG3:AG34" si="14">AF3*FY17_CPI_Actual</f>
        <v>0</v>
      </c>
      <c r="AH3" s="19">
        <f t="shared" ref="AH3:AH34" si="15">AG3*FY18_CPI_Actual</f>
        <v>0</v>
      </c>
      <c r="AI3" s="19">
        <f t="shared" ref="AI3:AI34" si="16">AH3*FY19_CPI_Actual</f>
        <v>0</v>
      </c>
    </row>
    <row r="4" spans="1:35">
      <c r="A4" s="25" t="s">
        <v>303</v>
      </c>
      <c r="B4" s="25" t="s">
        <v>35</v>
      </c>
      <c r="C4" s="25" t="s">
        <v>257</v>
      </c>
      <c r="D4" s="25" t="s">
        <v>65</v>
      </c>
      <c r="E4" s="26" t="s">
        <v>212</v>
      </c>
      <c r="F4" s="58" t="s">
        <v>15</v>
      </c>
      <c r="G4" s="27">
        <v>244.99999999999997</v>
      </c>
      <c r="H4" s="34">
        <f>'AER Table 16.24'!D23</f>
        <v>571.24</v>
      </c>
      <c r="I4" s="70">
        <f t="shared" si="0"/>
        <v>571.24</v>
      </c>
      <c r="J4" s="70">
        <f t="shared" si="1"/>
        <v>571.62995104051424</v>
      </c>
      <c r="K4" s="70">
        <f t="shared" si="2"/>
        <v>591.82734933913139</v>
      </c>
      <c r="L4" s="27">
        <f t="shared" si="3"/>
        <v>612.39610764411407</v>
      </c>
      <c r="M4" s="27">
        <f t="shared" si="4"/>
        <v>633.93051460461118</v>
      </c>
      <c r="N4" s="27">
        <f t="shared" si="5"/>
        <v>656.15725952157504</v>
      </c>
      <c r="O4" s="57" t="s">
        <v>229</v>
      </c>
      <c r="Q4" s="16">
        <f t="shared" ref="Q4:Q34" si="17">V4*W4+Y4*Z4+AB4*AC4+AD4</f>
        <v>571.24</v>
      </c>
      <c r="R4" s="16">
        <f t="shared" si="6"/>
        <v>0</v>
      </c>
      <c r="S4" s="16">
        <f t="shared" si="7"/>
        <v>142.81</v>
      </c>
      <c r="T4" s="19">
        <f t="shared" si="8"/>
        <v>4</v>
      </c>
      <c r="U4" s="20" t="s">
        <v>345</v>
      </c>
      <c r="V4" s="16">
        <f t="shared" si="9"/>
        <v>142.81</v>
      </c>
      <c r="W4" s="19">
        <v>4</v>
      </c>
      <c r="X4" s="20" t="s">
        <v>349</v>
      </c>
      <c r="Y4" s="16">
        <f t="shared" si="10"/>
        <v>0</v>
      </c>
      <c r="Z4" s="19">
        <v>0</v>
      </c>
      <c r="AA4" s="20" t="s">
        <v>349</v>
      </c>
      <c r="AB4" s="16">
        <f t="shared" si="11"/>
        <v>0</v>
      </c>
      <c r="AC4" s="19">
        <v>0</v>
      </c>
      <c r="AD4" s="19">
        <v>0</v>
      </c>
      <c r="AE4" s="19">
        <f t="shared" si="12"/>
        <v>0</v>
      </c>
      <c r="AF4" s="19">
        <f t="shared" si="13"/>
        <v>0</v>
      </c>
      <c r="AG4" s="19">
        <f t="shared" si="14"/>
        <v>0</v>
      </c>
      <c r="AH4" s="19">
        <f t="shared" si="15"/>
        <v>0</v>
      </c>
      <c r="AI4" s="19">
        <f t="shared" si="16"/>
        <v>0</v>
      </c>
    </row>
    <row r="5" spans="1:35">
      <c r="A5" s="25" t="s">
        <v>303</v>
      </c>
      <c r="B5" s="25" t="s">
        <v>35</v>
      </c>
      <c r="C5" s="25" t="s">
        <v>257</v>
      </c>
      <c r="D5" s="25" t="s">
        <v>254</v>
      </c>
      <c r="E5" s="26" t="s">
        <v>212</v>
      </c>
      <c r="F5" s="58" t="s">
        <v>15</v>
      </c>
      <c r="G5" s="27">
        <v>407.90909090909088</v>
      </c>
      <c r="H5" s="34">
        <f>'AER Table 16.24'!D24</f>
        <v>999.67</v>
      </c>
      <c r="I5" s="70">
        <f t="shared" si="0"/>
        <v>999.67</v>
      </c>
      <c r="J5" s="70">
        <f t="shared" si="1"/>
        <v>1000.3524143208997</v>
      </c>
      <c r="K5" s="70">
        <f t="shared" si="2"/>
        <v>1035.6978613434796</v>
      </c>
      <c r="L5" s="27">
        <f t="shared" si="3"/>
        <v>1071.6931883771995</v>
      </c>
      <c r="M5" s="27">
        <f t="shared" si="4"/>
        <v>1109.3784005580694</v>
      </c>
      <c r="N5" s="27">
        <f t="shared" si="5"/>
        <v>1148.2752041627564</v>
      </c>
      <c r="O5" s="57" t="s">
        <v>229</v>
      </c>
      <c r="Q5" s="16">
        <f t="shared" si="17"/>
        <v>999.67000000000007</v>
      </c>
      <c r="R5" s="16">
        <f t="shared" si="6"/>
        <v>0</v>
      </c>
      <c r="S5" s="16">
        <f t="shared" si="7"/>
        <v>142.81</v>
      </c>
      <c r="T5" s="19">
        <f t="shared" si="8"/>
        <v>7</v>
      </c>
      <c r="U5" s="20" t="s">
        <v>345</v>
      </c>
      <c r="V5" s="16">
        <f t="shared" si="9"/>
        <v>142.81</v>
      </c>
      <c r="W5" s="19">
        <v>7</v>
      </c>
      <c r="X5" s="20" t="s">
        <v>349</v>
      </c>
      <c r="Y5" s="16">
        <f t="shared" si="10"/>
        <v>0</v>
      </c>
      <c r="Z5" s="19">
        <v>0</v>
      </c>
      <c r="AA5" s="20" t="s">
        <v>349</v>
      </c>
      <c r="AB5" s="16">
        <f t="shared" si="11"/>
        <v>0</v>
      </c>
      <c r="AC5" s="19">
        <v>0</v>
      </c>
      <c r="AD5" s="19">
        <v>0</v>
      </c>
      <c r="AE5" s="19">
        <f t="shared" si="12"/>
        <v>0</v>
      </c>
      <c r="AF5" s="19">
        <f t="shared" si="13"/>
        <v>0</v>
      </c>
      <c r="AG5" s="19">
        <f t="shared" si="14"/>
        <v>0</v>
      </c>
      <c r="AH5" s="19">
        <f t="shared" si="15"/>
        <v>0</v>
      </c>
      <c r="AI5" s="19">
        <f t="shared" si="16"/>
        <v>0</v>
      </c>
    </row>
    <row r="6" spans="1:35">
      <c r="A6" s="25" t="s">
        <v>303</v>
      </c>
      <c r="B6" s="25" t="s">
        <v>35</v>
      </c>
      <c r="C6" s="25" t="s">
        <v>257</v>
      </c>
      <c r="D6" s="25" t="s">
        <v>253</v>
      </c>
      <c r="E6" s="26" t="s">
        <v>212</v>
      </c>
      <c r="F6" s="58" t="s">
        <v>15</v>
      </c>
      <c r="G6" s="27">
        <v>489.90909090909082</v>
      </c>
      <c r="H6" s="34">
        <f>'AER Table 16.24'!D25</f>
        <v>1285.29</v>
      </c>
      <c r="I6" s="70">
        <f t="shared" si="0"/>
        <v>1285.29</v>
      </c>
      <c r="J6" s="70">
        <f t="shared" si="1"/>
        <v>1286.1673898411568</v>
      </c>
      <c r="K6" s="70">
        <f t="shared" si="2"/>
        <v>1331.6115360130455</v>
      </c>
      <c r="L6" s="27">
        <f t="shared" si="3"/>
        <v>1377.8912421992566</v>
      </c>
      <c r="M6" s="27">
        <f t="shared" si="4"/>
        <v>1426.3436578603751</v>
      </c>
      <c r="N6" s="27">
        <f t="shared" si="5"/>
        <v>1476.3538339235438</v>
      </c>
      <c r="O6" s="57" t="s">
        <v>229</v>
      </c>
      <c r="Q6" s="16">
        <f t="shared" si="17"/>
        <v>1285.29</v>
      </c>
      <c r="R6" s="16">
        <f t="shared" si="6"/>
        <v>0</v>
      </c>
      <c r="S6" s="16">
        <f t="shared" si="7"/>
        <v>142.81</v>
      </c>
      <c r="T6" s="19">
        <f t="shared" si="8"/>
        <v>9</v>
      </c>
      <c r="U6" s="20" t="s">
        <v>345</v>
      </c>
      <c r="V6" s="16">
        <f t="shared" si="9"/>
        <v>142.81</v>
      </c>
      <c r="W6" s="19">
        <v>9</v>
      </c>
      <c r="X6" s="20" t="s">
        <v>349</v>
      </c>
      <c r="Y6" s="16">
        <f t="shared" si="10"/>
        <v>0</v>
      </c>
      <c r="Z6" s="19">
        <v>0</v>
      </c>
      <c r="AA6" s="20" t="s">
        <v>349</v>
      </c>
      <c r="AB6" s="16">
        <f t="shared" si="11"/>
        <v>0</v>
      </c>
      <c r="AC6" s="19">
        <v>0</v>
      </c>
      <c r="AD6" s="19">
        <v>0</v>
      </c>
      <c r="AE6" s="19">
        <f t="shared" si="12"/>
        <v>0</v>
      </c>
      <c r="AF6" s="19">
        <f t="shared" si="13"/>
        <v>0</v>
      </c>
      <c r="AG6" s="19">
        <f t="shared" si="14"/>
        <v>0</v>
      </c>
      <c r="AH6" s="19">
        <f t="shared" si="15"/>
        <v>0</v>
      </c>
      <c r="AI6" s="19">
        <f t="shared" si="16"/>
        <v>0</v>
      </c>
    </row>
    <row r="7" spans="1:35">
      <c r="A7" s="25" t="s">
        <v>303</v>
      </c>
      <c r="B7" s="25" t="s">
        <v>35</v>
      </c>
      <c r="C7" s="25" t="s">
        <v>169</v>
      </c>
      <c r="D7" s="25"/>
      <c r="E7" s="26" t="s">
        <v>212</v>
      </c>
      <c r="F7" s="58" t="s">
        <v>28</v>
      </c>
      <c r="G7" s="27">
        <v>82</v>
      </c>
      <c r="H7" s="34">
        <f>Q7</f>
        <v>142.81</v>
      </c>
      <c r="I7" s="70">
        <f t="shared" si="0"/>
        <v>142.81</v>
      </c>
      <c r="J7" s="70">
        <f t="shared" si="1"/>
        <v>142.90748776012856</v>
      </c>
      <c r="K7" s="70">
        <f t="shared" si="2"/>
        <v>147.95683733478285</v>
      </c>
      <c r="L7" s="27">
        <f t="shared" si="3"/>
        <v>153.09902691102852</v>
      </c>
      <c r="M7" s="27">
        <f t="shared" si="4"/>
        <v>158.48262865115279</v>
      </c>
      <c r="N7" s="27">
        <f t="shared" si="5"/>
        <v>164.03931488039376</v>
      </c>
      <c r="O7" s="57" t="s">
        <v>337</v>
      </c>
      <c r="Q7" s="16">
        <f t="shared" si="17"/>
        <v>142.81</v>
      </c>
      <c r="R7" s="16">
        <f t="shared" si="6"/>
        <v>0</v>
      </c>
      <c r="S7" s="16">
        <f t="shared" si="7"/>
        <v>142.81</v>
      </c>
      <c r="T7" s="19">
        <f t="shared" si="8"/>
        <v>1</v>
      </c>
      <c r="U7" s="20" t="s">
        <v>345</v>
      </c>
      <c r="V7" s="16">
        <f t="shared" si="9"/>
        <v>142.81</v>
      </c>
      <c r="W7" s="19">
        <v>1</v>
      </c>
      <c r="X7" s="20" t="s">
        <v>349</v>
      </c>
      <c r="Y7" s="16">
        <f t="shared" si="10"/>
        <v>0</v>
      </c>
      <c r="Z7" s="19">
        <v>0</v>
      </c>
      <c r="AA7" s="20" t="s">
        <v>349</v>
      </c>
      <c r="AB7" s="16">
        <f t="shared" si="11"/>
        <v>0</v>
      </c>
      <c r="AC7" s="19">
        <v>0</v>
      </c>
      <c r="AD7" s="19">
        <v>0</v>
      </c>
      <c r="AE7" s="19">
        <f t="shared" si="12"/>
        <v>0</v>
      </c>
      <c r="AF7" s="19">
        <f t="shared" si="13"/>
        <v>0</v>
      </c>
      <c r="AG7" s="19">
        <f t="shared" si="14"/>
        <v>0</v>
      </c>
      <c r="AH7" s="19">
        <f t="shared" si="15"/>
        <v>0</v>
      </c>
      <c r="AI7" s="19">
        <f t="shared" si="16"/>
        <v>0</v>
      </c>
    </row>
    <row r="8" spans="1:35">
      <c r="A8" s="25" t="s">
        <v>303</v>
      </c>
      <c r="B8" s="25" t="s">
        <v>35</v>
      </c>
      <c r="C8" s="25" t="s">
        <v>176</v>
      </c>
      <c r="D8" s="25"/>
      <c r="E8" s="26" t="s">
        <v>212</v>
      </c>
      <c r="F8" s="58" t="s">
        <v>28</v>
      </c>
      <c r="G8" s="27">
        <v>82</v>
      </c>
      <c r="H8" s="34">
        <f t="shared" ref="H8:H12" si="18">Q8</f>
        <v>142.81</v>
      </c>
      <c r="I8" s="70">
        <f t="shared" si="0"/>
        <v>142.81</v>
      </c>
      <c r="J8" s="70">
        <f t="shared" si="1"/>
        <v>142.90748776012856</v>
      </c>
      <c r="K8" s="70">
        <f t="shared" si="2"/>
        <v>147.95683733478285</v>
      </c>
      <c r="L8" s="27">
        <f t="shared" si="3"/>
        <v>153.09902691102852</v>
      </c>
      <c r="M8" s="27">
        <f t="shared" si="4"/>
        <v>158.48262865115279</v>
      </c>
      <c r="N8" s="27">
        <f t="shared" si="5"/>
        <v>164.03931488039376</v>
      </c>
      <c r="O8" s="57" t="s">
        <v>337</v>
      </c>
      <c r="Q8" s="16">
        <f t="shared" si="17"/>
        <v>142.81</v>
      </c>
      <c r="R8" s="16">
        <f t="shared" si="6"/>
        <v>0</v>
      </c>
      <c r="S8" s="16">
        <f t="shared" si="7"/>
        <v>142.81</v>
      </c>
      <c r="T8" s="19">
        <f t="shared" si="8"/>
        <v>1</v>
      </c>
      <c r="U8" s="20" t="s">
        <v>345</v>
      </c>
      <c r="V8" s="16">
        <f t="shared" si="9"/>
        <v>142.81</v>
      </c>
      <c r="W8" s="19">
        <v>1</v>
      </c>
      <c r="X8" s="20" t="s">
        <v>349</v>
      </c>
      <c r="Y8" s="16">
        <f t="shared" si="10"/>
        <v>0</v>
      </c>
      <c r="Z8" s="19">
        <v>0</v>
      </c>
      <c r="AA8" s="20" t="s">
        <v>349</v>
      </c>
      <c r="AB8" s="16">
        <f t="shared" si="11"/>
        <v>0</v>
      </c>
      <c r="AC8" s="19">
        <v>0</v>
      </c>
      <c r="AD8" s="19">
        <v>0</v>
      </c>
      <c r="AE8" s="19">
        <f t="shared" si="12"/>
        <v>0</v>
      </c>
      <c r="AF8" s="19">
        <f t="shared" si="13"/>
        <v>0</v>
      </c>
      <c r="AG8" s="19">
        <f t="shared" si="14"/>
        <v>0</v>
      </c>
      <c r="AH8" s="19">
        <f t="shared" si="15"/>
        <v>0</v>
      </c>
      <c r="AI8" s="19">
        <f t="shared" si="16"/>
        <v>0</v>
      </c>
    </row>
    <row r="9" spans="1:35">
      <c r="A9" s="25" t="s">
        <v>303</v>
      </c>
      <c r="B9" s="25" t="s">
        <v>35</v>
      </c>
      <c r="C9" s="25" t="s">
        <v>248</v>
      </c>
      <c r="D9" s="25"/>
      <c r="E9" s="26" t="s">
        <v>212</v>
      </c>
      <c r="F9" s="58" t="s">
        <v>28</v>
      </c>
      <c r="G9" s="27">
        <v>82</v>
      </c>
      <c r="H9" s="34">
        <f t="shared" si="18"/>
        <v>142.81</v>
      </c>
      <c r="I9" s="70">
        <f t="shared" si="0"/>
        <v>142.81</v>
      </c>
      <c r="J9" s="70">
        <f t="shared" si="1"/>
        <v>142.90748776012856</v>
      </c>
      <c r="K9" s="70">
        <f t="shared" si="2"/>
        <v>147.95683733478285</v>
      </c>
      <c r="L9" s="27">
        <f t="shared" si="3"/>
        <v>153.09902691102852</v>
      </c>
      <c r="M9" s="27">
        <f t="shared" si="4"/>
        <v>158.48262865115279</v>
      </c>
      <c r="N9" s="27">
        <f t="shared" si="5"/>
        <v>164.03931488039376</v>
      </c>
      <c r="O9" s="57" t="s">
        <v>337</v>
      </c>
      <c r="Q9" s="16">
        <f t="shared" si="17"/>
        <v>142.81</v>
      </c>
      <c r="R9" s="16">
        <f t="shared" si="6"/>
        <v>0</v>
      </c>
      <c r="S9" s="16">
        <f t="shared" si="7"/>
        <v>142.81</v>
      </c>
      <c r="T9" s="19">
        <f t="shared" si="8"/>
        <v>1</v>
      </c>
      <c r="U9" s="20" t="s">
        <v>345</v>
      </c>
      <c r="V9" s="16">
        <f t="shared" si="9"/>
        <v>142.81</v>
      </c>
      <c r="W9" s="19">
        <v>1</v>
      </c>
      <c r="X9" s="20" t="s">
        <v>349</v>
      </c>
      <c r="Y9" s="16">
        <f t="shared" si="10"/>
        <v>0</v>
      </c>
      <c r="Z9" s="19">
        <v>0</v>
      </c>
      <c r="AA9" s="20" t="s">
        <v>349</v>
      </c>
      <c r="AB9" s="16">
        <f t="shared" si="11"/>
        <v>0</v>
      </c>
      <c r="AC9" s="19">
        <v>0</v>
      </c>
      <c r="AD9" s="19">
        <v>0</v>
      </c>
      <c r="AE9" s="19">
        <f t="shared" si="12"/>
        <v>0</v>
      </c>
      <c r="AF9" s="19">
        <f t="shared" si="13"/>
        <v>0</v>
      </c>
      <c r="AG9" s="19">
        <f t="shared" si="14"/>
        <v>0</v>
      </c>
      <c r="AH9" s="19">
        <f t="shared" si="15"/>
        <v>0</v>
      </c>
      <c r="AI9" s="19">
        <f t="shared" si="16"/>
        <v>0</v>
      </c>
    </row>
    <row r="10" spans="1:35">
      <c r="A10" s="25" t="s">
        <v>303</v>
      </c>
      <c r="B10" s="25" t="s">
        <v>35</v>
      </c>
      <c r="C10" s="25" t="s">
        <v>247</v>
      </c>
      <c r="D10" s="25"/>
      <c r="E10" s="26" t="s">
        <v>212</v>
      </c>
      <c r="F10" s="58" t="s">
        <v>28</v>
      </c>
      <c r="G10" s="27">
        <v>82</v>
      </c>
      <c r="H10" s="34">
        <f t="shared" si="18"/>
        <v>142.81</v>
      </c>
      <c r="I10" s="70">
        <f t="shared" si="0"/>
        <v>142.81</v>
      </c>
      <c r="J10" s="70">
        <f t="shared" si="1"/>
        <v>142.90748776012856</v>
      </c>
      <c r="K10" s="70">
        <f t="shared" si="2"/>
        <v>147.95683733478285</v>
      </c>
      <c r="L10" s="27">
        <f t="shared" si="3"/>
        <v>153.09902691102852</v>
      </c>
      <c r="M10" s="27">
        <f t="shared" si="4"/>
        <v>158.48262865115279</v>
      </c>
      <c r="N10" s="27">
        <f t="shared" si="5"/>
        <v>164.03931488039376</v>
      </c>
      <c r="O10" s="57" t="s">
        <v>337</v>
      </c>
      <c r="Q10" s="16">
        <f t="shared" si="17"/>
        <v>142.81</v>
      </c>
      <c r="R10" s="16">
        <f t="shared" si="6"/>
        <v>0</v>
      </c>
      <c r="S10" s="16">
        <f t="shared" si="7"/>
        <v>142.81</v>
      </c>
      <c r="T10" s="19">
        <f t="shared" si="8"/>
        <v>1</v>
      </c>
      <c r="U10" s="20" t="s">
        <v>345</v>
      </c>
      <c r="V10" s="16">
        <f t="shared" si="9"/>
        <v>142.81</v>
      </c>
      <c r="W10" s="19">
        <v>1</v>
      </c>
      <c r="X10" s="20" t="s">
        <v>349</v>
      </c>
      <c r="Y10" s="16">
        <f t="shared" si="10"/>
        <v>0</v>
      </c>
      <c r="Z10" s="19">
        <v>0</v>
      </c>
      <c r="AA10" s="20" t="s">
        <v>349</v>
      </c>
      <c r="AB10" s="16">
        <f t="shared" si="11"/>
        <v>0</v>
      </c>
      <c r="AC10" s="19">
        <v>0</v>
      </c>
      <c r="AD10" s="19">
        <v>0</v>
      </c>
      <c r="AE10" s="19">
        <f t="shared" si="12"/>
        <v>0</v>
      </c>
      <c r="AF10" s="19">
        <f t="shared" si="13"/>
        <v>0</v>
      </c>
      <c r="AG10" s="19">
        <f t="shared" si="14"/>
        <v>0</v>
      </c>
      <c r="AH10" s="19">
        <f t="shared" si="15"/>
        <v>0</v>
      </c>
      <c r="AI10" s="19">
        <f t="shared" si="16"/>
        <v>0</v>
      </c>
    </row>
    <row r="11" spans="1:35">
      <c r="A11" s="25" t="s">
        <v>303</v>
      </c>
      <c r="B11" s="25" t="s">
        <v>35</v>
      </c>
      <c r="C11" s="25" t="s">
        <v>247</v>
      </c>
      <c r="D11" s="25"/>
      <c r="E11" s="26" t="s">
        <v>212</v>
      </c>
      <c r="F11" s="58" t="s">
        <v>28</v>
      </c>
      <c r="G11" s="27">
        <v>98.36363636363636</v>
      </c>
      <c r="H11" s="34">
        <f t="shared" si="18"/>
        <v>166.43754737754293</v>
      </c>
      <c r="I11" s="70">
        <f t="shared" si="0"/>
        <v>166.43754737754293</v>
      </c>
      <c r="J11" s="70">
        <f t="shared" si="1"/>
        <v>166.5511642369724</v>
      </c>
      <c r="K11" s="70">
        <f t="shared" si="2"/>
        <v>172.43591571836234</v>
      </c>
      <c r="L11" s="27">
        <f t="shared" si="3"/>
        <v>178.42886734094267</v>
      </c>
      <c r="M11" s="27">
        <f t="shared" si="4"/>
        <v>184.70317214931572</v>
      </c>
      <c r="N11" s="27">
        <f t="shared" si="5"/>
        <v>191.17919783058059</v>
      </c>
      <c r="O11" s="57" t="s">
        <v>337</v>
      </c>
      <c r="Q11" s="16">
        <f t="shared" si="17"/>
        <v>166.43754737754293</v>
      </c>
      <c r="R11" s="16">
        <f t="shared" si="6"/>
        <v>0</v>
      </c>
      <c r="S11" s="16">
        <f t="shared" si="7"/>
        <v>166.43754737754293</v>
      </c>
      <c r="T11" s="19">
        <f t="shared" si="8"/>
        <v>1</v>
      </c>
      <c r="U11" s="20" t="s">
        <v>346</v>
      </c>
      <c r="V11" s="16">
        <f t="shared" si="9"/>
        <v>166.43754737754293</v>
      </c>
      <c r="W11" s="19">
        <v>1</v>
      </c>
      <c r="X11" s="20" t="s">
        <v>349</v>
      </c>
      <c r="Y11" s="16">
        <f t="shared" si="10"/>
        <v>0</v>
      </c>
      <c r="Z11" s="19">
        <v>0</v>
      </c>
      <c r="AA11" s="20" t="s">
        <v>349</v>
      </c>
      <c r="AB11" s="16">
        <f t="shared" si="11"/>
        <v>0</v>
      </c>
      <c r="AC11" s="19">
        <v>0</v>
      </c>
      <c r="AD11" s="19">
        <v>0</v>
      </c>
      <c r="AE11" s="19">
        <f t="shared" si="12"/>
        <v>0</v>
      </c>
      <c r="AF11" s="19">
        <f t="shared" si="13"/>
        <v>0</v>
      </c>
      <c r="AG11" s="19">
        <f t="shared" si="14"/>
        <v>0</v>
      </c>
      <c r="AH11" s="19">
        <f t="shared" si="15"/>
        <v>0</v>
      </c>
      <c r="AI11" s="19">
        <f t="shared" si="16"/>
        <v>0</v>
      </c>
    </row>
    <row r="12" spans="1:35">
      <c r="A12" s="25" t="s">
        <v>303</v>
      </c>
      <c r="B12" s="25" t="s">
        <v>35</v>
      </c>
      <c r="C12" s="25" t="s">
        <v>247</v>
      </c>
      <c r="D12" s="25"/>
      <c r="E12" s="26" t="s">
        <v>212</v>
      </c>
      <c r="F12" s="58" t="s">
        <v>28</v>
      </c>
      <c r="G12" s="27" t="s">
        <v>207</v>
      </c>
      <c r="H12" s="34">
        <f t="shared" si="18"/>
        <v>210.96</v>
      </c>
      <c r="I12" s="70">
        <f t="shared" si="0"/>
        <v>210.96</v>
      </c>
      <c r="J12" s="70">
        <f t="shared" si="1"/>
        <v>211.10400964832095</v>
      </c>
      <c r="K12" s="70">
        <f t="shared" si="2"/>
        <v>218.56294660139895</v>
      </c>
      <c r="L12" s="27">
        <f t="shared" si="3"/>
        <v>226.15902749912871</v>
      </c>
      <c r="M12" s="27">
        <f t="shared" si="4"/>
        <v>234.11172425073306</v>
      </c>
      <c r="N12" s="27">
        <f t="shared" si="5"/>
        <v>242.32010270406738</v>
      </c>
      <c r="O12" s="57" t="s">
        <v>337</v>
      </c>
      <c r="Q12" s="16">
        <f t="shared" si="17"/>
        <v>210.96</v>
      </c>
      <c r="R12" s="16">
        <f t="shared" si="6"/>
        <v>0</v>
      </c>
      <c r="S12" s="16">
        <f t="shared" si="7"/>
        <v>210.96</v>
      </c>
      <c r="T12" s="19">
        <f t="shared" si="8"/>
        <v>1</v>
      </c>
      <c r="U12" s="20" t="s">
        <v>348</v>
      </c>
      <c r="V12" s="16">
        <f t="shared" si="9"/>
        <v>210.96</v>
      </c>
      <c r="W12" s="19">
        <v>1</v>
      </c>
      <c r="X12" s="20" t="s">
        <v>349</v>
      </c>
      <c r="Y12" s="16">
        <f t="shared" si="10"/>
        <v>0</v>
      </c>
      <c r="Z12" s="19">
        <v>0</v>
      </c>
      <c r="AA12" s="20" t="s">
        <v>349</v>
      </c>
      <c r="AB12" s="16">
        <f t="shared" si="11"/>
        <v>0</v>
      </c>
      <c r="AC12" s="19">
        <v>0</v>
      </c>
      <c r="AD12" s="19">
        <v>0</v>
      </c>
      <c r="AE12" s="19">
        <f t="shared" si="12"/>
        <v>0</v>
      </c>
      <c r="AF12" s="19">
        <f t="shared" si="13"/>
        <v>0</v>
      </c>
      <c r="AG12" s="19">
        <f t="shared" si="14"/>
        <v>0</v>
      </c>
      <c r="AH12" s="19">
        <f t="shared" si="15"/>
        <v>0</v>
      </c>
      <c r="AI12" s="19">
        <f t="shared" si="16"/>
        <v>0</v>
      </c>
    </row>
    <row r="13" spans="1:35">
      <c r="A13" s="25" t="s">
        <v>303</v>
      </c>
      <c r="B13" s="25" t="s">
        <v>35</v>
      </c>
      <c r="C13" s="25" t="s">
        <v>302</v>
      </c>
      <c r="D13" s="25"/>
      <c r="E13" s="26" t="s">
        <v>212</v>
      </c>
      <c r="F13" s="58" t="s">
        <v>15</v>
      </c>
      <c r="G13" s="27" t="s">
        <v>207</v>
      </c>
      <c r="H13" s="34">
        <f>'AER Table 16.24'!$D$26</f>
        <v>535.54</v>
      </c>
      <c r="I13" s="70">
        <f t="shared" si="0"/>
        <v>535.54</v>
      </c>
      <c r="J13" s="70">
        <f t="shared" si="1"/>
        <v>535.90558080708092</v>
      </c>
      <c r="K13" s="70">
        <f t="shared" si="2"/>
        <v>554.84073010482177</v>
      </c>
      <c r="L13" s="27">
        <f t="shared" si="3"/>
        <v>574.12403103376664</v>
      </c>
      <c r="M13" s="27">
        <f t="shared" si="4"/>
        <v>594.31263180336373</v>
      </c>
      <c r="N13" s="27">
        <f t="shared" si="5"/>
        <v>615.15030243712692</v>
      </c>
      <c r="O13" s="57" t="s">
        <v>336</v>
      </c>
      <c r="Q13" s="16">
        <f t="shared" si="17"/>
        <v>535.53750000000002</v>
      </c>
      <c r="R13" s="16">
        <f t="shared" si="6"/>
        <v>-2.4999999999408828E-3</v>
      </c>
      <c r="S13" s="16">
        <f t="shared" si="7"/>
        <v>142.81</v>
      </c>
      <c r="T13" s="19">
        <f t="shared" si="8"/>
        <v>3.75</v>
      </c>
      <c r="U13" s="20" t="s">
        <v>345</v>
      </c>
      <c r="V13" s="16">
        <f t="shared" si="9"/>
        <v>142.81</v>
      </c>
      <c r="W13" s="19">
        <v>3.75</v>
      </c>
      <c r="X13" s="20" t="s">
        <v>349</v>
      </c>
      <c r="Y13" s="16">
        <f t="shared" si="10"/>
        <v>0</v>
      </c>
      <c r="Z13" s="19">
        <v>0</v>
      </c>
      <c r="AA13" s="20" t="s">
        <v>349</v>
      </c>
      <c r="AB13" s="16">
        <f t="shared" si="11"/>
        <v>0</v>
      </c>
      <c r="AC13" s="19">
        <v>0</v>
      </c>
      <c r="AD13" s="19">
        <v>0</v>
      </c>
      <c r="AE13" s="19">
        <f t="shared" si="12"/>
        <v>0</v>
      </c>
      <c r="AF13" s="19">
        <f t="shared" si="13"/>
        <v>0</v>
      </c>
      <c r="AG13" s="19">
        <f t="shared" si="14"/>
        <v>0</v>
      </c>
      <c r="AH13" s="19">
        <f t="shared" si="15"/>
        <v>0</v>
      </c>
      <c r="AI13" s="19">
        <f t="shared" si="16"/>
        <v>0</v>
      </c>
    </row>
    <row r="14" spans="1:35">
      <c r="A14" s="25" t="s">
        <v>303</v>
      </c>
      <c r="B14" s="25" t="s">
        <v>35</v>
      </c>
      <c r="C14" s="25" t="s">
        <v>294</v>
      </c>
      <c r="D14" s="25"/>
      <c r="E14" s="26" t="s">
        <v>212</v>
      </c>
      <c r="F14" s="58" t="s">
        <v>28</v>
      </c>
      <c r="G14" s="27" t="s">
        <v>207</v>
      </c>
      <c r="H14" s="34">
        <f>'AER Table 16.24'!$D$27</f>
        <v>142.81</v>
      </c>
      <c r="I14" s="70">
        <f t="shared" si="0"/>
        <v>142.81</v>
      </c>
      <c r="J14" s="70">
        <f t="shared" si="1"/>
        <v>142.90748776012856</v>
      </c>
      <c r="K14" s="70">
        <f t="shared" si="2"/>
        <v>147.95683733478285</v>
      </c>
      <c r="L14" s="27">
        <f t="shared" si="3"/>
        <v>153.09902691102852</v>
      </c>
      <c r="M14" s="27">
        <f t="shared" si="4"/>
        <v>158.48262865115279</v>
      </c>
      <c r="N14" s="27">
        <f t="shared" si="5"/>
        <v>164.03931488039376</v>
      </c>
      <c r="O14" s="57" t="s">
        <v>337</v>
      </c>
      <c r="Q14" s="16">
        <f t="shared" si="17"/>
        <v>142.81</v>
      </c>
      <c r="R14" s="16">
        <f t="shared" si="6"/>
        <v>0</v>
      </c>
      <c r="S14" s="16">
        <f t="shared" si="7"/>
        <v>142.81</v>
      </c>
      <c r="T14" s="19">
        <f t="shared" si="8"/>
        <v>1</v>
      </c>
      <c r="U14" s="20" t="s">
        <v>345</v>
      </c>
      <c r="V14" s="16">
        <f t="shared" si="9"/>
        <v>142.81</v>
      </c>
      <c r="W14" s="19">
        <v>1</v>
      </c>
      <c r="X14" s="20" t="s">
        <v>349</v>
      </c>
      <c r="Y14" s="16">
        <f t="shared" si="10"/>
        <v>0</v>
      </c>
      <c r="Z14" s="19">
        <v>0</v>
      </c>
      <c r="AA14" s="20" t="s">
        <v>349</v>
      </c>
      <c r="AB14" s="16">
        <f t="shared" si="11"/>
        <v>0</v>
      </c>
      <c r="AC14" s="19">
        <v>0</v>
      </c>
      <c r="AD14" s="19">
        <v>0</v>
      </c>
      <c r="AE14" s="19">
        <f t="shared" si="12"/>
        <v>0</v>
      </c>
      <c r="AF14" s="19">
        <f t="shared" si="13"/>
        <v>0</v>
      </c>
      <c r="AG14" s="19">
        <f t="shared" si="14"/>
        <v>0</v>
      </c>
      <c r="AH14" s="19">
        <f t="shared" si="15"/>
        <v>0</v>
      </c>
      <c r="AI14" s="19">
        <f t="shared" si="16"/>
        <v>0</v>
      </c>
    </row>
    <row r="15" spans="1:35">
      <c r="A15" s="113" t="s">
        <v>303</v>
      </c>
      <c r="B15" s="113" t="s">
        <v>301</v>
      </c>
      <c r="C15" s="113" t="s">
        <v>426</v>
      </c>
      <c r="D15" s="113"/>
      <c r="E15" s="114" t="s">
        <v>212</v>
      </c>
      <c r="F15" s="115" t="s">
        <v>15</v>
      </c>
      <c r="G15" s="116"/>
      <c r="H15" s="117">
        <f>'AER Table 16.24'!$D$29</f>
        <v>1285.29</v>
      </c>
      <c r="I15" s="118">
        <f t="shared" si="0"/>
        <v>1285.29</v>
      </c>
      <c r="J15" s="118">
        <f t="shared" si="1"/>
        <v>1286.1673898411568</v>
      </c>
      <c r="K15" s="118">
        <f t="shared" si="2"/>
        <v>1331.6115360130455</v>
      </c>
      <c r="L15" s="116">
        <f t="shared" si="3"/>
        <v>1377.8912421992566</v>
      </c>
      <c r="M15" s="116">
        <f t="shared" si="4"/>
        <v>1426.3436578603751</v>
      </c>
      <c r="N15" s="116">
        <f t="shared" si="5"/>
        <v>1476.3538339235438</v>
      </c>
      <c r="O15" s="119" t="s">
        <v>229</v>
      </c>
      <c r="Q15" s="16">
        <f t="shared" si="17"/>
        <v>0</v>
      </c>
      <c r="R15" s="16">
        <f t="shared" si="6"/>
        <v>-1285.29</v>
      </c>
      <c r="S15" s="16">
        <f t="shared" si="7"/>
        <v>0</v>
      </c>
      <c r="T15" s="19">
        <f t="shared" ref="T15" si="19">W15+Z15+AC15</f>
        <v>0</v>
      </c>
      <c r="U15" s="20" t="s">
        <v>349</v>
      </c>
      <c r="V15" s="16">
        <f t="shared" si="9"/>
        <v>0</v>
      </c>
      <c r="W15" s="19">
        <v>0</v>
      </c>
      <c r="X15" s="20" t="s">
        <v>349</v>
      </c>
      <c r="Y15" s="16">
        <f t="shared" si="10"/>
        <v>0</v>
      </c>
      <c r="Z15" s="19">
        <v>0</v>
      </c>
      <c r="AA15" s="20" t="s">
        <v>349</v>
      </c>
      <c r="AB15" s="16">
        <f t="shared" si="11"/>
        <v>0</v>
      </c>
      <c r="AC15" s="19">
        <v>0</v>
      </c>
      <c r="AD15" s="19">
        <v>0</v>
      </c>
      <c r="AE15" s="19">
        <f t="shared" si="12"/>
        <v>0</v>
      </c>
      <c r="AF15" s="19">
        <f t="shared" si="13"/>
        <v>0</v>
      </c>
      <c r="AG15" s="19">
        <f t="shared" si="14"/>
        <v>0</v>
      </c>
      <c r="AH15" s="19">
        <f t="shared" si="15"/>
        <v>0</v>
      </c>
      <c r="AI15" s="19">
        <f t="shared" si="16"/>
        <v>0</v>
      </c>
    </row>
    <row r="16" spans="1:35">
      <c r="A16" s="25" t="s">
        <v>303</v>
      </c>
      <c r="B16" s="25" t="s">
        <v>301</v>
      </c>
      <c r="C16" s="25" t="s">
        <v>257</v>
      </c>
      <c r="D16" s="25" t="s">
        <v>256</v>
      </c>
      <c r="E16" s="26" t="s">
        <v>212</v>
      </c>
      <c r="F16" s="58" t="s">
        <v>15</v>
      </c>
      <c r="G16" s="27">
        <v>82</v>
      </c>
      <c r="H16" s="34">
        <f>'AER Table 16.24'!D31</f>
        <v>285.62</v>
      </c>
      <c r="I16" s="70">
        <f t="shared" si="0"/>
        <v>285.62</v>
      </c>
      <c r="J16" s="70">
        <f t="shared" si="1"/>
        <v>285.81497552025712</v>
      </c>
      <c r="K16" s="70">
        <f t="shared" si="2"/>
        <v>295.91367466956569</v>
      </c>
      <c r="L16" s="27">
        <f t="shared" si="3"/>
        <v>306.19805382205703</v>
      </c>
      <c r="M16" s="27">
        <f t="shared" si="4"/>
        <v>316.96525730230559</v>
      </c>
      <c r="N16" s="27">
        <f t="shared" si="5"/>
        <v>328.07862976078752</v>
      </c>
      <c r="O16" s="57" t="s">
        <v>229</v>
      </c>
      <c r="Q16" s="16">
        <f t="shared" si="17"/>
        <v>285.62</v>
      </c>
      <c r="R16" s="16">
        <f t="shared" si="6"/>
        <v>0</v>
      </c>
      <c r="S16" s="16">
        <f t="shared" si="7"/>
        <v>142.81</v>
      </c>
      <c r="T16" s="19">
        <f t="shared" si="8"/>
        <v>2</v>
      </c>
      <c r="U16" s="20" t="s">
        <v>345</v>
      </c>
      <c r="V16" s="16">
        <f t="shared" si="9"/>
        <v>142.81</v>
      </c>
      <c r="W16" s="19">
        <v>2</v>
      </c>
      <c r="X16" s="20" t="s">
        <v>349</v>
      </c>
      <c r="Y16" s="16">
        <f t="shared" si="10"/>
        <v>0</v>
      </c>
      <c r="Z16" s="19">
        <v>0</v>
      </c>
      <c r="AA16" s="20" t="s">
        <v>349</v>
      </c>
      <c r="AB16" s="16">
        <f t="shared" si="11"/>
        <v>0</v>
      </c>
      <c r="AC16" s="19">
        <v>0</v>
      </c>
      <c r="AD16" s="19">
        <v>0</v>
      </c>
      <c r="AE16" s="19">
        <f t="shared" si="12"/>
        <v>0</v>
      </c>
      <c r="AF16" s="19">
        <f t="shared" si="13"/>
        <v>0</v>
      </c>
      <c r="AG16" s="19">
        <f t="shared" si="14"/>
        <v>0</v>
      </c>
      <c r="AH16" s="19">
        <f t="shared" si="15"/>
        <v>0</v>
      </c>
      <c r="AI16" s="19">
        <f t="shared" si="16"/>
        <v>0</v>
      </c>
    </row>
    <row r="17" spans="1:35">
      <c r="A17" s="25" t="s">
        <v>303</v>
      </c>
      <c r="B17" s="25" t="s">
        <v>301</v>
      </c>
      <c r="C17" s="25" t="s">
        <v>257</v>
      </c>
      <c r="D17" s="25" t="s">
        <v>300</v>
      </c>
      <c r="E17" s="26" t="s">
        <v>212</v>
      </c>
      <c r="F17" s="58" t="s">
        <v>15</v>
      </c>
      <c r="G17" s="27">
        <v>163</v>
      </c>
      <c r="H17" s="34">
        <f>'AER Table 16.24'!D32</f>
        <v>428.43</v>
      </c>
      <c r="I17" s="70">
        <f t="shared" si="0"/>
        <v>428.43</v>
      </c>
      <c r="J17" s="70">
        <f t="shared" si="1"/>
        <v>428.72246328038557</v>
      </c>
      <c r="K17" s="70">
        <f t="shared" si="2"/>
        <v>443.87051200434843</v>
      </c>
      <c r="L17" s="27">
        <f t="shared" si="3"/>
        <v>459.29708073308547</v>
      </c>
      <c r="M17" s="27">
        <f t="shared" si="4"/>
        <v>475.4478859534583</v>
      </c>
      <c r="N17" s="27">
        <f t="shared" si="5"/>
        <v>492.11794464118123</v>
      </c>
      <c r="O17" s="57" t="s">
        <v>229</v>
      </c>
      <c r="Q17" s="16">
        <f t="shared" si="17"/>
        <v>428.43</v>
      </c>
      <c r="R17" s="16">
        <f t="shared" si="6"/>
        <v>0</v>
      </c>
      <c r="S17" s="16">
        <f t="shared" si="7"/>
        <v>142.81</v>
      </c>
      <c r="T17" s="19">
        <f t="shared" si="8"/>
        <v>3</v>
      </c>
      <c r="U17" s="20" t="s">
        <v>345</v>
      </c>
      <c r="V17" s="16">
        <f t="shared" si="9"/>
        <v>142.81</v>
      </c>
      <c r="W17" s="19">
        <v>3</v>
      </c>
      <c r="X17" s="20" t="s">
        <v>349</v>
      </c>
      <c r="Y17" s="16">
        <f t="shared" si="10"/>
        <v>0</v>
      </c>
      <c r="Z17" s="19">
        <v>0</v>
      </c>
      <c r="AA17" s="20" t="s">
        <v>349</v>
      </c>
      <c r="AB17" s="16">
        <f t="shared" si="11"/>
        <v>0</v>
      </c>
      <c r="AC17" s="19">
        <v>0</v>
      </c>
      <c r="AD17" s="19">
        <v>0</v>
      </c>
      <c r="AE17" s="19">
        <f t="shared" si="12"/>
        <v>0</v>
      </c>
      <c r="AF17" s="19">
        <f t="shared" si="13"/>
        <v>0</v>
      </c>
      <c r="AG17" s="19">
        <f t="shared" si="14"/>
        <v>0</v>
      </c>
      <c r="AH17" s="19">
        <f t="shared" si="15"/>
        <v>0</v>
      </c>
      <c r="AI17" s="19">
        <f t="shared" si="16"/>
        <v>0</v>
      </c>
    </row>
    <row r="18" spans="1:35">
      <c r="A18" s="25" t="s">
        <v>303</v>
      </c>
      <c r="B18" s="25" t="s">
        <v>301</v>
      </c>
      <c r="C18" s="25" t="s">
        <v>257</v>
      </c>
      <c r="D18" s="25" t="s">
        <v>254</v>
      </c>
      <c r="E18" s="26" t="s">
        <v>212</v>
      </c>
      <c r="F18" s="58" t="s">
        <v>15</v>
      </c>
      <c r="G18" s="27">
        <v>244.99999999999997</v>
      </c>
      <c r="H18" s="34">
        <f>'AER Table 16.24'!D33</f>
        <v>714.05</v>
      </c>
      <c r="I18" s="70">
        <f t="shared" si="0"/>
        <v>714.05</v>
      </c>
      <c r="J18" s="70">
        <f t="shared" si="1"/>
        <v>714.53743880064258</v>
      </c>
      <c r="K18" s="70">
        <f t="shared" si="2"/>
        <v>739.78418667391406</v>
      </c>
      <c r="L18" s="27">
        <f t="shared" si="3"/>
        <v>765.49513455514239</v>
      </c>
      <c r="M18" s="27">
        <f t="shared" si="4"/>
        <v>792.41314325576366</v>
      </c>
      <c r="N18" s="27">
        <f t="shared" si="5"/>
        <v>820.19657440196863</v>
      </c>
      <c r="O18" s="57" t="s">
        <v>229</v>
      </c>
      <c r="Q18" s="16">
        <f t="shared" si="17"/>
        <v>714.05</v>
      </c>
      <c r="R18" s="16">
        <f t="shared" si="6"/>
        <v>0</v>
      </c>
      <c r="S18" s="16">
        <f t="shared" si="7"/>
        <v>142.81</v>
      </c>
      <c r="T18" s="19">
        <f t="shared" si="8"/>
        <v>5</v>
      </c>
      <c r="U18" s="20" t="s">
        <v>345</v>
      </c>
      <c r="V18" s="16">
        <f t="shared" si="9"/>
        <v>142.81</v>
      </c>
      <c r="W18" s="19">
        <v>5</v>
      </c>
      <c r="X18" s="20" t="s">
        <v>349</v>
      </c>
      <c r="Y18" s="16">
        <f t="shared" si="10"/>
        <v>0</v>
      </c>
      <c r="Z18" s="19">
        <v>0</v>
      </c>
      <c r="AA18" s="20" t="s">
        <v>349</v>
      </c>
      <c r="AB18" s="16">
        <f t="shared" si="11"/>
        <v>0</v>
      </c>
      <c r="AC18" s="19">
        <v>0</v>
      </c>
      <c r="AD18" s="19">
        <v>0</v>
      </c>
      <c r="AE18" s="19">
        <f t="shared" si="12"/>
        <v>0</v>
      </c>
      <c r="AF18" s="19">
        <f t="shared" si="13"/>
        <v>0</v>
      </c>
      <c r="AG18" s="19">
        <f t="shared" si="14"/>
        <v>0</v>
      </c>
      <c r="AH18" s="19">
        <f t="shared" si="15"/>
        <v>0</v>
      </c>
      <c r="AI18" s="19">
        <f t="shared" si="16"/>
        <v>0</v>
      </c>
    </row>
    <row r="19" spans="1:35">
      <c r="A19" s="25" t="s">
        <v>303</v>
      </c>
      <c r="B19" s="25" t="s">
        <v>301</v>
      </c>
      <c r="C19" s="25" t="s">
        <v>257</v>
      </c>
      <c r="D19" s="25" t="s">
        <v>253</v>
      </c>
      <c r="E19" s="26" t="s">
        <v>212</v>
      </c>
      <c r="F19" s="58" t="s">
        <v>15</v>
      </c>
      <c r="G19" s="27">
        <v>325.90909090909088</v>
      </c>
      <c r="H19" s="34">
        <f>'AER Table 16.24'!D34</f>
        <v>856.86</v>
      </c>
      <c r="I19" s="70">
        <f t="shared" si="0"/>
        <v>856.86</v>
      </c>
      <c r="J19" s="70">
        <f t="shared" si="1"/>
        <v>857.44492656077114</v>
      </c>
      <c r="K19" s="70">
        <f t="shared" si="2"/>
        <v>887.74102400869685</v>
      </c>
      <c r="L19" s="27">
        <f t="shared" si="3"/>
        <v>918.59416146617093</v>
      </c>
      <c r="M19" s="27">
        <f t="shared" si="4"/>
        <v>950.89577190691659</v>
      </c>
      <c r="N19" s="27">
        <f t="shared" si="5"/>
        <v>984.23588928236245</v>
      </c>
      <c r="O19" s="57" t="s">
        <v>229</v>
      </c>
      <c r="Q19" s="16">
        <f t="shared" si="17"/>
        <v>856.86</v>
      </c>
      <c r="R19" s="16">
        <f t="shared" si="6"/>
        <v>0</v>
      </c>
      <c r="S19" s="16">
        <f t="shared" si="7"/>
        <v>142.81</v>
      </c>
      <c r="T19" s="19">
        <f t="shared" si="8"/>
        <v>6</v>
      </c>
      <c r="U19" s="20" t="s">
        <v>345</v>
      </c>
      <c r="V19" s="16">
        <f t="shared" si="9"/>
        <v>142.81</v>
      </c>
      <c r="W19" s="19">
        <v>6</v>
      </c>
      <c r="X19" s="20" t="s">
        <v>349</v>
      </c>
      <c r="Y19" s="16">
        <f t="shared" si="10"/>
        <v>0</v>
      </c>
      <c r="Z19" s="19">
        <v>0</v>
      </c>
      <c r="AA19" s="20" t="s">
        <v>349</v>
      </c>
      <c r="AB19" s="16">
        <f t="shared" si="11"/>
        <v>0</v>
      </c>
      <c r="AC19" s="19">
        <v>0</v>
      </c>
      <c r="AD19" s="19">
        <v>0</v>
      </c>
      <c r="AE19" s="19">
        <f t="shared" si="12"/>
        <v>0</v>
      </c>
      <c r="AF19" s="19">
        <f t="shared" si="13"/>
        <v>0</v>
      </c>
      <c r="AG19" s="19">
        <f t="shared" si="14"/>
        <v>0</v>
      </c>
      <c r="AH19" s="19">
        <f t="shared" si="15"/>
        <v>0</v>
      </c>
      <c r="AI19" s="19">
        <f t="shared" si="16"/>
        <v>0</v>
      </c>
    </row>
    <row r="20" spans="1:35">
      <c r="A20" s="25" t="s">
        <v>303</v>
      </c>
      <c r="B20" s="25" t="s">
        <v>301</v>
      </c>
      <c r="C20" s="25" t="s">
        <v>169</v>
      </c>
      <c r="D20" s="25" t="s">
        <v>299</v>
      </c>
      <c r="E20" s="26" t="s">
        <v>212</v>
      </c>
      <c r="F20" s="58" t="s">
        <v>15</v>
      </c>
      <c r="G20" s="27">
        <v>82</v>
      </c>
      <c r="H20" s="34">
        <f>'AER Table 16.24'!D36</f>
        <v>285.62</v>
      </c>
      <c r="I20" s="70">
        <f t="shared" si="0"/>
        <v>285.62</v>
      </c>
      <c r="J20" s="70">
        <f t="shared" si="1"/>
        <v>285.81497552025712</v>
      </c>
      <c r="K20" s="70">
        <f t="shared" si="2"/>
        <v>295.91367466956569</v>
      </c>
      <c r="L20" s="27">
        <f t="shared" si="3"/>
        <v>306.19805382205703</v>
      </c>
      <c r="M20" s="27">
        <f t="shared" si="4"/>
        <v>316.96525730230559</v>
      </c>
      <c r="N20" s="27">
        <f t="shared" si="5"/>
        <v>328.07862976078752</v>
      </c>
      <c r="O20" s="57" t="s">
        <v>229</v>
      </c>
      <c r="Q20" s="16">
        <f t="shared" si="17"/>
        <v>285.62</v>
      </c>
      <c r="R20" s="16">
        <f t="shared" si="6"/>
        <v>0</v>
      </c>
      <c r="S20" s="16">
        <f t="shared" si="7"/>
        <v>142.81</v>
      </c>
      <c r="T20" s="19">
        <f t="shared" si="8"/>
        <v>2</v>
      </c>
      <c r="U20" s="20" t="s">
        <v>345</v>
      </c>
      <c r="V20" s="16">
        <f t="shared" si="9"/>
        <v>142.81</v>
      </c>
      <c r="W20" s="19">
        <v>2</v>
      </c>
      <c r="X20" s="20" t="s">
        <v>349</v>
      </c>
      <c r="Y20" s="16">
        <f t="shared" si="10"/>
        <v>0</v>
      </c>
      <c r="Z20" s="19">
        <v>0</v>
      </c>
      <c r="AA20" s="20" t="s">
        <v>349</v>
      </c>
      <c r="AB20" s="16">
        <f t="shared" si="11"/>
        <v>0</v>
      </c>
      <c r="AC20" s="19">
        <v>0</v>
      </c>
      <c r="AD20" s="19">
        <v>0</v>
      </c>
      <c r="AE20" s="19">
        <f t="shared" si="12"/>
        <v>0</v>
      </c>
      <c r="AF20" s="19">
        <f t="shared" si="13"/>
        <v>0</v>
      </c>
      <c r="AG20" s="19">
        <f t="shared" si="14"/>
        <v>0</v>
      </c>
      <c r="AH20" s="19">
        <f t="shared" si="15"/>
        <v>0</v>
      </c>
      <c r="AI20" s="19">
        <f t="shared" si="16"/>
        <v>0</v>
      </c>
    </row>
    <row r="21" spans="1:35">
      <c r="A21" s="25" t="s">
        <v>303</v>
      </c>
      <c r="B21" s="25" t="s">
        <v>301</v>
      </c>
      <c r="C21" s="25" t="s">
        <v>169</v>
      </c>
      <c r="D21" s="25" t="s">
        <v>298</v>
      </c>
      <c r="E21" s="26" t="s">
        <v>212</v>
      </c>
      <c r="F21" s="58" t="s">
        <v>15</v>
      </c>
      <c r="G21" s="27">
        <v>163</v>
      </c>
      <c r="H21" s="34">
        <f>'AER Table 16.24'!D37</f>
        <v>428.43</v>
      </c>
      <c r="I21" s="70">
        <f t="shared" si="0"/>
        <v>428.43</v>
      </c>
      <c r="J21" s="70">
        <f t="shared" si="1"/>
        <v>428.72246328038557</v>
      </c>
      <c r="K21" s="70">
        <f t="shared" si="2"/>
        <v>443.87051200434843</v>
      </c>
      <c r="L21" s="27">
        <f t="shared" si="3"/>
        <v>459.29708073308547</v>
      </c>
      <c r="M21" s="27">
        <f t="shared" si="4"/>
        <v>475.4478859534583</v>
      </c>
      <c r="N21" s="27">
        <f t="shared" si="5"/>
        <v>492.11794464118123</v>
      </c>
      <c r="O21" s="57" t="s">
        <v>229</v>
      </c>
      <c r="Q21" s="16">
        <f t="shared" si="17"/>
        <v>428.43</v>
      </c>
      <c r="R21" s="16">
        <f t="shared" si="6"/>
        <v>0</v>
      </c>
      <c r="S21" s="16">
        <f t="shared" si="7"/>
        <v>142.81</v>
      </c>
      <c r="T21" s="19">
        <f t="shared" si="8"/>
        <v>3</v>
      </c>
      <c r="U21" s="20" t="s">
        <v>345</v>
      </c>
      <c r="V21" s="16">
        <f t="shared" si="9"/>
        <v>142.81</v>
      </c>
      <c r="W21" s="19">
        <v>3</v>
      </c>
      <c r="X21" s="20" t="s">
        <v>349</v>
      </c>
      <c r="Y21" s="16">
        <f t="shared" si="10"/>
        <v>0</v>
      </c>
      <c r="Z21" s="19">
        <v>0</v>
      </c>
      <c r="AA21" s="20" t="s">
        <v>349</v>
      </c>
      <c r="AB21" s="16">
        <f t="shared" si="11"/>
        <v>0</v>
      </c>
      <c r="AC21" s="19">
        <v>0</v>
      </c>
      <c r="AD21" s="19">
        <v>0</v>
      </c>
      <c r="AE21" s="19">
        <f t="shared" si="12"/>
        <v>0</v>
      </c>
      <c r="AF21" s="19">
        <f t="shared" si="13"/>
        <v>0</v>
      </c>
      <c r="AG21" s="19">
        <f t="shared" si="14"/>
        <v>0</v>
      </c>
      <c r="AH21" s="19">
        <f t="shared" si="15"/>
        <v>0</v>
      </c>
      <c r="AI21" s="19">
        <f t="shared" si="16"/>
        <v>0</v>
      </c>
    </row>
    <row r="22" spans="1:35">
      <c r="A22" s="25" t="s">
        <v>303</v>
      </c>
      <c r="B22" s="25" t="s">
        <v>301</v>
      </c>
      <c r="C22" s="25" t="s">
        <v>169</v>
      </c>
      <c r="D22" s="25" t="s">
        <v>61</v>
      </c>
      <c r="E22" s="26" t="s">
        <v>212</v>
      </c>
      <c r="F22" s="58" t="s">
        <v>15</v>
      </c>
      <c r="G22" s="27">
        <v>244.99999999999997</v>
      </c>
      <c r="H22" s="34">
        <f>'AER Table 16.24'!D38</f>
        <v>714.05</v>
      </c>
      <c r="I22" s="70">
        <f t="shared" si="0"/>
        <v>714.05</v>
      </c>
      <c r="J22" s="70">
        <f t="shared" si="1"/>
        <v>714.53743880064258</v>
      </c>
      <c r="K22" s="70">
        <f t="shared" si="2"/>
        <v>739.78418667391406</v>
      </c>
      <c r="L22" s="27">
        <f t="shared" si="3"/>
        <v>765.49513455514239</v>
      </c>
      <c r="M22" s="27">
        <f t="shared" si="4"/>
        <v>792.41314325576366</v>
      </c>
      <c r="N22" s="27">
        <f t="shared" si="5"/>
        <v>820.19657440196863</v>
      </c>
      <c r="O22" s="57" t="s">
        <v>229</v>
      </c>
      <c r="Q22" s="16">
        <f t="shared" si="17"/>
        <v>714.05</v>
      </c>
      <c r="R22" s="16">
        <f t="shared" si="6"/>
        <v>0</v>
      </c>
      <c r="S22" s="16">
        <f t="shared" si="7"/>
        <v>142.81</v>
      </c>
      <c r="T22" s="19">
        <f t="shared" si="8"/>
        <v>5</v>
      </c>
      <c r="U22" s="20" t="s">
        <v>345</v>
      </c>
      <c r="V22" s="16">
        <f t="shared" si="9"/>
        <v>142.81</v>
      </c>
      <c r="W22" s="19">
        <v>5</v>
      </c>
      <c r="X22" s="20" t="s">
        <v>349</v>
      </c>
      <c r="Y22" s="16">
        <f t="shared" si="10"/>
        <v>0</v>
      </c>
      <c r="Z22" s="19">
        <v>0</v>
      </c>
      <c r="AA22" s="20" t="s">
        <v>349</v>
      </c>
      <c r="AB22" s="16">
        <f t="shared" si="11"/>
        <v>0</v>
      </c>
      <c r="AC22" s="19">
        <v>0</v>
      </c>
      <c r="AD22" s="19">
        <v>0</v>
      </c>
      <c r="AE22" s="19">
        <f t="shared" si="12"/>
        <v>0</v>
      </c>
      <c r="AF22" s="19">
        <f t="shared" si="13"/>
        <v>0</v>
      </c>
      <c r="AG22" s="19">
        <f t="shared" si="14"/>
        <v>0</v>
      </c>
      <c r="AH22" s="19">
        <f t="shared" si="15"/>
        <v>0</v>
      </c>
      <c r="AI22" s="19">
        <f t="shared" si="16"/>
        <v>0</v>
      </c>
    </row>
    <row r="23" spans="1:35">
      <c r="A23" s="25" t="s">
        <v>303</v>
      </c>
      <c r="B23" s="25" t="s">
        <v>301</v>
      </c>
      <c r="C23" s="25" t="s">
        <v>176</v>
      </c>
      <c r="D23" s="25" t="s">
        <v>297</v>
      </c>
      <c r="E23" s="26" t="s">
        <v>212</v>
      </c>
      <c r="F23" s="58" t="s">
        <v>15</v>
      </c>
      <c r="G23" s="27">
        <v>163</v>
      </c>
      <c r="H23" s="34">
        <f>'AER Table 16.24'!D40</f>
        <v>428.43</v>
      </c>
      <c r="I23" s="70">
        <f t="shared" si="0"/>
        <v>428.43</v>
      </c>
      <c r="J23" s="70">
        <f t="shared" si="1"/>
        <v>428.72246328038557</v>
      </c>
      <c r="K23" s="70">
        <f t="shared" si="2"/>
        <v>443.87051200434843</v>
      </c>
      <c r="L23" s="27">
        <f t="shared" si="3"/>
        <v>459.29708073308547</v>
      </c>
      <c r="M23" s="27">
        <f t="shared" si="4"/>
        <v>475.4478859534583</v>
      </c>
      <c r="N23" s="27">
        <f t="shared" si="5"/>
        <v>492.11794464118123</v>
      </c>
      <c r="O23" s="57" t="s">
        <v>229</v>
      </c>
      <c r="Q23" s="16">
        <f t="shared" si="17"/>
        <v>428.43</v>
      </c>
      <c r="R23" s="16">
        <f t="shared" si="6"/>
        <v>0</v>
      </c>
      <c r="S23" s="16">
        <f t="shared" si="7"/>
        <v>142.81</v>
      </c>
      <c r="T23" s="19">
        <f t="shared" si="8"/>
        <v>3</v>
      </c>
      <c r="U23" s="20" t="s">
        <v>345</v>
      </c>
      <c r="V23" s="16">
        <f t="shared" si="9"/>
        <v>142.81</v>
      </c>
      <c r="W23" s="19">
        <v>3</v>
      </c>
      <c r="X23" s="20" t="s">
        <v>349</v>
      </c>
      <c r="Y23" s="16">
        <f t="shared" si="10"/>
        <v>0</v>
      </c>
      <c r="Z23" s="19">
        <v>0</v>
      </c>
      <c r="AA23" s="20" t="s">
        <v>349</v>
      </c>
      <c r="AB23" s="16">
        <f t="shared" si="11"/>
        <v>0</v>
      </c>
      <c r="AC23" s="19">
        <v>0</v>
      </c>
      <c r="AD23" s="19">
        <v>0</v>
      </c>
      <c r="AE23" s="19">
        <f t="shared" si="12"/>
        <v>0</v>
      </c>
      <c r="AF23" s="19">
        <f t="shared" si="13"/>
        <v>0</v>
      </c>
      <c r="AG23" s="19">
        <f t="shared" si="14"/>
        <v>0</v>
      </c>
      <c r="AH23" s="19">
        <f t="shared" si="15"/>
        <v>0</v>
      </c>
      <c r="AI23" s="19">
        <f t="shared" si="16"/>
        <v>0</v>
      </c>
    </row>
    <row r="24" spans="1:35">
      <c r="A24" s="25" t="s">
        <v>303</v>
      </c>
      <c r="B24" s="25" t="s">
        <v>301</v>
      </c>
      <c r="C24" s="25" t="s">
        <v>176</v>
      </c>
      <c r="D24" s="25" t="s">
        <v>296</v>
      </c>
      <c r="E24" s="26" t="s">
        <v>212</v>
      </c>
      <c r="F24" s="58" t="s">
        <v>15</v>
      </c>
      <c r="G24" s="27">
        <v>244.99999999999997</v>
      </c>
      <c r="H24" s="34">
        <f>'AER Table 16.24'!D41</f>
        <v>571.24</v>
      </c>
      <c r="I24" s="70">
        <f t="shared" si="0"/>
        <v>571.24</v>
      </c>
      <c r="J24" s="70">
        <f t="shared" si="1"/>
        <v>571.62995104051424</v>
      </c>
      <c r="K24" s="70">
        <f t="shared" si="2"/>
        <v>591.82734933913139</v>
      </c>
      <c r="L24" s="27">
        <f t="shared" si="3"/>
        <v>612.39610764411407</v>
      </c>
      <c r="M24" s="27">
        <f t="shared" si="4"/>
        <v>633.93051460461118</v>
      </c>
      <c r="N24" s="27">
        <f t="shared" si="5"/>
        <v>656.15725952157504</v>
      </c>
      <c r="O24" s="57" t="s">
        <v>229</v>
      </c>
      <c r="Q24" s="16">
        <f t="shared" si="17"/>
        <v>571.24</v>
      </c>
      <c r="R24" s="16">
        <f t="shared" si="6"/>
        <v>0</v>
      </c>
      <c r="S24" s="16">
        <f t="shared" si="7"/>
        <v>142.81</v>
      </c>
      <c r="T24" s="19">
        <f t="shared" si="8"/>
        <v>4</v>
      </c>
      <c r="U24" s="20" t="s">
        <v>345</v>
      </c>
      <c r="V24" s="16">
        <f t="shared" si="9"/>
        <v>142.81</v>
      </c>
      <c r="W24" s="19">
        <v>4</v>
      </c>
      <c r="X24" s="20" t="s">
        <v>349</v>
      </c>
      <c r="Y24" s="16">
        <f t="shared" si="10"/>
        <v>0</v>
      </c>
      <c r="Z24" s="19">
        <v>0</v>
      </c>
      <c r="AA24" s="20" t="s">
        <v>349</v>
      </c>
      <c r="AB24" s="16">
        <f t="shared" si="11"/>
        <v>0</v>
      </c>
      <c r="AC24" s="19">
        <v>0</v>
      </c>
      <c r="AD24" s="19">
        <v>0</v>
      </c>
      <c r="AE24" s="19">
        <f t="shared" si="12"/>
        <v>0</v>
      </c>
      <c r="AF24" s="19">
        <f t="shared" si="13"/>
        <v>0</v>
      </c>
      <c r="AG24" s="19">
        <f t="shared" si="14"/>
        <v>0</v>
      </c>
      <c r="AH24" s="19">
        <f t="shared" si="15"/>
        <v>0</v>
      </c>
      <c r="AI24" s="19">
        <f t="shared" si="16"/>
        <v>0</v>
      </c>
    </row>
    <row r="25" spans="1:35">
      <c r="A25" s="25" t="s">
        <v>303</v>
      </c>
      <c r="B25" s="25" t="s">
        <v>301</v>
      </c>
      <c r="C25" s="25" t="s">
        <v>176</v>
      </c>
      <c r="D25" s="25" t="s">
        <v>253</v>
      </c>
      <c r="E25" s="26" t="s">
        <v>212</v>
      </c>
      <c r="F25" s="58" t="s">
        <v>15</v>
      </c>
      <c r="G25" s="27">
        <v>489.99999999999994</v>
      </c>
      <c r="H25" s="34">
        <f>'AER Table 16.24'!D42</f>
        <v>856.86</v>
      </c>
      <c r="I25" s="70">
        <f t="shared" si="0"/>
        <v>856.86</v>
      </c>
      <c r="J25" s="70">
        <f t="shared" si="1"/>
        <v>857.44492656077114</v>
      </c>
      <c r="K25" s="70">
        <f t="shared" si="2"/>
        <v>887.74102400869685</v>
      </c>
      <c r="L25" s="27">
        <f t="shared" si="3"/>
        <v>918.59416146617093</v>
      </c>
      <c r="M25" s="27">
        <f t="shared" si="4"/>
        <v>950.89577190691659</v>
      </c>
      <c r="N25" s="27">
        <f t="shared" si="5"/>
        <v>984.23588928236245</v>
      </c>
      <c r="O25" s="57" t="s">
        <v>229</v>
      </c>
      <c r="Q25" s="16">
        <f t="shared" si="17"/>
        <v>856.86</v>
      </c>
      <c r="R25" s="16">
        <f t="shared" si="6"/>
        <v>0</v>
      </c>
      <c r="S25" s="16">
        <f t="shared" si="7"/>
        <v>142.81</v>
      </c>
      <c r="T25" s="19">
        <f t="shared" si="8"/>
        <v>6</v>
      </c>
      <c r="U25" s="20" t="s">
        <v>345</v>
      </c>
      <c r="V25" s="16">
        <f t="shared" si="9"/>
        <v>142.81</v>
      </c>
      <c r="W25" s="19">
        <v>6</v>
      </c>
      <c r="X25" s="20" t="s">
        <v>349</v>
      </c>
      <c r="Y25" s="16">
        <f t="shared" si="10"/>
        <v>0</v>
      </c>
      <c r="Z25" s="19">
        <v>0</v>
      </c>
      <c r="AA25" s="20" t="s">
        <v>349</v>
      </c>
      <c r="AB25" s="16">
        <f t="shared" si="11"/>
        <v>0</v>
      </c>
      <c r="AC25" s="19">
        <v>0</v>
      </c>
      <c r="AD25" s="19">
        <v>0</v>
      </c>
      <c r="AE25" s="19">
        <f t="shared" si="12"/>
        <v>0</v>
      </c>
      <c r="AF25" s="19">
        <f t="shared" si="13"/>
        <v>0</v>
      </c>
      <c r="AG25" s="19">
        <f t="shared" si="14"/>
        <v>0</v>
      </c>
      <c r="AH25" s="19">
        <f t="shared" si="15"/>
        <v>0</v>
      </c>
      <c r="AI25" s="19">
        <f t="shared" si="16"/>
        <v>0</v>
      </c>
    </row>
    <row r="26" spans="1:35">
      <c r="A26" s="25" t="s">
        <v>303</v>
      </c>
      <c r="B26" s="25" t="s">
        <v>301</v>
      </c>
      <c r="C26" s="25" t="s">
        <v>248</v>
      </c>
      <c r="D26" s="25"/>
      <c r="E26" s="26" t="s">
        <v>212</v>
      </c>
      <c r="F26" s="58" t="s">
        <v>28</v>
      </c>
      <c r="G26" s="27">
        <v>98.36363636363636</v>
      </c>
      <c r="H26" s="34" t="str">
        <f>'AER Table 16.24'!$D$45</f>
        <v xml:space="preserve">R3 per hour </v>
      </c>
      <c r="I26" s="70">
        <f t="shared" si="0"/>
        <v>166.43754737754293</v>
      </c>
      <c r="J26" s="70">
        <f t="shared" si="1"/>
        <v>166.5511642369724</v>
      </c>
      <c r="K26" s="70">
        <f t="shared" si="2"/>
        <v>172.43591571836234</v>
      </c>
      <c r="L26" s="27">
        <f t="shared" si="3"/>
        <v>178.42886734094267</v>
      </c>
      <c r="M26" s="27">
        <f t="shared" si="4"/>
        <v>184.70317214931572</v>
      </c>
      <c r="N26" s="27">
        <f t="shared" si="5"/>
        <v>191.17919783058059</v>
      </c>
      <c r="O26" s="57" t="s">
        <v>337</v>
      </c>
      <c r="Q26" s="16">
        <f t="shared" si="17"/>
        <v>166.43754737754293</v>
      </c>
      <c r="R26" s="16">
        <f t="shared" si="6"/>
        <v>0</v>
      </c>
      <c r="S26" s="16">
        <f t="shared" si="7"/>
        <v>166.43754737754293</v>
      </c>
      <c r="T26" s="19">
        <f t="shared" si="8"/>
        <v>1</v>
      </c>
      <c r="U26" s="20" t="s">
        <v>346</v>
      </c>
      <c r="V26" s="16">
        <f t="shared" si="9"/>
        <v>166.43754737754293</v>
      </c>
      <c r="W26" s="19">
        <v>1</v>
      </c>
      <c r="X26" s="20" t="s">
        <v>349</v>
      </c>
      <c r="Y26" s="16">
        <f t="shared" si="10"/>
        <v>0</v>
      </c>
      <c r="Z26" s="19">
        <v>0</v>
      </c>
      <c r="AA26" s="20" t="s">
        <v>349</v>
      </c>
      <c r="AB26" s="16">
        <f t="shared" si="11"/>
        <v>0</v>
      </c>
      <c r="AC26" s="19">
        <v>0</v>
      </c>
      <c r="AD26" s="19">
        <v>0</v>
      </c>
      <c r="AE26" s="19">
        <f t="shared" si="12"/>
        <v>0</v>
      </c>
      <c r="AF26" s="19">
        <f t="shared" si="13"/>
        <v>0</v>
      </c>
      <c r="AG26" s="19">
        <f t="shared" si="14"/>
        <v>0</v>
      </c>
      <c r="AH26" s="19">
        <f t="shared" si="15"/>
        <v>0</v>
      </c>
      <c r="AI26" s="19">
        <f t="shared" si="16"/>
        <v>0</v>
      </c>
    </row>
    <row r="27" spans="1:35">
      <c r="A27" s="25" t="s">
        <v>303</v>
      </c>
      <c r="B27" s="25" t="s">
        <v>301</v>
      </c>
      <c r="C27" s="25" t="s">
        <v>247</v>
      </c>
      <c r="D27" s="25"/>
      <c r="E27" s="26" t="s">
        <v>212</v>
      </c>
      <c r="F27" s="58" t="s">
        <v>28</v>
      </c>
      <c r="G27" s="27">
        <v>82</v>
      </c>
      <c r="H27" s="34" t="str">
        <f>'AER Table 16.24'!$D$46</f>
        <v xml:space="preserve">R2 per hour or R3 per hour </v>
      </c>
      <c r="I27" s="70">
        <f t="shared" si="0"/>
        <v>142.81</v>
      </c>
      <c r="J27" s="70">
        <f t="shared" si="1"/>
        <v>142.90748776012856</v>
      </c>
      <c r="K27" s="70">
        <f t="shared" si="2"/>
        <v>147.95683733478285</v>
      </c>
      <c r="L27" s="27">
        <f t="shared" si="3"/>
        <v>153.09902691102852</v>
      </c>
      <c r="M27" s="27">
        <f t="shared" si="4"/>
        <v>158.48262865115279</v>
      </c>
      <c r="N27" s="27">
        <f t="shared" si="5"/>
        <v>164.03931488039376</v>
      </c>
      <c r="O27" s="57" t="s">
        <v>337</v>
      </c>
      <c r="Q27" s="16">
        <f t="shared" si="17"/>
        <v>142.81</v>
      </c>
      <c r="R27" s="16">
        <f t="shared" si="6"/>
        <v>0</v>
      </c>
      <c r="S27" s="16">
        <f t="shared" si="7"/>
        <v>142.81</v>
      </c>
      <c r="T27" s="19">
        <f t="shared" si="8"/>
        <v>1</v>
      </c>
      <c r="U27" s="20" t="s">
        <v>345</v>
      </c>
      <c r="V27" s="16">
        <f t="shared" si="9"/>
        <v>142.81</v>
      </c>
      <c r="W27" s="19">
        <v>1</v>
      </c>
      <c r="X27" s="20" t="s">
        <v>349</v>
      </c>
      <c r="Y27" s="16">
        <f t="shared" si="10"/>
        <v>0</v>
      </c>
      <c r="Z27" s="19">
        <v>0</v>
      </c>
      <c r="AA27" s="20" t="s">
        <v>349</v>
      </c>
      <c r="AB27" s="16">
        <f t="shared" si="11"/>
        <v>0</v>
      </c>
      <c r="AC27" s="19">
        <v>0</v>
      </c>
      <c r="AD27" s="19">
        <v>0</v>
      </c>
      <c r="AE27" s="19">
        <f t="shared" si="12"/>
        <v>0</v>
      </c>
      <c r="AF27" s="19">
        <f t="shared" si="13"/>
        <v>0</v>
      </c>
      <c r="AG27" s="19">
        <f t="shared" si="14"/>
        <v>0</v>
      </c>
      <c r="AH27" s="19">
        <f t="shared" si="15"/>
        <v>0</v>
      </c>
      <c r="AI27" s="19">
        <f t="shared" si="16"/>
        <v>0</v>
      </c>
    </row>
    <row r="28" spans="1:35">
      <c r="A28" s="25" t="s">
        <v>303</v>
      </c>
      <c r="B28" s="25" t="s">
        <v>301</v>
      </c>
      <c r="C28" s="25" t="s">
        <v>247</v>
      </c>
      <c r="D28" s="25"/>
      <c r="E28" s="26" t="s">
        <v>212</v>
      </c>
      <c r="F28" s="58" t="s">
        <v>28</v>
      </c>
      <c r="G28" s="27">
        <v>98.36363636363636</v>
      </c>
      <c r="H28" s="34" t="str">
        <f>'AER Table 16.24'!$D$46</f>
        <v xml:space="preserve">R2 per hour or R3 per hour </v>
      </c>
      <c r="I28" s="70">
        <f t="shared" si="0"/>
        <v>166.43754737754293</v>
      </c>
      <c r="J28" s="70">
        <f t="shared" si="1"/>
        <v>166.5511642369724</v>
      </c>
      <c r="K28" s="70">
        <f t="shared" si="2"/>
        <v>172.43591571836234</v>
      </c>
      <c r="L28" s="27">
        <f t="shared" si="3"/>
        <v>178.42886734094267</v>
      </c>
      <c r="M28" s="27">
        <f t="shared" si="4"/>
        <v>184.70317214931572</v>
      </c>
      <c r="N28" s="27">
        <f t="shared" si="5"/>
        <v>191.17919783058059</v>
      </c>
      <c r="O28" s="57" t="s">
        <v>337</v>
      </c>
      <c r="Q28" s="16">
        <f t="shared" si="17"/>
        <v>166.43754737754293</v>
      </c>
      <c r="R28" s="16">
        <f t="shared" si="6"/>
        <v>0</v>
      </c>
      <c r="S28" s="16">
        <f t="shared" si="7"/>
        <v>166.43754737754293</v>
      </c>
      <c r="T28" s="19">
        <f t="shared" si="8"/>
        <v>1</v>
      </c>
      <c r="U28" s="20" t="s">
        <v>346</v>
      </c>
      <c r="V28" s="16">
        <f t="shared" si="9"/>
        <v>166.43754737754293</v>
      </c>
      <c r="W28" s="19">
        <v>1</v>
      </c>
      <c r="X28" s="20" t="s">
        <v>349</v>
      </c>
      <c r="Y28" s="16">
        <f t="shared" si="10"/>
        <v>0</v>
      </c>
      <c r="Z28" s="19">
        <v>0</v>
      </c>
      <c r="AA28" s="20" t="s">
        <v>349</v>
      </c>
      <c r="AB28" s="16">
        <f t="shared" si="11"/>
        <v>0</v>
      </c>
      <c r="AC28" s="19">
        <v>0</v>
      </c>
      <c r="AD28" s="19">
        <v>0</v>
      </c>
      <c r="AE28" s="19">
        <f t="shared" si="12"/>
        <v>0</v>
      </c>
      <c r="AF28" s="19">
        <f t="shared" si="13"/>
        <v>0</v>
      </c>
      <c r="AG28" s="19">
        <f t="shared" si="14"/>
        <v>0</v>
      </c>
      <c r="AH28" s="19">
        <f t="shared" si="15"/>
        <v>0</v>
      </c>
      <c r="AI28" s="19">
        <f t="shared" si="16"/>
        <v>0</v>
      </c>
    </row>
    <row r="29" spans="1:35">
      <c r="A29" s="25" t="s">
        <v>303</v>
      </c>
      <c r="B29" s="25" t="s">
        <v>301</v>
      </c>
      <c r="C29" s="25" t="s">
        <v>295</v>
      </c>
      <c r="D29" s="25"/>
      <c r="E29" s="26" t="s">
        <v>212</v>
      </c>
      <c r="F29" s="58" t="s">
        <v>15</v>
      </c>
      <c r="G29" s="30" t="s">
        <v>207</v>
      </c>
      <c r="H29" s="34">
        <f>'AER Table 16.24'!$D$43</f>
        <v>856.86</v>
      </c>
      <c r="I29" s="70">
        <f t="shared" si="0"/>
        <v>856.86</v>
      </c>
      <c r="J29" s="70">
        <f t="shared" si="1"/>
        <v>857.44492656077114</v>
      </c>
      <c r="K29" s="70">
        <f t="shared" si="2"/>
        <v>887.74102400869685</v>
      </c>
      <c r="L29" s="27">
        <f t="shared" si="3"/>
        <v>918.59416146617093</v>
      </c>
      <c r="M29" s="27">
        <f t="shared" si="4"/>
        <v>950.89577190691659</v>
      </c>
      <c r="N29" s="27">
        <f t="shared" si="5"/>
        <v>984.23588928236245</v>
      </c>
      <c r="O29" s="57" t="s">
        <v>336</v>
      </c>
      <c r="Q29" s="16">
        <f t="shared" si="17"/>
        <v>856.86</v>
      </c>
      <c r="R29" s="16">
        <f t="shared" si="6"/>
        <v>0</v>
      </c>
      <c r="S29" s="16">
        <f t="shared" si="7"/>
        <v>142.81</v>
      </c>
      <c r="T29" s="19">
        <f t="shared" si="8"/>
        <v>6</v>
      </c>
      <c r="U29" s="20" t="s">
        <v>345</v>
      </c>
      <c r="V29" s="16">
        <f t="shared" si="9"/>
        <v>142.81</v>
      </c>
      <c r="W29" s="19">
        <v>6</v>
      </c>
      <c r="X29" s="20" t="s">
        <v>349</v>
      </c>
      <c r="Y29" s="16">
        <f t="shared" si="10"/>
        <v>0</v>
      </c>
      <c r="Z29" s="19">
        <v>0</v>
      </c>
      <c r="AA29" s="20" t="s">
        <v>349</v>
      </c>
      <c r="AB29" s="16">
        <f t="shared" si="11"/>
        <v>0</v>
      </c>
      <c r="AC29" s="19">
        <v>0</v>
      </c>
      <c r="AD29" s="19">
        <v>0</v>
      </c>
      <c r="AE29" s="19">
        <f t="shared" si="12"/>
        <v>0</v>
      </c>
      <c r="AF29" s="19">
        <f t="shared" si="13"/>
        <v>0</v>
      </c>
      <c r="AG29" s="19">
        <f t="shared" si="14"/>
        <v>0</v>
      </c>
      <c r="AH29" s="19">
        <f t="shared" si="15"/>
        <v>0</v>
      </c>
      <c r="AI29" s="19">
        <f t="shared" si="16"/>
        <v>0</v>
      </c>
    </row>
    <row r="30" spans="1:35">
      <c r="A30" s="113" t="s">
        <v>303</v>
      </c>
      <c r="B30" s="113" t="s">
        <v>301</v>
      </c>
      <c r="C30" s="113" t="s">
        <v>55</v>
      </c>
      <c r="D30" s="113"/>
      <c r="E30" s="114" t="s">
        <v>212</v>
      </c>
      <c r="F30" s="115" t="s">
        <v>28</v>
      </c>
      <c r="G30" s="120" t="s">
        <v>207</v>
      </c>
      <c r="H30" s="117">
        <f>'AER Table 16.24'!$D$44</f>
        <v>142.81</v>
      </c>
      <c r="I30" s="118">
        <f t="shared" si="0"/>
        <v>142.81</v>
      </c>
      <c r="J30" s="118">
        <f t="shared" si="1"/>
        <v>142.90748776012856</v>
      </c>
      <c r="K30" s="118">
        <f t="shared" si="2"/>
        <v>147.95683733478285</v>
      </c>
      <c r="L30" s="116">
        <f t="shared" si="3"/>
        <v>153.09902691102852</v>
      </c>
      <c r="M30" s="116">
        <f t="shared" si="4"/>
        <v>158.48262865115279</v>
      </c>
      <c r="N30" s="116">
        <f t="shared" si="5"/>
        <v>164.03931488039376</v>
      </c>
      <c r="O30" s="119" t="s">
        <v>336</v>
      </c>
      <c r="Q30" s="16">
        <f t="shared" si="17"/>
        <v>0</v>
      </c>
      <c r="R30" s="16">
        <f t="shared" si="6"/>
        <v>-142.81</v>
      </c>
      <c r="S30" s="16">
        <f t="shared" si="7"/>
        <v>0</v>
      </c>
      <c r="T30" s="19">
        <f t="shared" ref="T30" si="20">W30+Z30+AC30</f>
        <v>0</v>
      </c>
      <c r="U30" s="20" t="s">
        <v>427</v>
      </c>
      <c r="V30" s="16">
        <f t="shared" si="9"/>
        <v>0</v>
      </c>
      <c r="W30" s="19">
        <v>0</v>
      </c>
      <c r="X30" s="20" t="s">
        <v>349</v>
      </c>
      <c r="Y30" s="16">
        <f t="shared" si="10"/>
        <v>0</v>
      </c>
      <c r="Z30" s="19">
        <v>0</v>
      </c>
      <c r="AA30" s="20" t="s">
        <v>349</v>
      </c>
      <c r="AB30" s="16">
        <f t="shared" si="11"/>
        <v>0</v>
      </c>
      <c r="AC30" s="19">
        <v>0</v>
      </c>
      <c r="AD30" s="19">
        <v>0</v>
      </c>
      <c r="AE30" s="19">
        <f t="shared" si="12"/>
        <v>0</v>
      </c>
      <c r="AF30" s="19">
        <f t="shared" si="13"/>
        <v>0</v>
      </c>
      <c r="AG30" s="19">
        <f t="shared" si="14"/>
        <v>0</v>
      </c>
      <c r="AH30" s="19">
        <f t="shared" si="15"/>
        <v>0</v>
      </c>
      <c r="AI30" s="19">
        <f t="shared" si="16"/>
        <v>0</v>
      </c>
    </row>
    <row r="31" spans="1:35">
      <c r="A31" s="25" t="s">
        <v>303</v>
      </c>
      <c r="B31" s="25" t="s">
        <v>301</v>
      </c>
      <c r="C31" s="25" t="s">
        <v>294</v>
      </c>
      <c r="D31" s="25"/>
      <c r="E31" s="26" t="s">
        <v>212</v>
      </c>
      <c r="F31" s="58" t="s">
        <v>28</v>
      </c>
      <c r="G31" s="30" t="s">
        <v>207</v>
      </c>
      <c r="H31" s="34" t="str">
        <f>'AER Table 16.24'!$D$47</f>
        <v xml:space="preserve">R2 per hour </v>
      </c>
      <c r="I31" s="70">
        <f t="shared" si="0"/>
        <v>142.81</v>
      </c>
      <c r="J31" s="70">
        <f t="shared" si="1"/>
        <v>142.90748776012856</v>
      </c>
      <c r="K31" s="70">
        <f t="shared" si="2"/>
        <v>147.95683733478285</v>
      </c>
      <c r="L31" s="27">
        <f t="shared" si="3"/>
        <v>153.09902691102852</v>
      </c>
      <c r="M31" s="27">
        <f t="shared" si="4"/>
        <v>158.48262865115279</v>
      </c>
      <c r="N31" s="27">
        <f t="shared" si="5"/>
        <v>164.03931488039376</v>
      </c>
      <c r="O31" s="57" t="s">
        <v>337</v>
      </c>
      <c r="Q31" s="16">
        <f t="shared" si="17"/>
        <v>142.81</v>
      </c>
      <c r="R31" s="16">
        <f t="shared" si="6"/>
        <v>0</v>
      </c>
      <c r="S31" s="16">
        <f t="shared" si="7"/>
        <v>142.81</v>
      </c>
      <c r="T31" s="19">
        <f t="shared" si="8"/>
        <v>1</v>
      </c>
      <c r="U31" s="20" t="s">
        <v>345</v>
      </c>
      <c r="V31" s="16">
        <f t="shared" si="9"/>
        <v>142.81</v>
      </c>
      <c r="W31" s="19">
        <v>1</v>
      </c>
      <c r="X31" s="20" t="s">
        <v>349</v>
      </c>
      <c r="Y31" s="16">
        <f t="shared" si="10"/>
        <v>0</v>
      </c>
      <c r="Z31" s="19">
        <v>0</v>
      </c>
      <c r="AA31" s="20" t="s">
        <v>349</v>
      </c>
      <c r="AB31" s="16">
        <f t="shared" si="11"/>
        <v>0</v>
      </c>
      <c r="AC31" s="19">
        <v>0</v>
      </c>
      <c r="AD31" s="19">
        <v>0</v>
      </c>
      <c r="AE31" s="19">
        <f t="shared" si="12"/>
        <v>0</v>
      </c>
      <c r="AF31" s="19">
        <f t="shared" si="13"/>
        <v>0</v>
      </c>
      <c r="AG31" s="19">
        <f t="shared" si="14"/>
        <v>0</v>
      </c>
      <c r="AH31" s="19">
        <f t="shared" si="15"/>
        <v>0</v>
      </c>
      <c r="AI31" s="19">
        <f t="shared" si="16"/>
        <v>0</v>
      </c>
    </row>
    <row r="32" spans="1:35">
      <c r="A32" s="25" t="s">
        <v>303</v>
      </c>
      <c r="B32" s="25" t="s">
        <v>293</v>
      </c>
      <c r="C32" s="25" t="s">
        <v>257</v>
      </c>
      <c r="D32" s="25"/>
      <c r="E32" s="26" t="s">
        <v>212</v>
      </c>
      <c r="F32" s="58" t="s">
        <v>28</v>
      </c>
      <c r="G32" s="27">
        <v>82</v>
      </c>
      <c r="H32" s="34" t="str">
        <f>'AER Table 16.24'!D49</f>
        <v xml:space="preserve">R2 per hour </v>
      </c>
      <c r="I32" s="70">
        <f t="shared" si="0"/>
        <v>142.81</v>
      </c>
      <c r="J32" s="70">
        <f t="shared" si="1"/>
        <v>142.90748776012856</v>
      </c>
      <c r="K32" s="70">
        <f t="shared" si="2"/>
        <v>147.95683733478285</v>
      </c>
      <c r="L32" s="27">
        <f t="shared" si="3"/>
        <v>153.09902691102852</v>
      </c>
      <c r="M32" s="27">
        <f t="shared" si="4"/>
        <v>158.48262865115279</v>
      </c>
      <c r="N32" s="27">
        <f t="shared" si="5"/>
        <v>164.03931488039376</v>
      </c>
      <c r="O32" s="57" t="s">
        <v>337</v>
      </c>
      <c r="Q32" s="16">
        <f t="shared" si="17"/>
        <v>142.81</v>
      </c>
      <c r="R32" s="16">
        <f t="shared" si="6"/>
        <v>0</v>
      </c>
      <c r="S32" s="16">
        <f t="shared" si="7"/>
        <v>142.81</v>
      </c>
      <c r="T32" s="19">
        <f t="shared" si="8"/>
        <v>1</v>
      </c>
      <c r="U32" s="20" t="s">
        <v>345</v>
      </c>
      <c r="V32" s="16">
        <f t="shared" si="9"/>
        <v>142.81</v>
      </c>
      <c r="W32" s="19">
        <v>1</v>
      </c>
      <c r="X32" s="20" t="s">
        <v>349</v>
      </c>
      <c r="Y32" s="16">
        <f t="shared" si="10"/>
        <v>0</v>
      </c>
      <c r="Z32" s="19">
        <v>0</v>
      </c>
      <c r="AA32" s="20" t="s">
        <v>349</v>
      </c>
      <c r="AB32" s="16">
        <f t="shared" si="11"/>
        <v>0</v>
      </c>
      <c r="AC32" s="19">
        <v>0</v>
      </c>
      <c r="AD32" s="19">
        <v>0</v>
      </c>
      <c r="AE32" s="19">
        <f t="shared" si="12"/>
        <v>0</v>
      </c>
      <c r="AF32" s="19">
        <f t="shared" si="13"/>
        <v>0</v>
      </c>
      <c r="AG32" s="19">
        <f t="shared" si="14"/>
        <v>0</v>
      </c>
      <c r="AH32" s="19">
        <f t="shared" si="15"/>
        <v>0</v>
      </c>
      <c r="AI32" s="19">
        <f t="shared" si="16"/>
        <v>0</v>
      </c>
    </row>
    <row r="33" spans="1:38">
      <c r="A33" s="25" t="s">
        <v>303</v>
      </c>
      <c r="B33" s="25" t="s">
        <v>293</v>
      </c>
      <c r="C33" s="25" t="s">
        <v>169</v>
      </c>
      <c r="D33" s="25"/>
      <c r="E33" s="26" t="s">
        <v>212</v>
      </c>
      <c r="F33" s="58" t="s">
        <v>28</v>
      </c>
      <c r="G33" s="27">
        <v>82</v>
      </c>
      <c r="H33" s="34" t="str">
        <f>'AER Table 16.24'!D50</f>
        <v xml:space="preserve">R2 per hour </v>
      </c>
      <c r="I33" s="70">
        <f t="shared" si="0"/>
        <v>142.81</v>
      </c>
      <c r="J33" s="70">
        <f t="shared" si="1"/>
        <v>142.90748776012856</v>
      </c>
      <c r="K33" s="70">
        <f t="shared" si="2"/>
        <v>147.95683733478285</v>
      </c>
      <c r="L33" s="27">
        <f t="shared" si="3"/>
        <v>153.09902691102852</v>
      </c>
      <c r="M33" s="27">
        <f t="shared" si="4"/>
        <v>158.48262865115279</v>
      </c>
      <c r="N33" s="27">
        <f t="shared" si="5"/>
        <v>164.03931488039376</v>
      </c>
      <c r="O33" s="57" t="s">
        <v>337</v>
      </c>
      <c r="Q33" s="16">
        <f t="shared" si="17"/>
        <v>142.81</v>
      </c>
      <c r="R33" s="16">
        <f t="shared" si="6"/>
        <v>0</v>
      </c>
      <c r="S33" s="16">
        <f t="shared" si="7"/>
        <v>142.81</v>
      </c>
      <c r="T33" s="19">
        <f t="shared" si="8"/>
        <v>1</v>
      </c>
      <c r="U33" s="20" t="s">
        <v>345</v>
      </c>
      <c r="V33" s="16">
        <f t="shared" si="9"/>
        <v>142.81</v>
      </c>
      <c r="W33" s="19">
        <v>1</v>
      </c>
      <c r="X33" s="20" t="s">
        <v>349</v>
      </c>
      <c r="Y33" s="16">
        <f t="shared" si="10"/>
        <v>0</v>
      </c>
      <c r="Z33" s="19">
        <v>0</v>
      </c>
      <c r="AA33" s="20" t="s">
        <v>349</v>
      </c>
      <c r="AB33" s="16">
        <f t="shared" si="11"/>
        <v>0</v>
      </c>
      <c r="AC33" s="19">
        <v>0</v>
      </c>
      <c r="AD33" s="19">
        <v>0</v>
      </c>
      <c r="AE33" s="19">
        <f t="shared" si="12"/>
        <v>0</v>
      </c>
      <c r="AF33" s="19">
        <f t="shared" si="13"/>
        <v>0</v>
      </c>
      <c r="AG33" s="19">
        <f t="shared" si="14"/>
        <v>0</v>
      </c>
      <c r="AH33" s="19">
        <f t="shared" si="15"/>
        <v>0</v>
      </c>
      <c r="AI33" s="19">
        <f t="shared" si="16"/>
        <v>0</v>
      </c>
    </row>
    <row r="34" spans="1:38">
      <c r="A34" s="25" t="s">
        <v>303</v>
      </c>
      <c r="B34" s="25" t="s">
        <v>293</v>
      </c>
      <c r="C34" s="25" t="s">
        <v>176</v>
      </c>
      <c r="D34" s="25"/>
      <c r="E34" s="26" t="s">
        <v>212</v>
      </c>
      <c r="F34" s="58" t="s">
        <v>28</v>
      </c>
      <c r="G34" s="27">
        <v>82</v>
      </c>
      <c r="H34" s="34" t="str">
        <f>'AER Table 16.24'!D51</f>
        <v xml:space="preserve">R2 per hour </v>
      </c>
      <c r="I34" s="70">
        <f t="shared" si="0"/>
        <v>142.81</v>
      </c>
      <c r="J34" s="70">
        <f t="shared" si="1"/>
        <v>142.90748776012856</v>
      </c>
      <c r="K34" s="70">
        <f t="shared" si="2"/>
        <v>147.95683733478285</v>
      </c>
      <c r="L34" s="27">
        <f t="shared" si="3"/>
        <v>153.09902691102852</v>
      </c>
      <c r="M34" s="27">
        <f t="shared" si="4"/>
        <v>158.48262865115279</v>
      </c>
      <c r="N34" s="27">
        <f t="shared" si="5"/>
        <v>164.03931488039376</v>
      </c>
      <c r="O34" s="57" t="s">
        <v>337</v>
      </c>
      <c r="Q34" s="16">
        <f t="shared" si="17"/>
        <v>142.81</v>
      </c>
      <c r="R34" s="16">
        <f t="shared" si="6"/>
        <v>0</v>
      </c>
      <c r="S34" s="16">
        <f t="shared" si="7"/>
        <v>142.81</v>
      </c>
      <c r="T34" s="19">
        <f t="shared" si="8"/>
        <v>1</v>
      </c>
      <c r="U34" s="20" t="s">
        <v>345</v>
      </c>
      <c r="V34" s="16">
        <f t="shared" si="9"/>
        <v>142.81</v>
      </c>
      <c r="W34" s="19">
        <v>1</v>
      </c>
      <c r="X34" s="20" t="s">
        <v>349</v>
      </c>
      <c r="Y34" s="16">
        <f t="shared" si="10"/>
        <v>0</v>
      </c>
      <c r="Z34" s="19">
        <v>0</v>
      </c>
      <c r="AA34" s="20" t="s">
        <v>349</v>
      </c>
      <c r="AB34" s="16">
        <f t="shared" si="11"/>
        <v>0</v>
      </c>
      <c r="AC34" s="19">
        <v>0</v>
      </c>
      <c r="AD34" s="19">
        <v>0</v>
      </c>
      <c r="AE34" s="19">
        <f t="shared" si="12"/>
        <v>0</v>
      </c>
      <c r="AF34" s="19">
        <f t="shared" si="13"/>
        <v>0</v>
      </c>
      <c r="AG34" s="19">
        <f t="shared" si="14"/>
        <v>0</v>
      </c>
      <c r="AH34" s="19">
        <f t="shared" si="15"/>
        <v>0</v>
      </c>
      <c r="AI34" s="19">
        <f t="shared" si="16"/>
        <v>0</v>
      </c>
    </row>
    <row r="35" spans="1:38" ht="24">
      <c r="A35" s="25" t="s">
        <v>303</v>
      </c>
      <c r="B35" s="25" t="s">
        <v>293</v>
      </c>
      <c r="C35" s="25" t="s">
        <v>313</v>
      </c>
      <c r="D35" s="25"/>
      <c r="E35" s="26" t="s">
        <v>212</v>
      </c>
      <c r="F35" s="58" t="s">
        <v>28</v>
      </c>
      <c r="G35" s="27">
        <v>98.36363636363636</v>
      </c>
      <c r="H35" s="34" t="str">
        <f>'AER Table 16.24'!$D$52</f>
        <v xml:space="preserve">R3 per hour (or R5 per hour for major connection) </v>
      </c>
      <c r="I35" s="70">
        <f t="shared" ref="I35:I66" si="21">IFERROR(H35/1,Q35)</f>
        <v>166.43754737754293</v>
      </c>
      <c r="J35" s="70">
        <f t="shared" ref="J35:J66" si="22">I35/FY15_CPI_Forecast*FY15_CPI_Actual</f>
        <v>166.5511642369724</v>
      </c>
      <c r="K35" s="70">
        <f t="shared" ref="K35:K66" si="23">((J35-AE35)*FY16_X_ANS+AE35)*FY16_CPI_Actual</f>
        <v>172.43591571836234</v>
      </c>
      <c r="L35" s="27">
        <f t="shared" ref="L35:L66" si="24">((K35-AF35)*FY17_X_ANS+AF35)*FY17_CPI_Actual</f>
        <v>178.42886734094267</v>
      </c>
      <c r="M35" s="27">
        <f t="shared" ref="M35:M66" si="25">((L35-AG35)*FY18_X_ANS+AG35)*FY18_CPI_Actual</f>
        <v>184.70317214931572</v>
      </c>
      <c r="N35" s="27">
        <f t="shared" ref="N35:N66" si="26">((M35-AH35)*FY19_X_ANS+AH35)*FY19_CPI_Actual</f>
        <v>191.17919783058059</v>
      </c>
      <c r="O35" s="57" t="s">
        <v>337</v>
      </c>
      <c r="Q35" s="16">
        <f t="shared" ref="Q35:Q66" si="27">V35*W35+Y35*Z35+AB35*AC35+AD35</f>
        <v>166.43754737754293</v>
      </c>
      <c r="R35" s="16">
        <f t="shared" ref="R35:R66" si="28">Q35-I35</f>
        <v>0</v>
      </c>
      <c r="S35" s="16">
        <f t="shared" si="7"/>
        <v>166.43754737754293</v>
      </c>
      <c r="T35" s="19">
        <f t="shared" si="8"/>
        <v>1</v>
      </c>
      <c r="U35" s="20" t="s">
        <v>346</v>
      </c>
      <c r="V35" s="16">
        <f t="shared" si="9"/>
        <v>166.43754737754293</v>
      </c>
      <c r="W35" s="19">
        <v>1</v>
      </c>
      <c r="X35" s="20" t="s">
        <v>349</v>
      </c>
      <c r="Y35" s="16">
        <f t="shared" si="10"/>
        <v>0</v>
      </c>
      <c r="Z35" s="19">
        <v>0</v>
      </c>
      <c r="AA35" s="20" t="s">
        <v>349</v>
      </c>
      <c r="AB35" s="16">
        <f t="shared" si="11"/>
        <v>0</v>
      </c>
      <c r="AC35" s="19">
        <v>0</v>
      </c>
      <c r="AD35" s="19">
        <v>0</v>
      </c>
      <c r="AE35" s="19">
        <f t="shared" ref="AE35:AE66" si="29">AD35/FY15_CPI_Forecast*FY15_CPI_Actual</f>
        <v>0</v>
      </c>
      <c r="AF35" s="19">
        <f t="shared" ref="AF35:AF66" si="30">AE35*FY16_CPI_Actual</f>
        <v>0</v>
      </c>
      <c r="AG35" s="19">
        <f t="shared" ref="AG35:AG66" si="31">AF35*FY17_CPI_Actual</f>
        <v>0</v>
      </c>
      <c r="AH35" s="19">
        <f t="shared" ref="AH35:AH66" si="32">AG35*FY18_CPI_Actual</f>
        <v>0</v>
      </c>
      <c r="AI35" s="19">
        <f t="shared" ref="AI35:AI66" si="33">AH35*FY19_CPI_Actual</f>
        <v>0</v>
      </c>
    </row>
    <row r="36" spans="1:38" ht="24">
      <c r="A36" s="25" t="s">
        <v>303</v>
      </c>
      <c r="B36" s="25" t="s">
        <v>293</v>
      </c>
      <c r="C36" s="25" t="s">
        <v>314</v>
      </c>
      <c r="D36" s="25"/>
      <c r="E36" s="26" t="s">
        <v>212</v>
      </c>
      <c r="F36" s="58" t="s">
        <v>28</v>
      </c>
      <c r="G36" s="27" t="s">
        <v>207</v>
      </c>
      <c r="H36" s="34" t="str">
        <f>'AER Table 16.24'!$D$52</f>
        <v xml:space="preserve">R3 per hour (or R5 per hour for major connection) </v>
      </c>
      <c r="I36" s="70">
        <f t="shared" si="21"/>
        <v>210.96</v>
      </c>
      <c r="J36" s="70">
        <f t="shared" si="22"/>
        <v>211.10400964832095</v>
      </c>
      <c r="K36" s="70">
        <f t="shared" si="23"/>
        <v>218.56294660139895</v>
      </c>
      <c r="L36" s="27">
        <f t="shared" si="24"/>
        <v>226.15902749912871</v>
      </c>
      <c r="M36" s="27">
        <f t="shared" si="25"/>
        <v>234.11172425073306</v>
      </c>
      <c r="N36" s="27">
        <f t="shared" si="26"/>
        <v>242.32010270406738</v>
      </c>
      <c r="O36" s="57" t="s">
        <v>337</v>
      </c>
      <c r="Q36" s="16">
        <f t="shared" si="27"/>
        <v>210.96</v>
      </c>
      <c r="R36" s="16">
        <f t="shared" si="28"/>
        <v>0</v>
      </c>
      <c r="S36" s="16">
        <f t="shared" si="7"/>
        <v>210.96</v>
      </c>
      <c r="T36" s="19">
        <f t="shared" si="8"/>
        <v>1</v>
      </c>
      <c r="U36" s="20" t="s">
        <v>348</v>
      </c>
      <c r="V36" s="16">
        <f t="shared" si="9"/>
        <v>210.96</v>
      </c>
      <c r="W36" s="19">
        <v>1</v>
      </c>
      <c r="X36" s="20" t="s">
        <v>349</v>
      </c>
      <c r="Y36" s="16">
        <f t="shared" si="10"/>
        <v>0</v>
      </c>
      <c r="Z36" s="19">
        <v>0</v>
      </c>
      <c r="AA36" s="20" t="s">
        <v>349</v>
      </c>
      <c r="AB36" s="16">
        <f t="shared" si="11"/>
        <v>0</v>
      </c>
      <c r="AC36" s="19">
        <v>0</v>
      </c>
      <c r="AD36" s="19">
        <v>0</v>
      </c>
      <c r="AE36" s="19">
        <f t="shared" si="29"/>
        <v>0</v>
      </c>
      <c r="AF36" s="19">
        <f t="shared" si="30"/>
        <v>0</v>
      </c>
      <c r="AG36" s="19">
        <f t="shared" si="31"/>
        <v>0</v>
      </c>
      <c r="AH36" s="19">
        <f t="shared" si="32"/>
        <v>0</v>
      </c>
      <c r="AI36" s="19">
        <f t="shared" si="33"/>
        <v>0</v>
      </c>
    </row>
    <row r="37" spans="1:38" ht="24">
      <c r="A37" s="25" t="s">
        <v>303</v>
      </c>
      <c r="B37" s="25" t="s">
        <v>293</v>
      </c>
      <c r="C37" s="25" t="s">
        <v>315</v>
      </c>
      <c r="D37" s="25"/>
      <c r="E37" s="26" t="s">
        <v>212</v>
      </c>
      <c r="F37" s="58" t="s">
        <v>28</v>
      </c>
      <c r="G37" s="27">
        <v>82</v>
      </c>
      <c r="H37" s="34" t="str">
        <f>'AER Table 16.24'!$D$53</f>
        <v xml:space="preserve">R3 per hour (or R5 per hour for major </v>
      </c>
      <c r="I37" s="70">
        <f t="shared" si="21"/>
        <v>166.43754737754293</v>
      </c>
      <c r="J37" s="70">
        <f t="shared" si="22"/>
        <v>166.5511642369724</v>
      </c>
      <c r="K37" s="70">
        <f t="shared" si="23"/>
        <v>172.43591571836234</v>
      </c>
      <c r="L37" s="27">
        <f t="shared" si="24"/>
        <v>178.42886734094267</v>
      </c>
      <c r="M37" s="27">
        <f t="shared" si="25"/>
        <v>184.70317214931572</v>
      </c>
      <c r="N37" s="27">
        <f t="shared" si="26"/>
        <v>191.17919783058059</v>
      </c>
      <c r="O37" s="57" t="s">
        <v>337</v>
      </c>
      <c r="Q37" s="16">
        <f t="shared" si="27"/>
        <v>166.43754737754293</v>
      </c>
      <c r="R37" s="16">
        <f t="shared" si="28"/>
        <v>0</v>
      </c>
      <c r="S37" s="16">
        <f t="shared" si="7"/>
        <v>166.43754737754293</v>
      </c>
      <c r="T37" s="19">
        <f t="shared" si="8"/>
        <v>1</v>
      </c>
      <c r="U37" s="20" t="s">
        <v>346</v>
      </c>
      <c r="V37" s="16">
        <f t="shared" si="9"/>
        <v>166.43754737754293</v>
      </c>
      <c r="W37" s="19">
        <v>1</v>
      </c>
      <c r="X37" s="20" t="s">
        <v>349</v>
      </c>
      <c r="Y37" s="16">
        <f t="shared" si="10"/>
        <v>0</v>
      </c>
      <c r="Z37" s="19">
        <v>0</v>
      </c>
      <c r="AA37" s="20" t="s">
        <v>349</v>
      </c>
      <c r="AB37" s="16">
        <f t="shared" si="11"/>
        <v>0</v>
      </c>
      <c r="AC37" s="19">
        <v>0</v>
      </c>
      <c r="AD37" s="19">
        <v>0</v>
      </c>
      <c r="AE37" s="19">
        <f t="shared" si="29"/>
        <v>0</v>
      </c>
      <c r="AF37" s="19">
        <f t="shared" si="30"/>
        <v>0</v>
      </c>
      <c r="AG37" s="19">
        <f t="shared" si="31"/>
        <v>0</v>
      </c>
      <c r="AH37" s="19">
        <f t="shared" si="32"/>
        <v>0</v>
      </c>
      <c r="AI37" s="19">
        <f t="shared" si="33"/>
        <v>0</v>
      </c>
      <c r="AJ37" s="22"/>
      <c r="AK37" s="22"/>
      <c r="AL37" s="22"/>
    </row>
    <row r="38" spans="1:38" ht="24">
      <c r="A38" s="25" t="s">
        <v>303</v>
      </c>
      <c r="B38" s="25" t="s">
        <v>293</v>
      </c>
      <c r="C38" s="25" t="s">
        <v>316</v>
      </c>
      <c r="D38" s="25"/>
      <c r="E38" s="26" t="s">
        <v>212</v>
      </c>
      <c r="F38" s="58" t="s">
        <v>28</v>
      </c>
      <c r="G38" s="27">
        <v>98.36363636363636</v>
      </c>
      <c r="H38" s="34" t="str">
        <f>'AER Table 16.24'!$D$53</f>
        <v xml:space="preserve">R3 per hour (or R5 per hour for major </v>
      </c>
      <c r="I38" s="70">
        <f t="shared" si="21"/>
        <v>210.96</v>
      </c>
      <c r="J38" s="70">
        <f t="shared" si="22"/>
        <v>211.10400964832095</v>
      </c>
      <c r="K38" s="70">
        <f t="shared" si="23"/>
        <v>218.56294660139895</v>
      </c>
      <c r="L38" s="27">
        <f t="shared" si="24"/>
        <v>226.15902749912871</v>
      </c>
      <c r="M38" s="27">
        <f t="shared" si="25"/>
        <v>234.11172425073306</v>
      </c>
      <c r="N38" s="27">
        <f t="shared" si="26"/>
        <v>242.32010270406738</v>
      </c>
      <c r="O38" s="57" t="s">
        <v>337</v>
      </c>
      <c r="Q38" s="16">
        <f t="shared" si="27"/>
        <v>210.96</v>
      </c>
      <c r="R38" s="16">
        <f t="shared" si="28"/>
        <v>0</v>
      </c>
      <c r="S38" s="16">
        <f t="shared" si="7"/>
        <v>210.96</v>
      </c>
      <c r="T38" s="19">
        <f t="shared" si="8"/>
        <v>1</v>
      </c>
      <c r="U38" s="20" t="s">
        <v>348</v>
      </c>
      <c r="V38" s="16">
        <f t="shared" si="9"/>
        <v>210.96</v>
      </c>
      <c r="W38" s="19">
        <v>1</v>
      </c>
      <c r="X38" s="20" t="s">
        <v>349</v>
      </c>
      <c r="Y38" s="16">
        <f t="shared" si="10"/>
        <v>0</v>
      </c>
      <c r="Z38" s="19">
        <v>0</v>
      </c>
      <c r="AA38" s="20" t="s">
        <v>349</v>
      </c>
      <c r="AB38" s="16">
        <f t="shared" si="11"/>
        <v>0</v>
      </c>
      <c r="AC38" s="19">
        <v>0</v>
      </c>
      <c r="AD38" s="19">
        <v>0</v>
      </c>
      <c r="AE38" s="19">
        <f t="shared" si="29"/>
        <v>0</v>
      </c>
      <c r="AF38" s="19">
        <f t="shared" si="30"/>
        <v>0</v>
      </c>
      <c r="AG38" s="19">
        <f t="shared" si="31"/>
        <v>0</v>
      </c>
      <c r="AH38" s="19">
        <f t="shared" si="32"/>
        <v>0</v>
      </c>
      <c r="AI38" s="19">
        <f t="shared" si="33"/>
        <v>0</v>
      </c>
      <c r="AJ38" s="22"/>
      <c r="AK38" s="22"/>
      <c r="AL38" s="22"/>
    </row>
    <row r="39" spans="1:38">
      <c r="A39" s="25" t="s">
        <v>292</v>
      </c>
      <c r="B39" s="25" t="s">
        <v>291</v>
      </c>
      <c r="C39" s="25" t="s">
        <v>257</v>
      </c>
      <c r="D39" s="25" t="s">
        <v>317</v>
      </c>
      <c r="E39" s="26" t="s">
        <v>212</v>
      </c>
      <c r="F39" s="58" t="s">
        <v>15</v>
      </c>
      <c r="G39" s="27" t="s">
        <v>285</v>
      </c>
      <c r="H39" s="34">
        <f>'AER Table 16.24'!H126</f>
        <v>71.41</v>
      </c>
      <c r="I39" s="70">
        <f t="shared" si="21"/>
        <v>71.41</v>
      </c>
      <c r="J39" s="70">
        <f t="shared" si="22"/>
        <v>71.458747293262221</v>
      </c>
      <c r="K39" s="70">
        <f t="shared" si="23"/>
        <v>73.983598866163717</v>
      </c>
      <c r="L39" s="27">
        <f t="shared" si="24"/>
        <v>76.554873690333622</v>
      </c>
      <c r="M39" s="27">
        <f t="shared" si="25"/>
        <v>79.246863048657801</v>
      </c>
      <c r="N39" s="27">
        <f t="shared" si="26"/>
        <v>82.025400711497227</v>
      </c>
      <c r="O39" s="57" t="s">
        <v>339</v>
      </c>
      <c r="Q39" s="16">
        <f t="shared" si="27"/>
        <v>71.405000000000001</v>
      </c>
      <c r="R39" s="16">
        <f t="shared" si="28"/>
        <v>-4.9999999999954525E-3</v>
      </c>
      <c r="S39" s="16">
        <f t="shared" si="7"/>
        <v>142.81</v>
      </c>
      <c r="T39" s="19">
        <f t="shared" si="8"/>
        <v>0.5</v>
      </c>
      <c r="U39" s="20" t="s">
        <v>345</v>
      </c>
      <c r="V39" s="16">
        <f t="shared" si="9"/>
        <v>142.81</v>
      </c>
      <c r="W39" s="19">
        <v>0.5</v>
      </c>
      <c r="X39" s="20" t="s">
        <v>349</v>
      </c>
      <c r="Y39" s="16">
        <f t="shared" si="10"/>
        <v>0</v>
      </c>
      <c r="Z39" s="19">
        <v>0</v>
      </c>
      <c r="AA39" s="20" t="s">
        <v>349</v>
      </c>
      <c r="AB39" s="16">
        <f t="shared" si="11"/>
        <v>0</v>
      </c>
      <c r="AC39" s="19">
        <v>0</v>
      </c>
      <c r="AD39" s="19">
        <v>0</v>
      </c>
      <c r="AE39" s="19">
        <f t="shared" si="29"/>
        <v>0</v>
      </c>
      <c r="AF39" s="19">
        <f t="shared" si="30"/>
        <v>0</v>
      </c>
      <c r="AG39" s="19">
        <f t="shared" si="31"/>
        <v>0</v>
      </c>
      <c r="AH39" s="19">
        <f t="shared" si="32"/>
        <v>0</v>
      </c>
      <c r="AI39" s="19">
        <f t="shared" si="33"/>
        <v>0</v>
      </c>
      <c r="AJ39" s="22"/>
      <c r="AK39" s="22"/>
      <c r="AL39" s="22"/>
    </row>
    <row r="40" spans="1:38">
      <c r="A40" s="25" t="s">
        <v>292</v>
      </c>
      <c r="B40" s="25" t="s">
        <v>291</v>
      </c>
      <c r="C40" s="25" t="s">
        <v>257</v>
      </c>
      <c r="D40" s="25" t="s">
        <v>318</v>
      </c>
      <c r="E40" s="26" t="s">
        <v>212</v>
      </c>
      <c r="F40" s="58" t="s">
        <v>15</v>
      </c>
      <c r="G40" s="27" t="s">
        <v>285</v>
      </c>
      <c r="H40" s="34">
        <f>'AER Table 16.24'!H127</f>
        <v>171.37</v>
      </c>
      <c r="I40" s="70">
        <f t="shared" si="21"/>
        <v>171.37</v>
      </c>
      <c r="J40" s="70">
        <f t="shared" si="22"/>
        <v>171.48698394687509</v>
      </c>
      <c r="K40" s="70">
        <f t="shared" si="23"/>
        <v>177.54613272223051</v>
      </c>
      <c r="L40" s="27">
        <f t="shared" si="24"/>
        <v>183.7166881993065</v>
      </c>
      <c r="M40" s="27">
        <f t="shared" si="25"/>
        <v>190.17693489215083</v>
      </c>
      <c r="N40" s="27">
        <f t="shared" si="26"/>
        <v>196.84488054795241</v>
      </c>
      <c r="O40" s="57" t="s">
        <v>339</v>
      </c>
      <c r="Q40" s="16">
        <f t="shared" si="27"/>
        <v>171.37199999999999</v>
      </c>
      <c r="R40" s="16">
        <f t="shared" si="28"/>
        <v>1.999999999981128E-3</v>
      </c>
      <c r="S40" s="16">
        <f t="shared" si="7"/>
        <v>142.81</v>
      </c>
      <c r="T40" s="19">
        <f t="shared" si="8"/>
        <v>1.2</v>
      </c>
      <c r="U40" s="20" t="s">
        <v>345</v>
      </c>
      <c r="V40" s="16">
        <f t="shared" si="9"/>
        <v>142.81</v>
      </c>
      <c r="W40" s="19">
        <v>1.2</v>
      </c>
      <c r="X40" s="20" t="s">
        <v>349</v>
      </c>
      <c r="Y40" s="16">
        <f t="shared" si="10"/>
        <v>0</v>
      </c>
      <c r="Z40" s="19">
        <v>0</v>
      </c>
      <c r="AA40" s="20" t="s">
        <v>349</v>
      </c>
      <c r="AB40" s="16">
        <f t="shared" si="11"/>
        <v>0</v>
      </c>
      <c r="AC40" s="19">
        <v>0</v>
      </c>
      <c r="AD40" s="19">
        <v>0</v>
      </c>
      <c r="AE40" s="19">
        <f t="shared" si="29"/>
        <v>0</v>
      </c>
      <c r="AF40" s="19">
        <f t="shared" si="30"/>
        <v>0</v>
      </c>
      <c r="AG40" s="19">
        <f t="shared" si="31"/>
        <v>0</v>
      </c>
      <c r="AH40" s="19">
        <f t="shared" si="32"/>
        <v>0</v>
      </c>
      <c r="AI40" s="19">
        <f t="shared" si="33"/>
        <v>0</v>
      </c>
      <c r="AJ40" s="22"/>
      <c r="AK40" s="22"/>
      <c r="AL40" s="22"/>
    </row>
    <row r="41" spans="1:38">
      <c r="A41" s="25" t="s">
        <v>292</v>
      </c>
      <c r="B41" s="25" t="s">
        <v>291</v>
      </c>
      <c r="C41" s="25" t="s">
        <v>257</v>
      </c>
      <c r="D41" s="25" t="s">
        <v>319</v>
      </c>
      <c r="E41" s="26" t="s">
        <v>212</v>
      </c>
      <c r="F41" s="58" t="s">
        <v>15</v>
      </c>
      <c r="G41" s="27" t="s">
        <v>285</v>
      </c>
      <c r="H41" s="34">
        <f>'AER Table 16.24'!H128</f>
        <v>357.03</v>
      </c>
      <c r="I41" s="70">
        <f t="shared" si="21"/>
        <v>357.03</v>
      </c>
      <c r="J41" s="70">
        <f t="shared" si="22"/>
        <v>357.27372281351927</v>
      </c>
      <c r="K41" s="70">
        <f t="shared" si="23"/>
        <v>369.89727353572937</v>
      </c>
      <c r="L41" s="27">
        <f t="shared" si="24"/>
        <v>382.75292751239061</v>
      </c>
      <c r="M41" s="27">
        <f t="shared" si="25"/>
        <v>396.21212035096329</v>
      </c>
      <c r="N41" s="27">
        <f t="shared" si="26"/>
        <v>410.10403047228471</v>
      </c>
      <c r="O41" s="57" t="s">
        <v>339</v>
      </c>
      <c r="Q41" s="16">
        <f t="shared" si="27"/>
        <v>357.02499999999998</v>
      </c>
      <c r="R41" s="16">
        <f t="shared" si="28"/>
        <v>-4.9999999999954525E-3</v>
      </c>
      <c r="S41" s="16">
        <f t="shared" si="7"/>
        <v>142.81</v>
      </c>
      <c r="T41" s="19">
        <f t="shared" si="8"/>
        <v>2.5</v>
      </c>
      <c r="U41" s="20" t="s">
        <v>345</v>
      </c>
      <c r="V41" s="16">
        <f t="shared" si="9"/>
        <v>142.81</v>
      </c>
      <c r="W41" s="19">
        <v>2.5</v>
      </c>
      <c r="X41" s="20" t="s">
        <v>349</v>
      </c>
      <c r="Y41" s="16">
        <f t="shared" si="10"/>
        <v>0</v>
      </c>
      <c r="Z41" s="19">
        <v>0</v>
      </c>
      <c r="AA41" s="20" t="s">
        <v>349</v>
      </c>
      <c r="AB41" s="16">
        <f t="shared" si="11"/>
        <v>0</v>
      </c>
      <c r="AC41" s="19">
        <v>0</v>
      </c>
      <c r="AD41" s="19">
        <v>0</v>
      </c>
      <c r="AE41" s="19">
        <f t="shared" si="29"/>
        <v>0</v>
      </c>
      <c r="AF41" s="19">
        <f t="shared" si="30"/>
        <v>0</v>
      </c>
      <c r="AG41" s="19">
        <f t="shared" si="31"/>
        <v>0</v>
      </c>
      <c r="AH41" s="19">
        <f t="shared" si="32"/>
        <v>0</v>
      </c>
      <c r="AI41" s="19">
        <f t="shared" si="33"/>
        <v>0</v>
      </c>
      <c r="AJ41" s="22"/>
      <c r="AK41" s="22"/>
      <c r="AL41" s="22"/>
    </row>
    <row r="42" spans="1:38">
      <c r="A42" s="25" t="s">
        <v>292</v>
      </c>
      <c r="B42" s="25" t="s">
        <v>291</v>
      </c>
      <c r="C42" s="25" t="s">
        <v>257</v>
      </c>
      <c r="D42" s="25" t="s">
        <v>320</v>
      </c>
      <c r="E42" s="26" t="s">
        <v>212</v>
      </c>
      <c r="F42" s="58" t="s">
        <v>15</v>
      </c>
      <c r="G42" s="27" t="s">
        <v>290</v>
      </c>
      <c r="H42" s="34">
        <f>'AER Table 16.24'!H129</f>
        <v>42.84</v>
      </c>
      <c r="I42" s="70">
        <f t="shared" si="21"/>
        <v>42.84</v>
      </c>
      <c r="J42" s="70">
        <f t="shared" si="22"/>
        <v>42.869244280119787</v>
      </c>
      <c r="K42" s="70">
        <f t="shared" si="23"/>
        <v>44.383943081171466</v>
      </c>
      <c r="L42" s="27">
        <f t="shared" si="24"/>
        <v>45.926491932416937</v>
      </c>
      <c r="M42" s="27">
        <f t="shared" si="25"/>
        <v>47.541459361496997</v>
      </c>
      <c r="N42" s="27">
        <f t="shared" si="26"/>
        <v>49.20834850133793</v>
      </c>
      <c r="O42" s="57" t="s">
        <v>339</v>
      </c>
      <c r="Q42" s="16">
        <f t="shared" si="27"/>
        <v>42.842999999999996</v>
      </c>
      <c r="R42" s="16">
        <f t="shared" si="28"/>
        <v>2.9999999999930083E-3</v>
      </c>
      <c r="S42" s="16">
        <f t="shared" si="7"/>
        <v>142.81</v>
      </c>
      <c r="T42" s="19">
        <f t="shared" si="8"/>
        <v>0.3</v>
      </c>
      <c r="U42" s="20" t="s">
        <v>345</v>
      </c>
      <c r="V42" s="16">
        <f t="shared" si="9"/>
        <v>142.81</v>
      </c>
      <c r="W42" s="19">
        <v>0.3</v>
      </c>
      <c r="X42" s="20" t="s">
        <v>349</v>
      </c>
      <c r="Y42" s="16">
        <f t="shared" si="10"/>
        <v>0</v>
      </c>
      <c r="Z42" s="19">
        <v>0</v>
      </c>
      <c r="AA42" s="20" t="s">
        <v>349</v>
      </c>
      <c r="AB42" s="16">
        <f t="shared" si="11"/>
        <v>0</v>
      </c>
      <c r="AC42" s="19">
        <v>0</v>
      </c>
      <c r="AD42" s="19">
        <v>0</v>
      </c>
      <c r="AE42" s="19">
        <f t="shared" si="29"/>
        <v>0</v>
      </c>
      <c r="AF42" s="19">
        <f t="shared" si="30"/>
        <v>0</v>
      </c>
      <c r="AG42" s="19">
        <f t="shared" si="31"/>
        <v>0</v>
      </c>
      <c r="AH42" s="19">
        <f t="shared" si="32"/>
        <v>0</v>
      </c>
      <c r="AI42" s="19">
        <f t="shared" si="33"/>
        <v>0</v>
      </c>
      <c r="AJ42" s="22"/>
      <c r="AK42" s="22"/>
      <c r="AL42" s="22"/>
    </row>
    <row r="43" spans="1:38">
      <c r="A43" s="25" t="s">
        <v>292</v>
      </c>
      <c r="B43" s="25" t="s">
        <v>291</v>
      </c>
      <c r="C43" s="25" t="s">
        <v>257</v>
      </c>
      <c r="D43" s="25" t="s">
        <v>321</v>
      </c>
      <c r="E43" s="26" t="s">
        <v>212</v>
      </c>
      <c r="F43" s="58" t="s">
        <v>15</v>
      </c>
      <c r="G43" s="27" t="s">
        <v>290</v>
      </c>
      <c r="H43" s="34">
        <f>'AER Table 16.24'!H130</f>
        <v>99.97</v>
      </c>
      <c r="I43" s="70">
        <f t="shared" si="21"/>
        <v>99.97</v>
      </c>
      <c r="J43" s="70">
        <f t="shared" si="22"/>
        <v>100.03824348000875</v>
      </c>
      <c r="K43" s="70">
        <f t="shared" si="23"/>
        <v>103.57289425361135</v>
      </c>
      <c r="L43" s="27">
        <f t="shared" si="24"/>
        <v>107.17253497861157</v>
      </c>
      <c r="M43" s="27">
        <f t="shared" si="25"/>
        <v>110.94116928965578</v>
      </c>
      <c r="N43" s="27">
        <f t="shared" si="26"/>
        <v>114.83096637905582</v>
      </c>
      <c r="O43" s="57" t="s">
        <v>339</v>
      </c>
      <c r="Q43" s="16">
        <f t="shared" si="27"/>
        <v>99.966999999999999</v>
      </c>
      <c r="R43" s="16">
        <f t="shared" si="28"/>
        <v>-3.0000000000001137E-3</v>
      </c>
      <c r="S43" s="16">
        <f t="shared" si="7"/>
        <v>142.81</v>
      </c>
      <c r="T43" s="19">
        <f t="shared" si="8"/>
        <v>0.7</v>
      </c>
      <c r="U43" s="20" t="s">
        <v>345</v>
      </c>
      <c r="V43" s="16">
        <f t="shared" si="9"/>
        <v>142.81</v>
      </c>
      <c r="W43" s="19">
        <v>0.7</v>
      </c>
      <c r="X43" s="20" t="s">
        <v>349</v>
      </c>
      <c r="Y43" s="16">
        <f t="shared" si="10"/>
        <v>0</v>
      </c>
      <c r="Z43" s="19">
        <v>0</v>
      </c>
      <c r="AA43" s="20" t="s">
        <v>349</v>
      </c>
      <c r="AB43" s="16">
        <f t="shared" si="11"/>
        <v>0</v>
      </c>
      <c r="AC43" s="19">
        <v>0</v>
      </c>
      <c r="AD43" s="19">
        <v>0</v>
      </c>
      <c r="AE43" s="19">
        <f t="shared" si="29"/>
        <v>0</v>
      </c>
      <c r="AF43" s="19">
        <f t="shared" si="30"/>
        <v>0</v>
      </c>
      <c r="AG43" s="19">
        <f t="shared" si="31"/>
        <v>0</v>
      </c>
      <c r="AH43" s="19">
        <f t="shared" si="32"/>
        <v>0</v>
      </c>
      <c r="AI43" s="19">
        <f t="shared" si="33"/>
        <v>0</v>
      </c>
      <c r="AJ43" s="22"/>
      <c r="AK43" s="22"/>
      <c r="AL43" s="22"/>
    </row>
    <row r="44" spans="1:38">
      <c r="A44" s="25" t="s">
        <v>292</v>
      </c>
      <c r="B44" s="25" t="s">
        <v>291</v>
      </c>
      <c r="C44" s="25" t="s">
        <v>257</v>
      </c>
      <c r="D44" s="25" t="s">
        <v>322</v>
      </c>
      <c r="E44" s="26" t="s">
        <v>212</v>
      </c>
      <c r="F44" s="58" t="s">
        <v>15</v>
      </c>
      <c r="G44" s="27" t="s">
        <v>290</v>
      </c>
      <c r="H44" s="34">
        <f>'AER Table 16.24'!H131</f>
        <v>214.22</v>
      </c>
      <c r="I44" s="70">
        <f t="shared" si="21"/>
        <v>214.22</v>
      </c>
      <c r="J44" s="70">
        <f t="shared" si="22"/>
        <v>214.36623505339077</v>
      </c>
      <c r="K44" s="70">
        <f t="shared" si="23"/>
        <v>221.94043620094655</v>
      </c>
      <c r="L44" s="27">
        <f t="shared" si="24"/>
        <v>229.65390060136215</v>
      </c>
      <c r="M44" s="27">
        <f t="shared" si="25"/>
        <v>237.72949169981058</v>
      </c>
      <c r="N44" s="27">
        <f t="shared" si="26"/>
        <v>246.064715591891</v>
      </c>
      <c r="O44" s="57" t="s">
        <v>339</v>
      </c>
      <c r="Q44" s="16">
        <f t="shared" si="27"/>
        <v>214.215</v>
      </c>
      <c r="R44" s="16">
        <f t="shared" si="28"/>
        <v>-4.9999999999954525E-3</v>
      </c>
      <c r="S44" s="16">
        <f t="shared" si="7"/>
        <v>142.81</v>
      </c>
      <c r="T44" s="19">
        <f t="shared" si="8"/>
        <v>1.5</v>
      </c>
      <c r="U44" s="20" t="s">
        <v>345</v>
      </c>
      <c r="V44" s="16">
        <f t="shared" si="9"/>
        <v>142.81</v>
      </c>
      <c r="W44" s="19">
        <v>1.5</v>
      </c>
      <c r="X44" s="20" t="s">
        <v>349</v>
      </c>
      <c r="Y44" s="16">
        <f t="shared" si="10"/>
        <v>0</v>
      </c>
      <c r="Z44" s="19">
        <v>0</v>
      </c>
      <c r="AA44" s="20" t="s">
        <v>349</v>
      </c>
      <c r="AB44" s="16">
        <f t="shared" si="11"/>
        <v>0</v>
      </c>
      <c r="AC44" s="19">
        <v>0</v>
      </c>
      <c r="AD44" s="19">
        <v>0</v>
      </c>
      <c r="AE44" s="19">
        <f t="shared" si="29"/>
        <v>0</v>
      </c>
      <c r="AF44" s="19">
        <f t="shared" si="30"/>
        <v>0</v>
      </c>
      <c r="AG44" s="19">
        <f t="shared" si="31"/>
        <v>0</v>
      </c>
      <c r="AH44" s="19">
        <f t="shared" si="32"/>
        <v>0</v>
      </c>
      <c r="AI44" s="19">
        <f t="shared" si="33"/>
        <v>0</v>
      </c>
      <c r="AJ44" s="22"/>
      <c r="AK44" s="22"/>
      <c r="AL44" s="22"/>
    </row>
    <row r="45" spans="1:38">
      <c r="A45" s="25" t="s">
        <v>292</v>
      </c>
      <c r="B45" s="25" t="s">
        <v>291</v>
      </c>
      <c r="C45" s="25" t="s">
        <v>257</v>
      </c>
      <c r="D45" s="25" t="s">
        <v>323</v>
      </c>
      <c r="E45" s="26" t="s">
        <v>212</v>
      </c>
      <c r="F45" s="58" t="s">
        <v>15</v>
      </c>
      <c r="G45" s="27" t="s">
        <v>289</v>
      </c>
      <c r="H45" s="34">
        <f>'AER Table 16.24'!H132</f>
        <v>14.28</v>
      </c>
      <c r="I45" s="70">
        <f t="shared" si="21"/>
        <v>14.28</v>
      </c>
      <c r="J45" s="70">
        <f t="shared" si="22"/>
        <v>14.289748093373261</v>
      </c>
      <c r="K45" s="70">
        <f t="shared" si="23"/>
        <v>14.794647693723819</v>
      </c>
      <c r="L45" s="27">
        <f t="shared" si="24"/>
        <v>15.308830644138974</v>
      </c>
      <c r="M45" s="27">
        <f t="shared" si="25"/>
        <v>15.847153120498994</v>
      </c>
      <c r="N45" s="27">
        <f t="shared" si="26"/>
        <v>16.402782833779305</v>
      </c>
      <c r="O45" s="57" t="s">
        <v>339</v>
      </c>
      <c r="Q45" s="16">
        <f t="shared" si="27"/>
        <v>14.281000000000001</v>
      </c>
      <c r="R45" s="16">
        <f t="shared" si="28"/>
        <v>1.0000000000012221E-3</v>
      </c>
      <c r="S45" s="16">
        <f t="shared" si="7"/>
        <v>142.81</v>
      </c>
      <c r="T45" s="19">
        <f t="shared" si="8"/>
        <v>0.1</v>
      </c>
      <c r="U45" s="20" t="s">
        <v>345</v>
      </c>
      <c r="V45" s="16">
        <f t="shared" si="9"/>
        <v>142.81</v>
      </c>
      <c r="W45" s="19">
        <v>0.1</v>
      </c>
      <c r="X45" s="20" t="s">
        <v>349</v>
      </c>
      <c r="Y45" s="16">
        <f t="shared" si="10"/>
        <v>0</v>
      </c>
      <c r="Z45" s="19">
        <v>0</v>
      </c>
      <c r="AA45" s="20" t="s">
        <v>349</v>
      </c>
      <c r="AB45" s="16">
        <f t="shared" si="11"/>
        <v>0</v>
      </c>
      <c r="AC45" s="19">
        <v>0</v>
      </c>
      <c r="AD45" s="19">
        <v>0</v>
      </c>
      <c r="AE45" s="19">
        <f t="shared" si="29"/>
        <v>0</v>
      </c>
      <c r="AF45" s="19">
        <f t="shared" si="30"/>
        <v>0</v>
      </c>
      <c r="AG45" s="19">
        <f t="shared" si="31"/>
        <v>0</v>
      </c>
      <c r="AH45" s="19">
        <f t="shared" si="32"/>
        <v>0</v>
      </c>
      <c r="AI45" s="19">
        <f t="shared" si="33"/>
        <v>0</v>
      </c>
      <c r="AJ45" s="22"/>
      <c r="AK45" s="22"/>
      <c r="AL45" s="22"/>
    </row>
    <row r="46" spans="1:38">
      <c r="A46" s="25" t="s">
        <v>292</v>
      </c>
      <c r="B46" s="25" t="s">
        <v>291</v>
      </c>
      <c r="C46" s="25" t="s">
        <v>257</v>
      </c>
      <c r="D46" s="25" t="s">
        <v>324</v>
      </c>
      <c r="E46" s="26" t="s">
        <v>212</v>
      </c>
      <c r="F46" s="58" t="s">
        <v>15</v>
      </c>
      <c r="G46" s="27" t="s">
        <v>289</v>
      </c>
      <c r="H46" s="34">
        <f>'AER Table 16.24'!H133</f>
        <v>57.12</v>
      </c>
      <c r="I46" s="70">
        <f t="shared" si="21"/>
        <v>57.12</v>
      </c>
      <c r="J46" s="70">
        <f t="shared" si="22"/>
        <v>57.158992373493042</v>
      </c>
      <c r="K46" s="70">
        <f t="shared" si="23"/>
        <v>59.178590774895277</v>
      </c>
      <c r="L46" s="27">
        <f t="shared" si="24"/>
        <v>61.235322576555895</v>
      </c>
      <c r="M46" s="27">
        <f t="shared" si="25"/>
        <v>63.388612481995978</v>
      </c>
      <c r="N46" s="27">
        <f t="shared" si="26"/>
        <v>65.611131335117221</v>
      </c>
      <c r="O46" s="57" t="s">
        <v>339</v>
      </c>
      <c r="Q46" s="16">
        <f t="shared" si="27"/>
        <v>57.124000000000002</v>
      </c>
      <c r="R46" s="16">
        <f t="shared" si="28"/>
        <v>4.0000000000048885E-3</v>
      </c>
      <c r="S46" s="16">
        <f t="shared" si="7"/>
        <v>142.81</v>
      </c>
      <c r="T46" s="19">
        <f t="shared" si="8"/>
        <v>0.4</v>
      </c>
      <c r="U46" s="20" t="s">
        <v>345</v>
      </c>
      <c r="V46" s="16">
        <f t="shared" si="9"/>
        <v>142.81</v>
      </c>
      <c r="W46" s="19">
        <v>0.4</v>
      </c>
      <c r="X46" s="20" t="s">
        <v>349</v>
      </c>
      <c r="Y46" s="16">
        <f t="shared" si="10"/>
        <v>0</v>
      </c>
      <c r="Z46" s="19">
        <v>0</v>
      </c>
      <c r="AA46" s="20" t="s">
        <v>349</v>
      </c>
      <c r="AB46" s="16">
        <f t="shared" si="11"/>
        <v>0</v>
      </c>
      <c r="AC46" s="19">
        <v>0</v>
      </c>
      <c r="AD46" s="19">
        <v>0</v>
      </c>
      <c r="AE46" s="19">
        <f t="shared" si="29"/>
        <v>0</v>
      </c>
      <c r="AF46" s="19">
        <f t="shared" si="30"/>
        <v>0</v>
      </c>
      <c r="AG46" s="19">
        <f t="shared" si="31"/>
        <v>0</v>
      </c>
      <c r="AH46" s="19">
        <f t="shared" si="32"/>
        <v>0</v>
      </c>
      <c r="AI46" s="19">
        <f t="shared" si="33"/>
        <v>0</v>
      </c>
      <c r="AJ46" s="22"/>
      <c r="AK46" s="22"/>
      <c r="AL46" s="22"/>
    </row>
    <row r="47" spans="1:38">
      <c r="A47" s="25" t="s">
        <v>292</v>
      </c>
      <c r="B47" s="25" t="s">
        <v>291</v>
      </c>
      <c r="C47" s="25" t="s">
        <v>257</v>
      </c>
      <c r="D47" s="25" t="s">
        <v>325</v>
      </c>
      <c r="E47" s="26" t="s">
        <v>212</v>
      </c>
      <c r="F47" s="58" t="s">
        <v>15</v>
      </c>
      <c r="G47" s="27" t="s">
        <v>289</v>
      </c>
      <c r="H47" s="34">
        <f>'AER Table 16.24'!H134</f>
        <v>99.97</v>
      </c>
      <c r="I47" s="70">
        <f t="shared" si="21"/>
        <v>99.97</v>
      </c>
      <c r="J47" s="70">
        <f t="shared" si="22"/>
        <v>100.03824348000875</v>
      </c>
      <c r="K47" s="70">
        <f t="shared" si="23"/>
        <v>103.57289425361135</v>
      </c>
      <c r="L47" s="27">
        <f t="shared" si="24"/>
        <v>107.17253497861157</v>
      </c>
      <c r="M47" s="27">
        <f t="shared" si="25"/>
        <v>110.94116928965578</v>
      </c>
      <c r="N47" s="27">
        <f t="shared" si="26"/>
        <v>114.83096637905582</v>
      </c>
      <c r="O47" s="57" t="s">
        <v>339</v>
      </c>
      <c r="Q47" s="16">
        <f t="shared" si="27"/>
        <v>99.966999999999999</v>
      </c>
      <c r="R47" s="16">
        <f t="shared" si="28"/>
        <v>-3.0000000000001137E-3</v>
      </c>
      <c r="S47" s="16">
        <f t="shared" si="7"/>
        <v>142.81</v>
      </c>
      <c r="T47" s="19">
        <f t="shared" si="8"/>
        <v>0.7</v>
      </c>
      <c r="U47" s="20" t="s">
        <v>345</v>
      </c>
      <c r="V47" s="16">
        <f t="shared" si="9"/>
        <v>142.81</v>
      </c>
      <c r="W47" s="19">
        <v>0.7</v>
      </c>
      <c r="X47" s="20" t="s">
        <v>349</v>
      </c>
      <c r="Y47" s="16">
        <f t="shared" si="10"/>
        <v>0</v>
      </c>
      <c r="Z47" s="19">
        <v>0</v>
      </c>
      <c r="AA47" s="20" t="s">
        <v>349</v>
      </c>
      <c r="AB47" s="16">
        <f t="shared" si="11"/>
        <v>0</v>
      </c>
      <c r="AC47" s="19">
        <v>0</v>
      </c>
      <c r="AD47" s="19">
        <v>0</v>
      </c>
      <c r="AE47" s="19">
        <f t="shared" si="29"/>
        <v>0</v>
      </c>
      <c r="AF47" s="19">
        <f t="shared" si="30"/>
        <v>0</v>
      </c>
      <c r="AG47" s="19">
        <f t="shared" si="31"/>
        <v>0</v>
      </c>
      <c r="AH47" s="19">
        <f t="shared" si="32"/>
        <v>0</v>
      </c>
      <c r="AI47" s="19">
        <f t="shared" si="33"/>
        <v>0</v>
      </c>
      <c r="AJ47" s="22"/>
      <c r="AK47" s="22"/>
      <c r="AL47" s="22"/>
    </row>
    <row r="48" spans="1:38">
      <c r="A48" s="25" t="s">
        <v>292</v>
      </c>
      <c r="B48" s="25" t="s">
        <v>291</v>
      </c>
      <c r="C48" s="25" t="s">
        <v>257</v>
      </c>
      <c r="D48" s="25" t="s">
        <v>284</v>
      </c>
      <c r="E48" s="26" t="s">
        <v>212</v>
      </c>
      <c r="F48" s="58" t="s">
        <v>15</v>
      </c>
      <c r="G48" s="27">
        <v>41</v>
      </c>
      <c r="H48" s="34">
        <f>'AER Table 16.24'!$H$135</f>
        <v>71.41</v>
      </c>
      <c r="I48" s="70">
        <f t="shared" si="21"/>
        <v>71.41</v>
      </c>
      <c r="J48" s="70">
        <f t="shared" si="22"/>
        <v>71.458747293262221</v>
      </c>
      <c r="K48" s="70">
        <f t="shared" si="23"/>
        <v>73.983598866163717</v>
      </c>
      <c r="L48" s="27">
        <f t="shared" si="24"/>
        <v>76.554873690333622</v>
      </c>
      <c r="M48" s="27">
        <f t="shared" si="25"/>
        <v>79.246863048657801</v>
      </c>
      <c r="N48" s="27">
        <f t="shared" si="26"/>
        <v>82.025400711497227</v>
      </c>
      <c r="O48" s="57" t="s">
        <v>229</v>
      </c>
      <c r="Q48" s="16">
        <f t="shared" si="27"/>
        <v>71.405000000000001</v>
      </c>
      <c r="R48" s="16">
        <f t="shared" si="28"/>
        <v>-4.9999999999954525E-3</v>
      </c>
      <c r="S48" s="16">
        <f t="shared" si="7"/>
        <v>142.81</v>
      </c>
      <c r="T48" s="19">
        <f t="shared" si="8"/>
        <v>0.5</v>
      </c>
      <c r="U48" s="20" t="s">
        <v>345</v>
      </c>
      <c r="V48" s="16">
        <f t="shared" si="9"/>
        <v>142.81</v>
      </c>
      <c r="W48" s="19">
        <v>0.5</v>
      </c>
      <c r="X48" s="20" t="s">
        <v>349</v>
      </c>
      <c r="Y48" s="16">
        <f t="shared" si="10"/>
        <v>0</v>
      </c>
      <c r="Z48" s="19">
        <v>0</v>
      </c>
      <c r="AA48" s="20" t="s">
        <v>349</v>
      </c>
      <c r="AB48" s="16">
        <f t="shared" si="11"/>
        <v>0</v>
      </c>
      <c r="AC48" s="19">
        <v>0</v>
      </c>
      <c r="AD48" s="19">
        <v>0</v>
      </c>
      <c r="AE48" s="19">
        <f t="shared" si="29"/>
        <v>0</v>
      </c>
      <c r="AF48" s="19">
        <f t="shared" si="30"/>
        <v>0</v>
      </c>
      <c r="AG48" s="19">
        <f t="shared" si="31"/>
        <v>0</v>
      </c>
      <c r="AH48" s="19">
        <f t="shared" si="32"/>
        <v>0</v>
      </c>
      <c r="AI48" s="19">
        <f t="shared" si="33"/>
        <v>0</v>
      </c>
      <c r="AJ48" s="22"/>
      <c r="AK48" s="22"/>
      <c r="AL48" s="22"/>
    </row>
    <row r="49" spans="1:44">
      <c r="A49" s="25" t="s">
        <v>292</v>
      </c>
      <c r="B49" s="25" t="s">
        <v>291</v>
      </c>
      <c r="C49" s="25" t="s">
        <v>169</v>
      </c>
      <c r="D49" s="25" t="s">
        <v>326</v>
      </c>
      <c r="E49" s="26" t="s">
        <v>267</v>
      </c>
      <c r="F49" s="58" t="s">
        <v>15</v>
      </c>
      <c r="G49" s="27" t="s">
        <v>288</v>
      </c>
      <c r="H49" s="34">
        <f>'AER Table 16.24'!H136</f>
        <v>85.69</v>
      </c>
      <c r="I49" s="70">
        <f t="shared" si="21"/>
        <v>85.69</v>
      </c>
      <c r="J49" s="70">
        <f t="shared" si="22"/>
        <v>85.748495386635483</v>
      </c>
      <c r="K49" s="70">
        <f t="shared" si="23"/>
        <v>88.778246559887549</v>
      </c>
      <c r="L49" s="27">
        <f t="shared" si="24"/>
        <v>91.863704334472615</v>
      </c>
      <c r="M49" s="27">
        <f t="shared" si="25"/>
        <v>95.094016169156802</v>
      </c>
      <c r="N49" s="27">
        <f t="shared" si="26"/>
        <v>98.428183545276539</v>
      </c>
      <c r="O49" s="57" t="s">
        <v>340</v>
      </c>
      <c r="Q49" s="16">
        <f t="shared" si="27"/>
        <v>85.685999999999993</v>
      </c>
      <c r="R49" s="16">
        <f t="shared" si="28"/>
        <v>-4.0000000000048885E-3</v>
      </c>
      <c r="S49" s="16">
        <f t="shared" si="7"/>
        <v>142.81</v>
      </c>
      <c r="T49" s="19">
        <f t="shared" si="8"/>
        <v>0.6</v>
      </c>
      <c r="U49" s="20" t="s">
        <v>345</v>
      </c>
      <c r="V49" s="16">
        <f t="shared" ref="V49:V90" si="34">IFERROR(INDEX(ApprovedLabourRates,MATCH(U49,LabourIndex,0)),0)</f>
        <v>142.81</v>
      </c>
      <c r="W49" s="19">
        <v>0.6</v>
      </c>
      <c r="X49" s="20" t="s">
        <v>349</v>
      </c>
      <c r="Y49" s="16">
        <f t="shared" ref="Y49:Y90" si="35">IFERROR(INDEX(ApprovedLabourRates,MATCH(X49,LabourIndex,0)),0)</f>
        <v>0</v>
      </c>
      <c r="Z49" s="19">
        <v>0</v>
      </c>
      <c r="AA49" s="20" t="s">
        <v>349</v>
      </c>
      <c r="AB49" s="16">
        <f t="shared" si="11"/>
        <v>0</v>
      </c>
      <c r="AC49" s="19">
        <v>0</v>
      </c>
      <c r="AD49" s="19">
        <v>0</v>
      </c>
      <c r="AE49" s="19">
        <f t="shared" si="29"/>
        <v>0</v>
      </c>
      <c r="AF49" s="19">
        <f t="shared" si="30"/>
        <v>0</v>
      </c>
      <c r="AG49" s="19">
        <f t="shared" si="31"/>
        <v>0</v>
      </c>
      <c r="AH49" s="19">
        <f t="shared" si="32"/>
        <v>0</v>
      </c>
      <c r="AI49" s="19">
        <f t="shared" si="33"/>
        <v>0</v>
      </c>
      <c r="AJ49" s="22"/>
      <c r="AK49" s="22"/>
      <c r="AL49" s="22"/>
      <c r="AM49" s="22"/>
      <c r="AN49" s="22"/>
      <c r="AO49" s="22"/>
      <c r="AP49" s="22"/>
      <c r="AQ49" s="22"/>
      <c r="AR49" s="22"/>
    </row>
    <row r="50" spans="1:44">
      <c r="A50" s="25" t="s">
        <v>292</v>
      </c>
      <c r="B50" s="25" t="s">
        <v>291</v>
      </c>
      <c r="C50" s="25" t="s">
        <v>169</v>
      </c>
      <c r="D50" s="25" t="s">
        <v>327</v>
      </c>
      <c r="E50" s="26" t="s">
        <v>267</v>
      </c>
      <c r="F50" s="58" t="s">
        <v>15</v>
      </c>
      <c r="G50" s="27" t="s">
        <v>288</v>
      </c>
      <c r="H50" s="34">
        <f>'AER Table 16.24'!H137</f>
        <v>171.37</v>
      </c>
      <c r="I50" s="70">
        <f t="shared" si="21"/>
        <v>171.37</v>
      </c>
      <c r="J50" s="70">
        <f t="shared" si="22"/>
        <v>171.48698394687509</v>
      </c>
      <c r="K50" s="70">
        <f t="shared" si="23"/>
        <v>177.54613272223051</v>
      </c>
      <c r="L50" s="27">
        <f t="shared" si="24"/>
        <v>183.7166881993065</v>
      </c>
      <c r="M50" s="27">
        <f t="shared" si="25"/>
        <v>190.17693489215083</v>
      </c>
      <c r="N50" s="27">
        <f t="shared" si="26"/>
        <v>196.84488054795241</v>
      </c>
      <c r="O50" s="57" t="s">
        <v>340</v>
      </c>
      <c r="Q50" s="16">
        <f t="shared" si="27"/>
        <v>171.37199999999999</v>
      </c>
      <c r="R50" s="16">
        <f t="shared" si="28"/>
        <v>1.999999999981128E-3</v>
      </c>
      <c r="S50" s="16">
        <f t="shared" si="7"/>
        <v>142.81</v>
      </c>
      <c r="T50" s="19">
        <f t="shared" si="8"/>
        <v>1.2</v>
      </c>
      <c r="U50" s="20" t="s">
        <v>345</v>
      </c>
      <c r="V50" s="16">
        <f t="shared" si="34"/>
        <v>142.81</v>
      </c>
      <c r="W50" s="19">
        <v>1.2</v>
      </c>
      <c r="X50" s="20" t="s">
        <v>349</v>
      </c>
      <c r="Y50" s="16">
        <f t="shared" si="35"/>
        <v>0</v>
      </c>
      <c r="Z50" s="19">
        <v>0</v>
      </c>
      <c r="AA50" s="20" t="s">
        <v>349</v>
      </c>
      <c r="AB50" s="16">
        <f t="shared" si="11"/>
        <v>0</v>
      </c>
      <c r="AC50" s="19">
        <v>0</v>
      </c>
      <c r="AD50" s="19">
        <v>0</v>
      </c>
      <c r="AE50" s="19">
        <f t="shared" si="29"/>
        <v>0</v>
      </c>
      <c r="AF50" s="19">
        <f t="shared" si="30"/>
        <v>0</v>
      </c>
      <c r="AG50" s="19">
        <f t="shared" si="31"/>
        <v>0</v>
      </c>
      <c r="AH50" s="19">
        <f t="shared" si="32"/>
        <v>0</v>
      </c>
      <c r="AI50" s="19">
        <f t="shared" si="33"/>
        <v>0</v>
      </c>
      <c r="AJ50" s="22"/>
      <c r="AK50" s="22"/>
      <c r="AL50" s="22"/>
      <c r="AM50" s="22"/>
      <c r="AN50" s="22"/>
      <c r="AO50" s="22"/>
      <c r="AP50" s="22"/>
      <c r="AQ50" s="22"/>
      <c r="AR50" s="22"/>
    </row>
    <row r="51" spans="1:44">
      <c r="A51" s="25" t="s">
        <v>292</v>
      </c>
      <c r="B51" s="25" t="s">
        <v>291</v>
      </c>
      <c r="C51" s="25" t="s">
        <v>169</v>
      </c>
      <c r="D51" s="25" t="s">
        <v>328</v>
      </c>
      <c r="E51" s="26" t="s">
        <v>267</v>
      </c>
      <c r="F51" s="58" t="s">
        <v>15</v>
      </c>
      <c r="G51" s="27" t="s">
        <v>288</v>
      </c>
      <c r="H51" s="34">
        <f>'AER Table 16.24'!H138</f>
        <v>314.18</v>
      </c>
      <c r="I51" s="70">
        <f t="shared" si="21"/>
        <v>314.18</v>
      </c>
      <c r="J51" s="70">
        <f t="shared" si="22"/>
        <v>314.39447170700362</v>
      </c>
      <c r="K51" s="70">
        <f t="shared" si="23"/>
        <v>325.50297005701333</v>
      </c>
      <c r="L51" s="27">
        <f t="shared" si="24"/>
        <v>336.81571511033496</v>
      </c>
      <c r="M51" s="27">
        <f t="shared" si="25"/>
        <v>348.65956354330353</v>
      </c>
      <c r="N51" s="27">
        <f t="shared" si="26"/>
        <v>360.88419542834612</v>
      </c>
      <c r="O51" s="57" t="s">
        <v>340</v>
      </c>
      <c r="Q51" s="16">
        <f t="shared" si="27"/>
        <v>314.18200000000002</v>
      </c>
      <c r="R51" s="16">
        <f t="shared" si="28"/>
        <v>2.0000000000095497E-3</v>
      </c>
      <c r="S51" s="16">
        <f t="shared" si="7"/>
        <v>142.81</v>
      </c>
      <c r="T51" s="19">
        <f t="shared" si="8"/>
        <v>2.2000000000000002</v>
      </c>
      <c r="U51" s="20" t="s">
        <v>345</v>
      </c>
      <c r="V51" s="16">
        <f t="shared" si="34"/>
        <v>142.81</v>
      </c>
      <c r="W51" s="19">
        <v>2.2000000000000002</v>
      </c>
      <c r="X51" s="20" t="s">
        <v>349</v>
      </c>
      <c r="Y51" s="16">
        <f t="shared" si="35"/>
        <v>0</v>
      </c>
      <c r="Z51" s="19">
        <v>0</v>
      </c>
      <c r="AA51" s="20" t="s">
        <v>349</v>
      </c>
      <c r="AB51" s="16">
        <f t="shared" si="11"/>
        <v>0</v>
      </c>
      <c r="AC51" s="19">
        <v>0</v>
      </c>
      <c r="AD51" s="19">
        <v>0</v>
      </c>
      <c r="AE51" s="19">
        <f t="shared" si="29"/>
        <v>0</v>
      </c>
      <c r="AF51" s="19">
        <f t="shared" si="30"/>
        <v>0</v>
      </c>
      <c r="AG51" s="19">
        <f t="shared" si="31"/>
        <v>0</v>
      </c>
      <c r="AH51" s="19">
        <f t="shared" si="32"/>
        <v>0</v>
      </c>
      <c r="AI51" s="19">
        <f t="shared" si="33"/>
        <v>0</v>
      </c>
      <c r="AJ51" s="22"/>
      <c r="AK51" s="22"/>
      <c r="AL51" s="22"/>
      <c r="AM51" s="22"/>
      <c r="AN51" s="22"/>
      <c r="AO51" s="22"/>
      <c r="AP51" s="22"/>
      <c r="AQ51" s="22"/>
      <c r="AR51" s="22"/>
    </row>
    <row r="52" spans="1:44">
      <c r="A52" s="25" t="s">
        <v>292</v>
      </c>
      <c r="B52" s="25" t="s">
        <v>291</v>
      </c>
      <c r="C52" s="25" t="s">
        <v>169</v>
      </c>
      <c r="D52" s="25" t="s">
        <v>329</v>
      </c>
      <c r="E52" s="26" t="s">
        <v>267</v>
      </c>
      <c r="F52" s="58" t="s">
        <v>15</v>
      </c>
      <c r="G52" s="27" t="s">
        <v>287</v>
      </c>
      <c r="H52" s="34">
        <f>'AER Table 16.24'!H139</f>
        <v>71.41</v>
      </c>
      <c r="I52" s="70">
        <f t="shared" si="21"/>
        <v>71.41</v>
      </c>
      <c r="J52" s="70">
        <f t="shared" si="22"/>
        <v>71.458747293262221</v>
      </c>
      <c r="K52" s="70">
        <f t="shared" si="23"/>
        <v>73.983598866163717</v>
      </c>
      <c r="L52" s="27">
        <f t="shared" si="24"/>
        <v>76.554873690333622</v>
      </c>
      <c r="M52" s="27">
        <f t="shared" si="25"/>
        <v>79.246863048657801</v>
      </c>
      <c r="N52" s="27">
        <f t="shared" si="26"/>
        <v>82.025400711497227</v>
      </c>
      <c r="O52" s="57" t="s">
        <v>340</v>
      </c>
      <c r="Q52" s="16">
        <f t="shared" si="27"/>
        <v>71.405000000000001</v>
      </c>
      <c r="R52" s="16">
        <f t="shared" si="28"/>
        <v>-4.9999999999954525E-3</v>
      </c>
      <c r="S52" s="16">
        <f t="shared" si="7"/>
        <v>142.81</v>
      </c>
      <c r="T52" s="19">
        <f t="shared" si="8"/>
        <v>0.5</v>
      </c>
      <c r="U52" s="20" t="s">
        <v>345</v>
      </c>
      <c r="V52" s="16">
        <f t="shared" si="34"/>
        <v>142.81</v>
      </c>
      <c r="W52" s="19">
        <v>0.5</v>
      </c>
      <c r="X52" s="20" t="s">
        <v>349</v>
      </c>
      <c r="Y52" s="16">
        <f t="shared" si="35"/>
        <v>0</v>
      </c>
      <c r="Z52" s="19">
        <v>0</v>
      </c>
      <c r="AA52" s="20" t="s">
        <v>349</v>
      </c>
      <c r="AB52" s="16">
        <f t="shared" si="11"/>
        <v>0</v>
      </c>
      <c r="AC52" s="19">
        <v>0</v>
      </c>
      <c r="AD52" s="19">
        <v>0</v>
      </c>
      <c r="AE52" s="19">
        <f t="shared" si="29"/>
        <v>0</v>
      </c>
      <c r="AF52" s="19">
        <f t="shared" si="30"/>
        <v>0</v>
      </c>
      <c r="AG52" s="19">
        <f t="shared" si="31"/>
        <v>0</v>
      </c>
      <c r="AH52" s="19">
        <f t="shared" si="32"/>
        <v>0</v>
      </c>
      <c r="AI52" s="19">
        <f t="shared" si="33"/>
        <v>0</v>
      </c>
      <c r="AJ52" s="22"/>
      <c r="AK52" s="22"/>
      <c r="AL52" s="22"/>
      <c r="AM52" s="22"/>
      <c r="AN52" s="22"/>
      <c r="AO52" s="22"/>
      <c r="AP52" s="22"/>
      <c r="AQ52" s="22"/>
      <c r="AR52" s="22"/>
    </row>
    <row r="53" spans="1:44">
      <c r="A53" s="25" t="s">
        <v>292</v>
      </c>
      <c r="B53" s="25" t="s">
        <v>291</v>
      </c>
      <c r="C53" s="25" t="s">
        <v>169</v>
      </c>
      <c r="D53" s="25" t="s">
        <v>330</v>
      </c>
      <c r="E53" s="26" t="s">
        <v>267</v>
      </c>
      <c r="F53" s="58" t="s">
        <v>15</v>
      </c>
      <c r="G53" s="27" t="s">
        <v>287</v>
      </c>
      <c r="H53" s="34">
        <f>'AER Table 16.24'!H140</f>
        <v>142.81</v>
      </c>
      <c r="I53" s="70">
        <f t="shared" si="21"/>
        <v>142.81</v>
      </c>
      <c r="J53" s="70">
        <f t="shared" si="22"/>
        <v>142.90748776012856</v>
      </c>
      <c r="K53" s="70">
        <f t="shared" si="23"/>
        <v>147.95683733478285</v>
      </c>
      <c r="L53" s="27">
        <f t="shared" si="24"/>
        <v>153.09902691102852</v>
      </c>
      <c r="M53" s="27">
        <f t="shared" si="25"/>
        <v>158.48262865115279</v>
      </c>
      <c r="N53" s="27">
        <f t="shared" si="26"/>
        <v>164.03931488039376</v>
      </c>
      <c r="O53" s="57" t="s">
        <v>340</v>
      </c>
      <c r="Q53" s="16">
        <f t="shared" si="27"/>
        <v>142.81</v>
      </c>
      <c r="R53" s="16">
        <f t="shared" si="28"/>
        <v>0</v>
      </c>
      <c r="S53" s="16">
        <f t="shared" si="7"/>
        <v>142.81</v>
      </c>
      <c r="T53" s="19">
        <f t="shared" si="8"/>
        <v>1</v>
      </c>
      <c r="U53" s="20" t="s">
        <v>345</v>
      </c>
      <c r="V53" s="16">
        <f t="shared" si="34"/>
        <v>142.81</v>
      </c>
      <c r="W53" s="19">
        <v>1</v>
      </c>
      <c r="X53" s="20" t="s">
        <v>349</v>
      </c>
      <c r="Y53" s="16">
        <f t="shared" si="35"/>
        <v>0</v>
      </c>
      <c r="Z53" s="19">
        <v>0</v>
      </c>
      <c r="AA53" s="20" t="s">
        <v>349</v>
      </c>
      <c r="AB53" s="16">
        <f t="shared" si="11"/>
        <v>0</v>
      </c>
      <c r="AC53" s="19">
        <v>0</v>
      </c>
      <c r="AD53" s="19">
        <v>0</v>
      </c>
      <c r="AE53" s="19">
        <f t="shared" si="29"/>
        <v>0</v>
      </c>
      <c r="AF53" s="19">
        <f t="shared" si="30"/>
        <v>0</v>
      </c>
      <c r="AG53" s="19">
        <f t="shared" si="31"/>
        <v>0</v>
      </c>
      <c r="AH53" s="19">
        <f t="shared" si="32"/>
        <v>0</v>
      </c>
      <c r="AI53" s="19">
        <f t="shared" si="33"/>
        <v>0</v>
      </c>
      <c r="AJ53" s="22"/>
      <c r="AK53" s="22"/>
      <c r="AL53" s="22"/>
      <c r="AM53" s="22"/>
      <c r="AN53" s="22"/>
      <c r="AO53" s="22"/>
      <c r="AP53" s="22"/>
      <c r="AQ53" s="22"/>
      <c r="AR53" s="22"/>
    </row>
    <row r="54" spans="1:44">
      <c r="A54" s="25" t="s">
        <v>292</v>
      </c>
      <c r="B54" s="25" t="s">
        <v>291</v>
      </c>
      <c r="C54" s="25" t="s">
        <v>169</v>
      </c>
      <c r="D54" s="25" t="s">
        <v>331</v>
      </c>
      <c r="E54" s="26" t="s">
        <v>267</v>
      </c>
      <c r="F54" s="58" t="s">
        <v>15</v>
      </c>
      <c r="G54" s="27" t="s">
        <v>287</v>
      </c>
      <c r="H54" s="34">
        <f>'AER Table 16.24'!H141</f>
        <v>285.62</v>
      </c>
      <c r="I54" s="70">
        <f t="shared" si="21"/>
        <v>285.62</v>
      </c>
      <c r="J54" s="70">
        <f t="shared" si="22"/>
        <v>285.81497552025712</v>
      </c>
      <c r="K54" s="70">
        <f t="shared" si="23"/>
        <v>295.91367466956569</v>
      </c>
      <c r="L54" s="27">
        <f t="shared" si="24"/>
        <v>306.19805382205703</v>
      </c>
      <c r="M54" s="27">
        <f t="shared" si="25"/>
        <v>316.96525730230559</v>
      </c>
      <c r="N54" s="27">
        <f t="shared" si="26"/>
        <v>328.07862976078752</v>
      </c>
      <c r="O54" s="57" t="s">
        <v>340</v>
      </c>
      <c r="Q54" s="16">
        <f t="shared" si="27"/>
        <v>285.62</v>
      </c>
      <c r="R54" s="16">
        <f t="shared" si="28"/>
        <v>0</v>
      </c>
      <c r="S54" s="16">
        <f t="shared" si="7"/>
        <v>142.81</v>
      </c>
      <c r="T54" s="19">
        <f t="shared" si="8"/>
        <v>2</v>
      </c>
      <c r="U54" s="20" t="s">
        <v>345</v>
      </c>
      <c r="V54" s="16">
        <f t="shared" si="34"/>
        <v>142.81</v>
      </c>
      <c r="W54" s="19">
        <v>2</v>
      </c>
      <c r="X54" s="20" t="s">
        <v>349</v>
      </c>
      <c r="Y54" s="16">
        <f t="shared" si="35"/>
        <v>0</v>
      </c>
      <c r="Z54" s="19">
        <v>0</v>
      </c>
      <c r="AA54" s="20" t="s">
        <v>349</v>
      </c>
      <c r="AB54" s="16">
        <f t="shared" si="11"/>
        <v>0</v>
      </c>
      <c r="AC54" s="19">
        <v>0</v>
      </c>
      <c r="AD54" s="19">
        <v>0</v>
      </c>
      <c r="AE54" s="19">
        <f t="shared" si="29"/>
        <v>0</v>
      </c>
      <c r="AF54" s="19">
        <f t="shared" si="30"/>
        <v>0</v>
      </c>
      <c r="AG54" s="19">
        <f t="shared" si="31"/>
        <v>0</v>
      </c>
      <c r="AH54" s="19">
        <f t="shared" si="32"/>
        <v>0</v>
      </c>
      <c r="AI54" s="19">
        <f t="shared" si="33"/>
        <v>0</v>
      </c>
      <c r="AJ54" s="22"/>
      <c r="AK54" s="22"/>
      <c r="AL54" s="22"/>
      <c r="AM54" s="22"/>
      <c r="AN54" s="22"/>
      <c r="AO54" s="22"/>
      <c r="AP54" s="22"/>
      <c r="AQ54" s="22"/>
      <c r="AR54" s="22"/>
    </row>
    <row r="55" spans="1:44">
      <c r="A55" s="25" t="s">
        <v>292</v>
      </c>
      <c r="B55" s="25" t="s">
        <v>291</v>
      </c>
      <c r="C55" s="25" t="s">
        <v>169</v>
      </c>
      <c r="D55" s="25" t="s">
        <v>332</v>
      </c>
      <c r="E55" s="26" t="s">
        <v>267</v>
      </c>
      <c r="F55" s="58" t="s">
        <v>15</v>
      </c>
      <c r="G55" s="27" t="s">
        <v>286</v>
      </c>
      <c r="H55" s="34">
        <f>'AER Table 16.24'!H142</f>
        <v>57.12</v>
      </c>
      <c r="I55" s="70">
        <f t="shared" si="21"/>
        <v>57.12</v>
      </c>
      <c r="J55" s="70">
        <f t="shared" si="22"/>
        <v>57.158992373493042</v>
      </c>
      <c r="K55" s="70">
        <f t="shared" si="23"/>
        <v>59.178590774895277</v>
      </c>
      <c r="L55" s="27">
        <f t="shared" si="24"/>
        <v>61.235322576555895</v>
      </c>
      <c r="M55" s="27">
        <f t="shared" si="25"/>
        <v>63.388612481995978</v>
      </c>
      <c r="N55" s="27">
        <f t="shared" si="26"/>
        <v>65.611131335117221</v>
      </c>
      <c r="O55" s="57" t="s">
        <v>340</v>
      </c>
      <c r="Q55" s="16">
        <f t="shared" si="27"/>
        <v>57.124000000000002</v>
      </c>
      <c r="R55" s="16">
        <f t="shared" si="28"/>
        <v>4.0000000000048885E-3</v>
      </c>
      <c r="S55" s="16">
        <f t="shared" si="7"/>
        <v>142.81</v>
      </c>
      <c r="T55" s="19">
        <f t="shared" si="8"/>
        <v>0.4</v>
      </c>
      <c r="U55" s="20" t="s">
        <v>345</v>
      </c>
      <c r="V55" s="16">
        <f t="shared" si="34"/>
        <v>142.81</v>
      </c>
      <c r="W55" s="19">
        <v>0.4</v>
      </c>
      <c r="X55" s="20" t="s">
        <v>349</v>
      </c>
      <c r="Y55" s="16">
        <f t="shared" si="35"/>
        <v>0</v>
      </c>
      <c r="Z55" s="19">
        <v>0</v>
      </c>
      <c r="AA55" s="20" t="s">
        <v>349</v>
      </c>
      <c r="AB55" s="16">
        <f t="shared" si="11"/>
        <v>0</v>
      </c>
      <c r="AC55" s="19">
        <v>0</v>
      </c>
      <c r="AD55" s="19">
        <v>0</v>
      </c>
      <c r="AE55" s="19">
        <f t="shared" si="29"/>
        <v>0</v>
      </c>
      <c r="AF55" s="19">
        <f t="shared" si="30"/>
        <v>0</v>
      </c>
      <c r="AG55" s="19">
        <f t="shared" si="31"/>
        <v>0</v>
      </c>
      <c r="AH55" s="19">
        <f t="shared" si="32"/>
        <v>0</v>
      </c>
      <c r="AI55" s="19">
        <f t="shared" si="33"/>
        <v>0</v>
      </c>
      <c r="AJ55" s="22"/>
      <c r="AK55" s="22"/>
      <c r="AL55" s="22"/>
      <c r="AM55" s="22"/>
      <c r="AN55" s="22"/>
      <c r="AO55" s="22"/>
      <c r="AP55" s="22"/>
      <c r="AQ55" s="22"/>
      <c r="AR55" s="22"/>
    </row>
    <row r="56" spans="1:44">
      <c r="A56" s="25" t="s">
        <v>292</v>
      </c>
      <c r="B56" s="25" t="s">
        <v>291</v>
      </c>
      <c r="C56" s="25" t="s">
        <v>169</v>
      </c>
      <c r="D56" s="25" t="s">
        <v>333</v>
      </c>
      <c r="E56" s="26" t="s">
        <v>267</v>
      </c>
      <c r="F56" s="58" t="s">
        <v>15</v>
      </c>
      <c r="G56" s="27" t="s">
        <v>286</v>
      </c>
      <c r="H56" s="34">
        <f>'AER Table 16.24'!H143</f>
        <v>99.97</v>
      </c>
      <c r="I56" s="70">
        <f t="shared" si="21"/>
        <v>99.97</v>
      </c>
      <c r="J56" s="70">
        <f t="shared" si="22"/>
        <v>100.03824348000875</v>
      </c>
      <c r="K56" s="70">
        <f t="shared" si="23"/>
        <v>103.57289425361135</v>
      </c>
      <c r="L56" s="27">
        <f t="shared" si="24"/>
        <v>107.17253497861157</v>
      </c>
      <c r="M56" s="27">
        <f t="shared" si="25"/>
        <v>110.94116928965578</v>
      </c>
      <c r="N56" s="27">
        <f t="shared" si="26"/>
        <v>114.83096637905582</v>
      </c>
      <c r="O56" s="57" t="s">
        <v>340</v>
      </c>
      <c r="Q56" s="16">
        <f t="shared" si="27"/>
        <v>99.966999999999999</v>
      </c>
      <c r="R56" s="16">
        <f t="shared" si="28"/>
        <v>-3.0000000000001137E-3</v>
      </c>
      <c r="S56" s="16">
        <f t="shared" si="7"/>
        <v>142.81</v>
      </c>
      <c r="T56" s="19">
        <f t="shared" si="8"/>
        <v>0.7</v>
      </c>
      <c r="U56" s="20" t="s">
        <v>345</v>
      </c>
      <c r="V56" s="16">
        <f t="shared" si="34"/>
        <v>142.81</v>
      </c>
      <c r="W56" s="19">
        <v>0.7</v>
      </c>
      <c r="X56" s="20" t="s">
        <v>349</v>
      </c>
      <c r="Y56" s="16">
        <f t="shared" si="35"/>
        <v>0</v>
      </c>
      <c r="Z56" s="19">
        <v>0</v>
      </c>
      <c r="AA56" s="20" t="s">
        <v>349</v>
      </c>
      <c r="AB56" s="16">
        <f t="shared" si="11"/>
        <v>0</v>
      </c>
      <c r="AC56" s="19">
        <v>0</v>
      </c>
      <c r="AD56" s="19">
        <v>0</v>
      </c>
      <c r="AE56" s="19">
        <f t="shared" si="29"/>
        <v>0</v>
      </c>
      <c r="AF56" s="19">
        <f t="shared" si="30"/>
        <v>0</v>
      </c>
      <c r="AG56" s="19">
        <f t="shared" si="31"/>
        <v>0</v>
      </c>
      <c r="AH56" s="19">
        <f t="shared" si="32"/>
        <v>0</v>
      </c>
      <c r="AI56" s="19">
        <f t="shared" si="33"/>
        <v>0</v>
      </c>
      <c r="AJ56" s="22"/>
      <c r="AK56" s="22"/>
      <c r="AL56" s="22"/>
      <c r="AM56" s="22"/>
      <c r="AN56" s="22"/>
      <c r="AO56" s="22"/>
      <c r="AP56" s="22"/>
      <c r="AQ56" s="22"/>
      <c r="AR56" s="22"/>
    </row>
    <row r="57" spans="1:44">
      <c r="A57" s="25" t="s">
        <v>292</v>
      </c>
      <c r="B57" s="25" t="s">
        <v>291</v>
      </c>
      <c r="C57" s="25" t="s">
        <v>169</v>
      </c>
      <c r="D57" s="25" t="s">
        <v>334</v>
      </c>
      <c r="E57" s="26" t="s">
        <v>267</v>
      </c>
      <c r="F57" s="58" t="s">
        <v>15</v>
      </c>
      <c r="G57" s="27" t="s">
        <v>286</v>
      </c>
      <c r="H57" s="34">
        <f>'AER Table 16.24'!H144</f>
        <v>214.22</v>
      </c>
      <c r="I57" s="70">
        <f t="shared" si="21"/>
        <v>214.22</v>
      </c>
      <c r="J57" s="70">
        <f t="shared" si="22"/>
        <v>214.36623505339077</v>
      </c>
      <c r="K57" s="70">
        <f t="shared" si="23"/>
        <v>221.94043620094655</v>
      </c>
      <c r="L57" s="27">
        <f t="shared" si="24"/>
        <v>229.65390060136215</v>
      </c>
      <c r="M57" s="27">
        <f t="shared" si="25"/>
        <v>237.72949169981058</v>
      </c>
      <c r="N57" s="27">
        <f t="shared" si="26"/>
        <v>246.064715591891</v>
      </c>
      <c r="O57" s="57" t="s">
        <v>340</v>
      </c>
      <c r="Q57" s="16">
        <f t="shared" si="27"/>
        <v>214.215</v>
      </c>
      <c r="R57" s="16">
        <f t="shared" si="28"/>
        <v>-4.9999999999954525E-3</v>
      </c>
      <c r="S57" s="16">
        <f t="shared" si="7"/>
        <v>142.81</v>
      </c>
      <c r="T57" s="19">
        <f t="shared" si="8"/>
        <v>1.5</v>
      </c>
      <c r="U57" s="20" t="s">
        <v>345</v>
      </c>
      <c r="V57" s="16">
        <f t="shared" si="34"/>
        <v>142.81</v>
      </c>
      <c r="W57" s="19">
        <v>1.5</v>
      </c>
      <c r="X57" s="20" t="s">
        <v>349</v>
      </c>
      <c r="Y57" s="16">
        <f t="shared" si="35"/>
        <v>0</v>
      </c>
      <c r="Z57" s="19">
        <v>0</v>
      </c>
      <c r="AA57" s="20" t="s">
        <v>349</v>
      </c>
      <c r="AB57" s="16">
        <f t="shared" si="11"/>
        <v>0</v>
      </c>
      <c r="AC57" s="19">
        <v>0</v>
      </c>
      <c r="AD57" s="19">
        <v>0</v>
      </c>
      <c r="AE57" s="19">
        <f t="shared" si="29"/>
        <v>0</v>
      </c>
      <c r="AF57" s="19">
        <f t="shared" si="30"/>
        <v>0</v>
      </c>
      <c r="AG57" s="19">
        <f t="shared" si="31"/>
        <v>0</v>
      </c>
      <c r="AH57" s="19">
        <f t="shared" si="32"/>
        <v>0</v>
      </c>
      <c r="AI57" s="19">
        <f t="shared" si="33"/>
        <v>0</v>
      </c>
      <c r="AJ57" s="22"/>
      <c r="AK57" s="22"/>
      <c r="AL57" s="22"/>
      <c r="AM57" s="22"/>
      <c r="AN57" s="22"/>
      <c r="AO57" s="22"/>
      <c r="AP57" s="22"/>
      <c r="AQ57" s="22"/>
      <c r="AR57" s="22"/>
    </row>
    <row r="58" spans="1:44">
      <c r="A58" s="25" t="s">
        <v>292</v>
      </c>
      <c r="B58" s="25" t="s">
        <v>291</v>
      </c>
      <c r="C58" s="25" t="s">
        <v>169</v>
      </c>
      <c r="D58" s="25" t="s">
        <v>284</v>
      </c>
      <c r="E58" s="26" t="s">
        <v>267</v>
      </c>
      <c r="F58" s="58" t="s">
        <v>15</v>
      </c>
      <c r="G58" s="27">
        <v>41</v>
      </c>
      <c r="H58" s="34">
        <f>'AER Table 16.24'!$H$145</f>
        <v>71.41</v>
      </c>
      <c r="I58" s="70">
        <f t="shared" si="21"/>
        <v>71.41</v>
      </c>
      <c r="J58" s="70">
        <f t="shared" si="22"/>
        <v>71.458747293262221</v>
      </c>
      <c r="K58" s="70">
        <f t="shared" si="23"/>
        <v>73.983598866163717</v>
      </c>
      <c r="L58" s="27">
        <f t="shared" si="24"/>
        <v>76.554873690333622</v>
      </c>
      <c r="M58" s="27">
        <f t="shared" si="25"/>
        <v>79.246863048657801</v>
      </c>
      <c r="N58" s="27">
        <f t="shared" si="26"/>
        <v>82.025400711497227</v>
      </c>
      <c r="O58" s="57" t="s">
        <v>229</v>
      </c>
      <c r="Q58" s="16">
        <f t="shared" si="27"/>
        <v>71.405000000000001</v>
      </c>
      <c r="R58" s="16">
        <f t="shared" si="28"/>
        <v>-4.9999999999954525E-3</v>
      </c>
      <c r="S58" s="16">
        <f t="shared" si="7"/>
        <v>142.81</v>
      </c>
      <c r="T58" s="19">
        <f t="shared" si="8"/>
        <v>0.5</v>
      </c>
      <c r="U58" s="20" t="s">
        <v>345</v>
      </c>
      <c r="V58" s="16">
        <f t="shared" si="34"/>
        <v>142.81</v>
      </c>
      <c r="W58" s="19">
        <v>0.5</v>
      </c>
      <c r="X58" s="20" t="s">
        <v>349</v>
      </c>
      <c r="Y58" s="16">
        <f t="shared" si="35"/>
        <v>0</v>
      </c>
      <c r="Z58" s="19">
        <v>0</v>
      </c>
      <c r="AA58" s="20" t="s">
        <v>349</v>
      </c>
      <c r="AB58" s="16">
        <f t="shared" si="11"/>
        <v>0</v>
      </c>
      <c r="AC58" s="19">
        <v>0</v>
      </c>
      <c r="AD58" s="19">
        <v>0</v>
      </c>
      <c r="AE58" s="19">
        <f t="shared" si="29"/>
        <v>0</v>
      </c>
      <c r="AF58" s="19">
        <f t="shared" si="30"/>
        <v>0</v>
      </c>
      <c r="AG58" s="19">
        <f t="shared" si="31"/>
        <v>0</v>
      </c>
      <c r="AH58" s="19">
        <f t="shared" si="32"/>
        <v>0</v>
      </c>
      <c r="AI58" s="19">
        <f t="shared" si="33"/>
        <v>0</v>
      </c>
    </row>
    <row r="59" spans="1:44">
      <c r="A59" s="25" t="s">
        <v>292</v>
      </c>
      <c r="B59" s="25" t="s">
        <v>291</v>
      </c>
      <c r="C59" s="25" t="s">
        <v>176</v>
      </c>
      <c r="D59" s="25" t="s">
        <v>317</v>
      </c>
      <c r="E59" s="26" t="s">
        <v>267</v>
      </c>
      <c r="F59" s="58" t="s">
        <v>15</v>
      </c>
      <c r="G59" s="27" t="s">
        <v>285</v>
      </c>
      <c r="H59" s="34">
        <f>'AER Table 16.24'!H146</f>
        <v>71.41</v>
      </c>
      <c r="I59" s="70">
        <f t="shared" si="21"/>
        <v>71.41</v>
      </c>
      <c r="J59" s="70">
        <f t="shared" si="22"/>
        <v>71.458747293262221</v>
      </c>
      <c r="K59" s="70">
        <f t="shared" si="23"/>
        <v>73.983598866163717</v>
      </c>
      <c r="L59" s="27">
        <f t="shared" si="24"/>
        <v>76.554873690333622</v>
      </c>
      <c r="M59" s="27">
        <f t="shared" si="25"/>
        <v>79.246863048657801</v>
      </c>
      <c r="N59" s="27">
        <f t="shared" si="26"/>
        <v>82.025400711497227</v>
      </c>
      <c r="O59" s="57" t="s">
        <v>339</v>
      </c>
      <c r="Q59" s="16">
        <f t="shared" si="27"/>
        <v>71.405000000000001</v>
      </c>
      <c r="R59" s="16">
        <f t="shared" si="28"/>
        <v>-4.9999999999954525E-3</v>
      </c>
      <c r="S59" s="16">
        <f t="shared" si="7"/>
        <v>142.81</v>
      </c>
      <c r="T59" s="19">
        <f t="shared" si="8"/>
        <v>0.5</v>
      </c>
      <c r="U59" s="20" t="s">
        <v>345</v>
      </c>
      <c r="V59" s="16">
        <f t="shared" si="34"/>
        <v>142.81</v>
      </c>
      <c r="W59" s="19">
        <v>0.5</v>
      </c>
      <c r="X59" s="20" t="s">
        <v>349</v>
      </c>
      <c r="Y59" s="16">
        <f t="shared" si="35"/>
        <v>0</v>
      </c>
      <c r="Z59" s="19">
        <v>0</v>
      </c>
      <c r="AA59" s="20" t="s">
        <v>349</v>
      </c>
      <c r="AB59" s="16">
        <f t="shared" ref="AB59:AB122" si="36">IFERROR(INDEX(ApprovedLabourRates,MATCH(AA59,LabourIndex,0)),0)</f>
        <v>0</v>
      </c>
      <c r="AC59" s="19">
        <v>0</v>
      </c>
      <c r="AD59" s="19">
        <v>0</v>
      </c>
      <c r="AE59" s="19">
        <f t="shared" si="29"/>
        <v>0</v>
      </c>
      <c r="AF59" s="19">
        <f t="shared" si="30"/>
        <v>0</v>
      </c>
      <c r="AG59" s="19">
        <f t="shared" si="31"/>
        <v>0</v>
      </c>
      <c r="AH59" s="19">
        <f t="shared" si="32"/>
        <v>0</v>
      </c>
      <c r="AI59" s="19">
        <f t="shared" si="33"/>
        <v>0</v>
      </c>
    </row>
    <row r="60" spans="1:44">
      <c r="A60" s="25" t="s">
        <v>292</v>
      </c>
      <c r="B60" s="25" t="s">
        <v>291</v>
      </c>
      <c r="C60" s="25" t="s">
        <v>176</v>
      </c>
      <c r="D60" s="25" t="s">
        <v>318</v>
      </c>
      <c r="E60" s="26" t="s">
        <v>267</v>
      </c>
      <c r="F60" s="58" t="s">
        <v>15</v>
      </c>
      <c r="G60" s="27" t="s">
        <v>285</v>
      </c>
      <c r="H60" s="34">
        <f>'AER Table 16.24'!H147</f>
        <v>171.37</v>
      </c>
      <c r="I60" s="70">
        <f t="shared" si="21"/>
        <v>171.37</v>
      </c>
      <c r="J60" s="70">
        <f t="shared" si="22"/>
        <v>171.48698394687509</v>
      </c>
      <c r="K60" s="70">
        <f t="shared" si="23"/>
        <v>177.54613272223051</v>
      </c>
      <c r="L60" s="27">
        <f t="shared" si="24"/>
        <v>183.7166881993065</v>
      </c>
      <c r="M60" s="27">
        <f t="shared" si="25"/>
        <v>190.17693489215083</v>
      </c>
      <c r="N60" s="27">
        <f t="shared" si="26"/>
        <v>196.84488054795241</v>
      </c>
      <c r="O60" s="57" t="s">
        <v>339</v>
      </c>
      <c r="Q60" s="16">
        <f t="shared" si="27"/>
        <v>171.37199999999999</v>
      </c>
      <c r="R60" s="16">
        <f t="shared" si="28"/>
        <v>1.999999999981128E-3</v>
      </c>
      <c r="S60" s="16">
        <f t="shared" si="7"/>
        <v>142.81</v>
      </c>
      <c r="T60" s="19">
        <f t="shared" si="8"/>
        <v>1.2</v>
      </c>
      <c r="U60" s="20" t="s">
        <v>345</v>
      </c>
      <c r="V60" s="16">
        <f t="shared" si="34"/>
        <v>142.81</v>
      </c>
      <c r="W60" s="19">
        <v>1.2</v>
      </c>
      <c r="X60" s="20" t="s">
        <v>349</v>
      </c>
      <c r="Y60" s="16">
        <f t="shared" si="35"/>
        <v>0</v>
      </c>
      <c r="Z60" s="19">
        <v>0</v>
      </c>
      <c r="AA60" s="20" t="s">
        <v>349</v>
      </c>
      <c r="AB60" s="16">
        <f t="shared" si="36"/>
        <v>0</v>
      </c>
      <c r="AC60" s="19">
        <v>0</v>
      </c>
      <c r="AD60" s="19">
        <v>0</v>
      </c>
      <c r="AE60" s="19">
        <f t="shared" si="29"/>
        <v>0</v>
      </c>
      <c r="AF60" s="19">
        <f t="shared" si="30"/>
        <v>0</v>
      </c>
      <c r="AG60" s="19">
        <f t="shared" si="31"/>
        <v>0</v>
      </c>
      <c r="AH60" s="19">
        <f t="shared" si="32"/>
        <v>0</v>
      </c>
      <c r="AI60" s="19">
        <f t="shared" si="33"/>
        <v>0</v>
      </c>
    </row>
    <row r="61" spans="1:44">
      <c r="A61" s="25" t="s">
        <v>292</v>
      </c>
      <c r="B61" s="25" t="s">
        <v>291</v>
      </c>
      <c r="C61" s="25" t="s">
        <v>176</v>
      </c>
      <c r="D61" s="25" t="s">
        <v>319</v>
      </c>
      <c r="E61" s="26" t="s">
        <v>267</v>
      </c>
      <c r="F61" s="58" t="s">
        <v>15</v>
      </c>
      <c r="G61" s="27" t="s">
        <v>285</v>
      </c>
      <c r="H61" s="34">
        <f>'AER Table 16.24'!H148</f>
        <v>357.03</v>
      </c>
      <c r="I61" s="70">
        <f t="shared" si="21"/>
        <v>357.03</v>
      </c>
      <c r="J61" s="70">
        <f t="shared" si="22"/>
        <v>357.27372281351927</v>
      </c>
      <c r="K61" s="70">
        <f t="shared" si="23"/>
        <v>369.89727353572937</v>
      </c>
      <c r="L61" s="27">
        <f t="shared" si="24"/>
        <v>382.75292751239061</v>
      </c>
      <c r="M61" s="27">
        <f t="shared" si="25"/>
        <v>396.21212035096329</v>
      </c>
      <c r="N61" s="27">
        <f t="shared" si="26"/>
        <v>410.10403047228471</v>
      </c>
      <c r="O61" s="57" t="s">
        <v>339</v>
      </c>
      <c r="Q61" s="16">
        <f t="shared" si="27"/>
        <v>357.02499999999998</v>
      </c>
      <c r="R61" s="16">
        <f t="shared" si="28"/>
        <v>-4.9999999999954525E-3</v>
      </c>
      <c r="S61" s="16">
        <f t="shared" si="7"/>
        <v>142.81</v>
      </c>
      <c r="T61" s="19">
        <f t="shared" si="8"/>
        <v>2.5</v>
      </c>
      <c r="U61" s="20" t="s">
        <v>345</v>
      </c>
      <c r="V61" s="16">
        <f t="shared" si="34"/>
        <v>142.81</v>
      </c>
      <c r="W61" s="19">
        <v>2.5</v>
      </c>
      <c r="X61" s="20" t="s">
        <v>349</v>
      </c>
      <c r="Y61" s="16">
        <f t="shared" si="35"/>
        <v>0</v>
      </c>
      <c r="Z61" s="19">
        <v>0</v>
      </c>
      <c r="AA61" s="20" t="s">
        <v>349</v>
      </c>
      <c r="AB61" s="16">
        <f t="shared" si="36"/>
        <v>0</v>
      </c>
      <c r="AC61" s="19">
        <v>0</v>
      </c>
      <c r="AD61" s="19">
        <v>0</v>
      </c>
      <c r="AE61" s="19">
        <f t="shared" si="29"/>
        <v>0</v>
      </c>
      <c r="AF61" s="19">
        <f t="shared" si="30"/>
        <v>0</v>
      </c>
      <c r="AG61" s="19">
        <f t="shared" si="31"/>
        <v>0</v>
      </c>
      <c r="AH61" s="19">
        <f t="shared" si="32"/>
        <v>0</v>
      </c>
      <c r="AI61" s="19">
        <f t="shared" si="33"/>
        <v>0</v>
      </c>
    </row>
    <row r="62" spans="1:44">
      <c r="A62" s="25" t="s">
        <v>292</v>
      </c>
      <c r="B62" s="25" t="s">
        <v>291</v>
      </c>
      <c r="C62" s="25" t="s">
        <v>176</v>
      </c>
      <c r="D62" s="25" t="s">
        <v>320</v>
      </c>
      <c r="E62" s="26" t="s">
        <v>267</v>
      </c>
      <c r="F62" s="58" t="s">
        <v>15</v>
      </c>
      <c r="G62" s="27" t="s">
        <v>285</v>
      </c>
      <c r="H62" s="34">
        <f>'AER Table 16.24'!H149</f>
        <v>71.41</v>
      </c>
      <c r="I62" s="70">
        <f t="shared" si="21"/>
        <v>71.41</v>
      </c>
      <c r="J62" s="70">
        <f t="shared" si="22"/>
        <v>71.458747293262221</v>
      </c>
      <c r="K62" s="70">
        <f t="shared" si="23"/>
        <v>73.983598866163717</v>
      </c>
      <c r="L62" s="27">
        <f t="shared" si="24"/>
        <v>76.554873690333622</v>
      </c>
      <c r="M62" s="27">
        <f t="shared" si="25"/>
        <v>79.246863048657801</v>
      </c>
      <c r="N62" s="27">
        <f t="shared" si="26"/>
        <v>82.025400711497227</v>
      </c>
      <c r="O62" s="57" t="s">
        <v>339</v>
      </c>
      <c r="Q62" s="16">
        <f t="shared" si="27"/>
        <v>71.405000000000001</v>
      </c>
      <c r="R62" s="16">
        <f t="shared" si="28"/>
        <v>-4.9999999999954525E-3</v>
      </c>
      <c r="S62" s="16">
        <f t="shared" si="7"/>
        <v>142.81</v>
      </c>
      <c r="T62" s="19">
        <f t="shared" si="8"/>
        <v>0.5</v>
      </c>
      <c r="U62" s="20" t="s">
        <v>345</v>
      </c>
      <c r="V62" s="16">
        <f t="shared" si="34"/>
        <v>142.81</v>
      </c>
      <c r="W62" s="19">
        <v>0.5</v>
      </c>
      <c r="X62" s="20" t="s">
        <v>349</v>
      </c>
      <c r="Y62" s="16">
        <f t="shared" si="35"/>
        <v>0</v>
      </c>
      <c r="Z62" s="19">
        <v>0</v>
      </c>
      <c r="AA62" s="20" t="s">
        <v>349</v>
      </c>
      <c r="AB62" s="16">
        <f t="shared" si="36"/>
        <v>0</v>
      </c>
      <c r="AC62" s="19">
        <v>0</v>
      </c>
      <c r="AD62" s="19">
        <v>0</v>
      </c>
      <c r="AE62" s="19">
        <f t="shared" si="29"/>
        <v>0</v>
      </c>
      <c r="AF62" s="19">
        <f t="shared" si="30"/>
        <v>0</v>
      </c>
      <c r="AG62" s="19">
        <f t="shared" si="31"/>
        <v>0</v>
      </c>
      <c r="AH62" s="19">
        <f t="shared" si="32"/>
        <v>0</v>
      </c>
      <c r="AI62" s="19">
        <f t="shared" si="33"/>
        <v>0</v>
      </c>
    </row>
    <row r="63" spans="1:44">
      <c r="A63" s="25" t="s">
        <v>292</v>
      </c>
      <c r="B63" s="25" t="s">
        <v>291</v>
      </c>
      <c r="C63" s="25" t="s">
        <v>176</v>
      </c>
      <c r="D63" s="25" t="s">
        <v>321</v>
      </c>
      <c r="E63" s="26" t="s">
        <v>267</v>
      </c>
      <c r="F63" s="58" t="s">
        <v>15</v>
      </c>
      <c r="G63" s="27" t="s">
        <v>285</v>
      </c>
      <c r="H63" s="34">
        <f>'AER Table 16.24'!H150</f>
        <v>171.37</v>
      </c>
      <c r="I63" s="70">
        <f t="shared" si="21"/>
        <v>171.37</v>
      </c>
      <c r="J63" s="70">
        <f t="shared" si="22"/>
        <v>171.48698394687509</v>
      </c>
      <c r="K63" s="70">
        <f t="shared" si="23"/>
        <v>177.54613272223051</v>
      </c>
      <c r="L63" s="27">
        <f t="shared" si="24"/>
        <v>183.7166881993065</v>
      </c>
      <c r="M63" s="27">
        <f t="shared" si="25"/>
        <v>190.17693489215083</v>
      </c>
      <c r="N63" s="27">
        <f t="shared" si="26"/>
        <v>196.84488054795241</v>
      </c>
      <c r="O63" s="57" t="s">
        <v>339</v>
      </c>
      <c r="Q63" s="16">
        <f t="shared" si="27"/>
        <v>171.37199999999999</v>
      </c>
      <c r="R63" s="16">
        <f t="shared" si="28"/>
        <v>1.999999999981128E-3</v>
      </c>
      <c r="S63" s="16">
        <f t="shared" si="7"/>
        <v>142.81</v>
      </c>
      <c r="T63" s="19">
        <f t="shared" si="8"/>
        <v>1.2</v>
      </c>
      <c r="U63" s="20" t="s">
        <v>345</v>
      </c>
      <c r="V63" s="16">
        <f t="shared" si="34"/>
        <v>142.81</v>
      </c>
      <c r="W63" s="19">
        <v>1.2</v>
      </c>
      <c r="X63" s="20" t="s">
        <v>349</v>
      </c>
      <c r="Y63" s="16">
        <f t="shared" si="35"/>
        <v>0</v>
      </c>
      <c r="Z63" s="19">
        <v>0</v>
      </c>
      <c r="AA63" s="20" t="s">
        <v>349</v>
      </c>
      <c r="AB63" s="16">
        <f t="shared" si="36"/>
        <v>0</v>
      </c>
      <c r="AC63" s="19">
        <v>0</v>
      </c>
      <c r="AD63" s="19">
        <v>0</v>
      </c>
      <c r="AE63" s="19">
        <f t="shared" si="29"/>
        <v>0</v>
      </c>
      <c r="AF63" s="19">
        <f t="shared" si="30"/>
        <v>0</v>
      </c>
      <c r="AG63" s="19">
        <f t="shared" si="31"/>
        <v>0</v>
      </c>
      <c r="AH63" s="19">
        <f t="shared" si="32"/>
        <v>0</v>
      </c>
      <c r="AI63" s="19">
        <f t="shared" si="33"/>
        <v>0</v>
      </c>
    </row>
    <row r="64" spans="1:44">
      <c r="A64" s="25" t="s">
        <v>292</v>
      </c>
      <c r="B64" s="25" t="s">
        <v>291</v>
      </c>
      <c r="C64" s="25" t="s">
        <v>176</v>
      </c>
      <c r="D64" s="25" t="s">
        <v>322</v>
      </c>
      <c r="E64" s="26" t="s">
        <v>267</v>
      </c>
      <c r="F64" s="58" t="s">
        <v>15</v>
      </c>
      <c r="G64" s="27" t="s">
        <v>285</v>
      </c>
      <c r="H64" s="34">
        <f>'AER Table 16.24'!H151</f>
        <v>357.03</v>
      </c>
      <c r="I64" s="70">
        <f t="shared" si="21"/>
        <v>357.03</v>
      </c>
      <c r="J64" s="70">
        <f t="shared" si="22"/>
        <v>357.27372281351927</v>
      </c>
      <c r="K64" s="70">
        <f t="shared" si="23"/>
        <v>369.89727353572937</v>
      </c>
      <c r="L64" s="27">
        <f t="shared" si="24"/>
        <v>382.75292751239061</v>
      </c>
      <c r="M64" s="27">
        <f t="shared" si="25"/>
        <v>396.21212035096329</v>
      </c>
      <c r="N64" s="27">
        <f t="shared" si="26"/>
        <v>410.10403047228471</v>
      </c>
      <c r="O64" s="57" t="s">
        <v>339</v>
      </c>
      <c r="Q64" s="16">
        <f t="shared" si="27"/>
        <v>357.02499999999998</v>
      </c>
      <c r="R64" s="16">
        <f t="shared" si="28"/>
        <v>-4.9999999999954525E-3</v>
      </c>
      <c r="S64" s="16">
        <f t="shared" si="7"/>
        <v>142.81</v>
      </c>
      <c r="T64" s="19">
        <f t="shared" si="8"/>
        <v>2.5</v>
      </c>
      <c r="U64" s="20" t="s">
        <v>345</v>
      </c>
      <c r="V64" s="16">
        <f t="shared" si="34"/>
        <v>142.81</v>
      </c>
      <c r="W64" s="19">
        <v>2.5</v>
      </c>
      <c r="X64" s="20" t="s">
        <v>349</v>
      </c>
      <c r="Y64" s="16">
        <f t="shared" si="35"/>
        <v>0</v>
      </c>
      <c r="Z64" s="19">
        <v>0</v>
      </c>
      <c r="AA64" s="20" t="s">
        <v>349</v>
      </c>
      <c r="AB64" s="16">
        <f t="shared" si="36"/>
        <v>0</v>
      </c>
      <c r="AC64" s="19">
        <v>0</v>
      </c>
      <c r="AD64" s="19">
        <v>0</v>
      </c>
      <c r="AE64" s="19">
        <f t="shared" si="29"/>
        <v>0</v>
      </c>
      <c r="AF64" s="19">
        <f t="shared" si="30"/>
        <v>0</v>
      </c>
      <c r="AG64" s="19">
        <f t="shared" si="31"/>
        <v>0</v>
      </c>
      <c r="AH64" s="19">
        <f t="shared" si="32"/>
        <v>0</v>
      </c>
      <c r="AI64" s="19">
        <f t="shared" si="33"/>
        <v>0</v>
      </c>
    </row>
    <row r="65" spans="1:16383">
      <c r="A65" s="25" t="s">
        <v>292</v>
      </c>
      <c r="B65" s="25" t="s">
        <v>291</v>
      </c>
      <c r="C65" s="25" t="s">
        <v>176</v>
      </c>
      <c r="D65" s="25" t="s">
        <v>323</v>
      </c>
      <c r="E65" s="26" t="s">
        <v>267</v>
      </c>
      <c r="F65" s="58" t="s">
        <v>15</v>
      </c>
      <c r="G65" s="27" t="s">
        <v>285</v>
      </c>
      <c r="H65" s="34">
        <f>'AER Table 16.24'!H152</f>
        <v>71.41</v>
      </c>
      <c r="I65" s="70">
        <f t="shared" si="21"/>
        <v>71.41</v>
      </c>
      <c r="J65" s="70">
        <f t="shared" si="22"/>
        <v>71.458747293262221</v>
      </c>
      <c r="K65" s="70">
        <f t="shared" si="23"/>
        <v>73.983598866163717</v>
      </c>
      <c r="L65" s="27">
        <f t="shared" si="24"/>
        <v>76.554873690333622</v>
      </c>
      <c r="M65" s="27">
        <f t="shared" si="25"/>
        <v>79.246863048657801</v>
      </c>
      <c r="N65" s="27">
        <f t="shared" si="26"/>
        <v>82.025400711497227</v>
      </c>
      <c r="O65" s="57" t="s">
        <v>339</v>
      </c>
      <c r="Q65" s="16">
        <f t="shared" si="27"/>
        <v>71.405000000000001</v>
      </c>
      <c r="R65" s="16">
        <f t="shared" si="28"/>
        <v>-4.9999999999954525E-3</v>
      </c>
      <c r="S65" s="16">
        <f t="shared" si="7"/>
        <v>142.81</v>
      </c>
      <c r="T65" s="19">
        <f t="shared" si="8"/>
        <v>0.5</v>
      </c>
      <c r="U65" s="20" t="s">
        <v>345</v>
      </c>
      <c r="V65" s="16">
        <f t="shared" si="34"/>
        <v>142.81</v>
      </c>
      <c r="W65" s="19">
        <v>0.5</v>
      </c>
      <c r="X65" s="20" t="s">
        <v>349</v>
      </c>
      <c r="Y65" s="16">
        <f t="shared" si="35"/>
        <v>0</v>
      </c>
      <c r="Z65" s="19">
        <v>0</v>
      </c>
      <c r="AA65" s="20" t="s">
        <v>349</v>
      </c>
      <c r="AB65" s="16">
        <f t="shared" si="36"/>
        <v>0</v>
      </c>
      <c r="AC65" s="19">
        <v>0</v>
      </c>
      <c r="AD65" s="19">
        <v>0</v>
      </c>
      <c r="AE65" s="19">
        <f t="shared" si="29"/>
        <v>0</v>
      </c>
      <c r="AF65" s="19">
        <f t="shared" si="30"/>
        <v>0</v>
      </c>
      <c r="AG65" s="19">
        <f t="shared" si="31"/>
        <v>0</v>
      </c>
      <c r="AH65" s="19">
        <f t="shared" si="32"/>
        <v>0</v>
      </c>
      <c r="AI65" s="19">
        <f t="shared" si="33"/>
        <v>0</v>
      </c>
    </row>
    <row r="66" spans="1:16383">
      <c r="A66" s="25" t="s">
        <v>292</v>
      </c>
      <c r="B66" s="25" t="s">
        <v>291</v>
      </c>
      <c r="C66" s="25" t="s">
        <v>176</v>
      </c>
      <c r="D66" s="25" t="s">
        <v>324</v>
      </c>
      <c r="E66" s="26" t="s">
        <v>267</v>
      </c>
      <c r="F66" s="58" t="s">
        <v>15</v>
      </c>
      <c r="G66" s="27" t="s">
        <v>285</v>
      </c>
      <c r="H66" s="34">
        <f>'AER Table 16.24'!H153</f>
        <v>171.37</v>
      </c>
      <c r="I66" s="70">
        <f t="shared" si="21"/>
        <v>171.37</v>
      </c>
      <c r="J66" s="70">
        <f t="shared" si="22"/>
        <v>171.48698394687509</v>
      </c>
      <c r="K66" s="70">
        <f t="shared" si="23"/>
        <v>177.54613272223051</v>
      </c>
      <c r="L66" s="27">
        <f t="shared" si="24"/>
        <v>183.7166881993065</v>
      </c>
      <c r="M66" s="27">
        <f t="shared" si="25"/>
        <v>190.17693489215083</v>
      </c>
      <c r="N66" s="27">
        <f t="shared" si="26"/>
        <v>196.84488054795241</v>
      </c>
      <c r="O66" s="57" t="s">
        <v>339</v>
      </c>
      <c r="Q66" s="16">
        <f t="shared" si="27"/>
        <v>171.37199999999999</v>
      </c>
      <c r="R66" s="16">
        <f t="shared" si="28"/>
        <v>1.999999999981128E-3</v>
      </c>
      <c r="S66" s="16">
        <f t="shared" si="7"/>
        <v>142.81</v>
      </c>
      <c r="T66" s="19">
        <f t="shared" si="8"/>
        <v>1.2</v>
      </c>
      <c r="U66" s="20" t="s">
        <v>345</v>
      </c>
      <c r="V66" s="16">
        <f t="shared" si="34"/>
        <v>142.81</v>
      </c>
      <c r="W66" s="19">
        <v>1.2</v>
      </c>
      <c r="X66" s="20" t="s">
        <v>349</v>
      </c>
      <c r="Y66" s="16">
        <f t="shared" si="35"/>
        <v>0</v>
      </c>
      <c r="Z66" s="19">
        <v>0</v>
      </c>
      <c r="AA66" s="20" t="s">
        <v>349</v>
      </c>
      <c r="AB66" s="16">
        <f t="shared" si="36"/>
        <v>0</v>
      </c>
      <c r="AC66" s="19">
        <v>0</v>
      </c>
      <c r="AD66" s="19">
        <v>0</v>
      </c>
      <c r="AE66" s="19">
        <f t="shared" si="29"/>
        <v>0</v>
      </c>
      <c r="AF66" s="19">
        <f t="shared" si="30"/>
        <v>0</v>
      </c>
      <c r="AG66" s="19">
        <f t="shared" si="31"/>
        <v>0</v>
      </c>
      <c r="AH66" s="19">
        <f t="shared" si="32"/>
        <v>0</v>
      </c>
      <c r="AI66" s="19">
        <f t="shared" si="33"/>
        <v>0</v>
      </c>
    </row>
    <row r="67" spans="1:16383">
      <c r="A67" s="25" t="s">
        <v>292</v>
      </c>
      <c r="B67" s="25" t="s">
        <v>291</v>
      </c>
      <c r="C67" s="25" t="s">
        <v>176</v>
      </c>
      <c r="D67" s="25" t="s">
        <v>325</v>
      </c>
      <c r="E67" s="26" t="s">
        <v>267</v>
      </c>
      <c r="F67" s="58" t="s">
        <v>15</v>
      </c>
      <c r="G67" s="27" t="s">
        <v>285</v>
      </c>
      <c r="H67" s="34">
        <f>'AER Table 16.24'!H154</f>
        <v>357.03</v>
      </c>
      <c r="I67" s="70">
        <f t="shared" ref="I67:I98" si="37">IFERROR(H67/1,Q67)</f>
        <v>357.03</v>
      </c>
      <c r="J67" s="70">
        <f t="shared" ref="J67:J98" si="38">I67/FY15_CPI_Forecast*FY15_CPI_Actual</f>
        <v>357.27372281351927</v>
      </c>
      <c r="K67" s="70">
        <f t="shared" ref="K67:K98" si="39">((J67-AE67)*FY16_X_ANS+AE67)*FY16_CPI_Actual</f>
        <v>369.89727353572937</v>
      </c>
      <c r="L67" s="27">
        <f t="shared" ref="L67:L98" si="40">((K67-AF67)*FY17_X_ANS+AF67)*FY17_CPI_Actual</f>
        <v>382.75292751239061</v>
      </c>
      <c r="M67" s="27">
        <f t="shared" ref="M67:M98" si="41">((L67-AG67)*FY18_X_ANS+AG67)*FY18_CPI_Actual</f>
        <v>396.21212035096329</v>
      </c>
      <c r="N67" s="27">
        <f t="shared" ref="N67:N98" si="42">((M67-AH67)*FY19_X_ANS+AH67)*FY19_CPI_Actual</f>
        <v>410.10403047228471</v>
      </c>
      <c r="O67" s="57" t="s">
        <v>339</v>
      </c>
      <c r="Q67" s="16">
        <f t="shared" ref="Q67:Q98" si="43">V67*W67+Y67*Z67+AB67*AC67+AD67</f>
        <v>357.02499999999998</v>
      </c>
      <c r="R67" s="16">
        <f t="shared" ref="R67:R98" si="44">Q67-I67</f>
        <v>-4.9999999999954525E-3</v>
      </c>
      <c r="S67" s="16">
        <f t="shared" si="7"/>
        <v>142.81</v>
      </c>
      <c r="T67" s="19">
        <f t="shared" si="8"/>
        <v>2.5</v>
      </c>
      <c r="U67" s="20" t="s">
        <v>345</v>
      </c>
      <c r="V67" s="16">
        <f t="shared" si="34"/>
        <v>142.81</v>
      </c>
      <c r="W67" s="19">
        <v>2.5</v>
      </c>
      <c r="X67" s="20" t="s">
        <v>349</v>
      </c>
      <c r="Y67" s="16">
        <f t="shared" si="35"/>
        <v>0</v>
      </c>
      <c r="Z67" s="19">
        <v>0</v>
      </c>
      <c r="AA67" s="20" t="s">
        <v>349</v>
      </c>
      <c r="AB67" s="16">
        <f t="shared" si="36"/>
        <v>0</v>
      </c>
      <c r="AC67" s="19">
        <v>0</v>
      </c>
      <c r="AD67" s="19">
        <v>0</v>
      </c>
      <c r="AE67" s="19">
        <f t="shared" ref="AE67:AE98" si="45">AD67/FY15_CPI_Forecast*FY15_CPI_Actual</f>
        <v>0</v>
      </c>
      <c r="AF67" s="19">
        <f t="shared" ref="AF67:AF98" si="46">AE67*FY16_CPI_Actual</f>
        <v>0</v>
      </c>
      <c r="AG67" s="19">
        <f t="shared" ref="AG67:AG98" si="47">AF67*FY17_CPI_Actual</f>
        <v>0</v>
      </c>
      <c r="AH67" s="19">
        <f t="shared" ref="AH67:AH98" si="48">AG67*FY18_CPI_Actual</f>
        <v>0</v>
      </c>
      <c r="AI67" s="19">
        <f t="shared" ref="AI67:AI98" si="49">AH67*FY19_CPI_Actual</f>
        <v>0</v>
      </c>
    </row>
    <row r="68" spans="1:16383">
      <c r="A68" s="25" t="s">
        <v>292</v>
      </c>
      <c r="B68" s="25" t="s">
        <v>291</v>
      </c>
      <c r="C68" s="25" t="s">
        <v>176</v>
      </c>
      <c r="D68" s="25" t="s">
        <v>284</v>
      </c>
      <c r="E68" s="26" t="s">
        <v>267</v>
      </c>
      <c r="F68" s="58" t="s">
        <v>15</v>
      </c>
      <c r="G68" s="27">
        <v>41</v>
      </c>
      <c r="H68" s="34">
        <f>'AER Table 16.24'!H155</f>
        <v>71.41</v>
      </c>
      <c r="I68" s="70">
        <f t="shared" si="37"/>
        <v>71.41</v>
      </c>
      <c r="J68" s="70">
        <f t="shared" si="38"/>
        <v>71.458747293262221</v>
      </c>
      <c r="K68" s="70">
        <f t="shared" si="39"/>
        <v>73.983598866163717</v>
      </c>
      <c r="L68" s="27">
        <f t="shared" si="40"/>
        <v>76.554873690333622</v>
      </c>
      <c r="M68" s="27">
        <f t="shared" si="41"/>
        <v>79.246863048657801</v>
      </c>
      <c r="N68" s="27">
        <f t="shared" si="42"/>
        <v>82.025400711497227</v>
      </c>
      <c r="O68" s="57" t="s">
        <v>229</v>
      </c>
      <c r="Q68" s="16">
        <f t="shared" si="43"/>
        <v>71.405000000000001</v>
      </c>
      <c r="R68" s="16">
        <f t="shared" si="44"/>
        <v>-4.9999999999954525E-3</v>
      </c>
      <c r="S68" s="16">
        <f t="shared" ref="S68:S122" si="50">IFERROR(Q68/T68,0)</f>
        <v>142.81</v>
      </c>
      <c r="T68" s="19">
        <f t="shared" ref="T68:T86" si="51">W68+Z68+AC68</f>
        <v>0.5</v>
      </c>
      <c r="U68" s="20" t="s">
        <v>345</v>
      </c>
      <c r="V68" s="16">
        <f t="shared" si="34"/>
        <v>142.81</v>
      </c>
      <c r="W68" s="19">
        <v>0.5</v>
      </c>
      <c r="X68" s="20" t="s">
        <v>349</v>
      </c>
      <c r="Y68" s="16">
        <f t="shared" si="35"/>
        <v>0</v>
      </c>
      <c r="Z68" s="19">
        <v>0</v>
      </c>
      <c r="AA68" s="20" t="s">
        <v>349</v>
      </c>
      <c r="AB68" s="16">
        <f t="shared" si="36"/>
        <v>0</v>
      </c>
      <c r="AC68" s="19">
        <v>0</v>
      </c>
      <c r="AD68" s="19">
        <v>0</v>
      </c>
      <c r="AE68" s="19">
        <f t="shared" si="45"/>
        <v>0</v>
      </c>
      <c r="AF68" s="19">
        <f t="shared" si="46"/>
        <v>0</v>
      </c>
      <c r="AG68" s="19">
        <f t="shared" si="47"/>
        <v>0</v>
      </c>
      <c r="AH68" s="19">
        <f t="shared" si="48"/>
        <v>0</v>
      </c>
      <c r="AI68" s="19">
        <f t="shared" si="49"/>
        <v>0</v>
      </c>
    </row>
    <row r="69" spans="1:16383">
      <c r="A69" s="25" t="s">
        <v>292</v>
      </c>
      <c r="B69" s="25" t="s">
        <v>291</v>
      </c>
      <c r="C69" s="25" t="s">
        <v>283</v>
      </c>
      <c r="D69" s="25"/>
      <c r="E69" s="26" t="s">
        <v>267</v>
      </c>
      <c r="F69" s="58" t="s">
        <v>15</v>
      </c>
      <c r="G69" s="27" t="s">
        <v>207</v>
      </c>
      <c r="H69" s="34">
        <f t="shared" ref="H69:H77" si="52">Q69</f>
        <v>428.43</v>
      </c>
      <c r="I69" s="70">
        <f t="shared" si="37"/>
        <v>428.43</v>
      </c>
      <c r="J69" s="70">
        <f t="shared" si="38"/>
        <v>428.72246328038557</v>
      </c>
      <c r="K69" s="70">
        <f t="shared" si="39"/>
        <v>443.87051200434843</v>
      </c>
      <c r="L69" s="27">
        <f t="shared" si="40"/>
        <v>459.29708073308547</v>
      </c>
      <c r="M69" s="27">
        <f t="shared" si="41"/>
        <v>475.4478859534583</v>
      </c>
      <c r="N69" s="27">
        <f t="shared" si="42"/>
        <v>492.11794464118123</v>
      </c>
      <c r="O69" s="57" t="s">
        <v>336</v>
      </c>
      <c r="Q69" s="16">
        <f t="shared" si="43"/>
        <v>428.43</v>
      </c>
      <c r="R69" s="16">
        <f t="shared" si="44"/>
        <v>0</v>
      </c>
      <c r="S69" s="16">
        <f t="shared" si="50"/>
        <v>142.81</v>
      </c>
      <c r="T69" s="19">
        <f t="shared" si="51"/>
        <v>3</v>
      </c>
      <c r="U69" s="20" t="s">
        <v>345</v>
      </c>
      <c r="V69" s="16">
        <f t="shared" si="34"/>
        <v>142.81</v>
      </c>
      <c r="W69" s="19">
        <v>3</v>
      </c>
      <c r="X69" s="20" t="s">
        <v>349</v>
      </c>
      <c r="Y69" s="16">
        <f t="shared" si="35"/>
        <v>0</v>
      </c>
      <c r="Z69" s="19">
        <v>0</v>
      </c>
      <c r="AA69" s="20" t="s">
        <v>349</v>
      </c>
      <c r="AB69" s="16">
        <f t="shared" si="36"/>
        <v>0</v>
      </c>
      <c r="AC69" s="19">
        <v>0</v>
      </c>
      <c r="AD69" s="19">
        <v>0</v>
      </c>
      <c r="AE69" s="19">
        <f t="shared" si="45"/>
        <v>0</v>
      </c>
      <c r="AF69" s="19">
        <f t="shared" si="46"/>
        <v>0</v>
      </c>
      <c r="AG69" s="19">
        <f t="shared" si="47"/>
        <v>0</v>
      </c>
      <c r="AH69" s="19">
        <f t="shared" si="48"/>
        <v>0</v>
      </c>
      <c r="AI69" s="19">
        <f t="shared" si="49"/>
        <v>0</v>
      </c>
    </row>
    <row r="70" spans="1:16383">
      <c r="A70" s="25" t="s">
        <v>292</v>
      </c>
      <c r="B70" s="25" t="s">
        <v>291</v>
      </c>
      <c r="C70" s="25" t="s">
        <v>282</v>
      </c>
      <c r="D70" s="25"/>
      <c r="E70" s="26" t="s">
        <v>267</v>
      </c>
      <c r="F70" s="58" t="s">
        <v>15</v>
      </c>
      <c r="G70" s="27" t="s">
        <v>207</v>
      </c>
      <c r="H70" s="34">
        <f t="shared" si="52"/>
        <v>1142.48</v>
      </c>
      <c r="I70" s="70">
        <f t="shared" si="37"/>
        <v>1142.48</v>
      </c>
      <c r="J70" s="70">
        <f t="shared" si="38"/>
        <v>1143.2599020810285</v>
      </c>
      <c r="K70" s="70">
        <f t="shared" si="39"/>
        <v>1183.6546986782628</v>
      </c>
      <c r="L70" s="27">
        <f t="shared" si="40"/>
        <v>1224.7922152882281</v>
      </c>
      <c r="M70" s="27">
        <f t="shared" si="41"/>
        <v>1267.8610292092224</v>
      </c>
      <c r="N70" s="27">
        <f t="shared" si="42"/>
        <v>1312.3145190431501</v>
      </c>
      <c r="O70" s="57" t="s">
        <v>336</v>
      </c>
      <c r="Q70" s="16">
        <f t="shared" si="43"/>
        <v>1142.48</v>
      </c>
      <c r="R70" s="16">
        <f t="shared" si="44"/>
        <v>0</v>
      </c>
      <c r="S70" s="16">
        <f t="shared" si="50"/>
        <v>142.81</v>
      </c>
      <c r="T70" s="19">
        <f t="shared" si="51"/>
        <v>8</v>
      </c>
      <c r="U70" s="20" t="s">
        <v>345</v>
      </c>
      <c r="V70" s="16">
        <f t="shared" si="34"/>
        <v>142.81</v>
      </c>
      <c r="W70" s="19">
        <v>8</v>
      </c>
      <c r="X70" s="20" t="s">
        <v>349</v>
      </c>
      <c r="Y70" s="16">
        <f t="shared" si="35"/>
        <v>0</v>
      </c>
      <c r="Z70" s="19">
        <v>0</v>
      </c>
      <c r="AA70" s="20" t="s">
        <v>349</v>
      </c>
      <c r="AB70" s="16">
        <f t="shared" si="36"/>
        <v>0</v>
      </c>
      <c r="AC70" s="19">
        <v>0</v>
      </c>
      <c r="AD70" s="19">
        <v>0</v>
      </c>
      <c r="AE70" s="19">
        <f t="shared" si="45"/>
        <v>0</v>
      </c>
      <c r="AF70" s="19">
        <f t="shared" si="46"/>
        <v>0</v>
      </c>
      <c r="AG70" s="19">
        <f t="shared" si="47"/>
        <v>0</v>
      </c>
      <c r="AH70" s="19">
        <f t="shared" si="48"/>
        <v>0</v>
      </c>
      <c r="AI70" s="19">
        <f t="shared" si="49"/>
        <v>0</v>
      </c>
    </row>
    <row r="71" spans="1:16383">
      <c r="A71" s="25" t="s">
        <v>292</v>
      </c>
      <c r="B71" s="25" t="s">
        <v>291</v>
      </c>
      <c r="C71" s="25" t="s">
        <v>281</v>
      </c>
      <c r="D71" s="25"/>
      <c r="E71" s="26" t="s">
        <v>267</v>
      </c>
      <c r="F71" s="58" t="s">
        <v>15</v>
      </c>
      <c r="G71" s="27" t="s">
        <v>207</v>
      </c>
      <c r="H71" s="34">
        <f t="shared" si="52"/>
        <v>999.67000000000007</v>
      </c>
      <c r="I71" s="70">
        <f t="shared" si="37"/>
        <v>999.67000000000007</v>
      </c>
      <c r="J71" s="70">
        <f t="shared" si="38"/>
        <v>1000.3524143208998</v>
      </c>
      <c r="K71" s="70">
        <f t="shared" si="39"/>
        <v>1035.6978613434799</v>
      </c>
      <c r="L71" s="27">
        <f t="shared" si="40"/>
        <v>1071.6931883771997</v>
      </c>
      <c r="M71" s="27">
        <f t="shared" si="41"/>
        <v>1109.3784005580696</v>
      </c>
      <c r="N71" s="27">
        <f t="shared" si="42"/>
        <v>1148.2752041627566</v>
      </c>
      <c r="O71" s="57" t="s">
        <v>336</v>
      </c>
      <c r="Q71" s="16">
        <f t="shared" si="43"/>
        <v>999.67000000000007</v>
      </c>
      <c r="R71" s="16">
        <f t="shared" si="44"/>
        <v>0</v>
      </c>
      <c r="S71" s="16">
        <f t="shared" si="50"/>
        <v>142.81</v>
      </c>
      <c r="T71" s="19">
        <f t="shared" si="51"/>
        <v>7</v>
      </c>
      <c r="U71" s="20" t="s">
        <v>345</v>
      </c>
      <c r="V71" s="16">
        <f t="shared" si="34"/>
        <v>142.81</v>
      </c>
      <c r="W71" s="19">
        <v>7</v>
      </c>
      <c r="X71" s="20" t="s">
        <v>349</v>
      </c>
      <c r="Y71" s="16">
        <f t="shared" si="35"/>
        <v>0</v>
      </c>
      <c r="Z71" s="19">
        <v>0</v>
      </c>
      <c r="AA71" s="20" t="s">
        <v>349</v>
      </c>
      <c r="AB71" s="16">
        <f t="shared" si="36"/>
        <v>0</v>
      </c>
      <c r="AC71" s="19">
        <v>0</v>
      </c>
      <c r="AD71" s="19">
        <v>0</v>
      </c>
      <c r="AE71" s="19">
        <f t="shared" si="45"/>
        <v>0</v>
      </c>
      <c r="AF71" s="19">
        <f t="shared" si="46"/>
        <v>0</v>
      </c>
      <c r="AG71" s="19">
        <f t="shared" si="47"/>
        <v>0</v>
      </c>
      <c r="AH71" s="19">
        <f t="shared" si="48"/>
        <v>0</v>
      </c>
      <c r="AI71" s="19">
        <f t="shared" si="49"/>
        <v>0</v>
      </c>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c r="A72" s="25" t="s">
        <v>292</v>
      </c>
      <c r="B72" s="25" t="s">
        <v>291</v>
      </c>
      <c r="C72" s="25" t="s">
        <v>248</v>
      </c>
      <c r="D72" s="25"/>
      <c r="E72" s="26" t="s">
        <v>267</v>
      </c>
      <c r="F72" s="58" t="s">
        <v>28</v>
      </c>
      <c r="G72" s="27">
        <v>123</v>
      </c>
      <c r="H72" s="34">
        <f t="shared" si="52"/>
        <v>142.81</v>
      </c>
      <c r="I72" s="70">
        <f t="shared" si="37"/>
        <v>142.81</v>
      </c>
      <c r="J72" s="70">
        <f t="shared" si="38"/>
        <v>142.90748776012856</v>
      </c>
      <c r="K72" s="70">
        <f t="shared" si="39"/>
        <v>147.95683733478285</v>
      </c>
      <c r="L72" s="27">
        <f t="shared" si="40"/>
        <v>153.09902691102852</v>
      </c>
      <c r="M72" s="27">
        <f t="shared" si="41"/>
        <v>158.48262865115279</v>
      </c>
      <c r="N72" s="27">
        <f t="shared" si="42"/>
        <v>164.03931488039376</v>
      </c>
      <c r="O72" s="57" t="s">
        <v>337</v>
      </c>
      <c r="Q72" s="16">
        <f t="shared" si="43"/>
        <v>142.81</v>
      </c>
      <c r="R72" s="16">
        <f t="shared" si="44"/>
        <v>0</v>
      </c>
      <c r="S72" s="16">
        <f t="shared" si="50"/>
        <v>142.81</v>
      </c>
      <c r="T72" s="19">
        <f t="shared" si="51"/>
        <v>1</v>
      </c>
      <c r="U72" s="20" t="s">
        <v>345</v>
      </c>
      <c r="V72" s="16">
        <f t="shared" si="34"/>
        <v>142.81</v>
      </c>
      <c r="W72" s="19">
        <v>1</v>
      </c>
      <c r="X72" s="20" t="s">
        <v>349</v>
      </c>
      <c r="Y72" s="16">
        <f t="shared" si="35"/>
        <v>0</v>
      </c>
      <c r="Z72" s="19">
        <v>0</v>
      </c>
      <c r="AA72" s="20" t="s">
        <v>349</v>
      </c>
      <c r="AB72" s="16">
        <f t="shared" si="36"/>
        <v>0</v>
      </c>
      <c r="AC72" s="19">
        <v>0</v>
      </c>
      <c r="AD72" s="19">
        <v>0</v>
      </c>
      <c r="AE72" s="19">
        <f t="shared" si="45"/>
        <v>0</v>
      </c>
      <c r="AF72" s="19">
        <f t="shared" si="46"/>
        <v>0</v>
      </c>
      <c r="AG72" s="19">
        <f t="shared" si="47"/>
        <v>0</v>
      </c>
      <c r="AH72" s="19">
        <f t="shared" si="48"/>
        <v>0</v>
      </c>
      <c r="AI72" s="19">
        <f t="shared" si="49"/>
        <v>0</v>
      </c>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row>
    <row r="73" spans="1:16383">
      <c r="A73" s="25" t="s">
        <v>292</v>
      </c>
      <c r="B73" s="25" t="s">
        <v>291</v>
      </c>
      <c r="C73" s="25" t="s">
        <v>248</v>
      </c>
      <c r="D73" s="25"/>
      <c r="E73" s="26" t="s">
        <v>267</v>
      </c>
      <c r="F73" s="58" t="s">
        <v>28</v>
      </c>
      <c r="G73" s="27">
        <v>139.36363636363637</v>
      </c>
      <c r="H73" s="34">
        <f t="shared" si="52"/>
        <v>166.43754737754293</v>
      </c>
      <c r="I73" s="70">
        <f t="shared" si="37"/>
        <v>166.43754737754293</v>
      </c>
      <c r="J73" s="70">
        <f t="shared" si="38"/>
        <v>166.5511642369724</v>
      </c>
      <c r="K73" s="70">
        <f t="shared" si="39"/>
        <v>172.43591571836234</v>
      </c>
      <c r="L73" s="27">
        <f t="shared" si="40"/>
        <v>178.42886734094267</v>
      </c>
      <c r="M73" s="27">
        <f t="shared" si="41"/>
        <v>184.70317214931572</v>
      </c>
      <c r="N73" s="27">
        <f t="shared" si="42"/>
        <v>191.17919783058059</v>
      </c>
      <c r="O73" s="57" t="s">
        <v>337</v>
      </c>
      <c r="Q73" s="16">
        <f t="shared" si="43"/>
        <v>166.43754737754293</v>
      </c>
      <c r="R73" s="16">
        <f t="shared" si="44"/>
        <v>0</v>
      </c>
      <c r="S73" s="16">
        <f t="shared" si="50"/>
        <v>166.43754737754293</v>
      </c>
      <c r="T73" s="19">
        <f t="shared" si="51"/>
        <v>1</v>
      </c>
      <c r="U73" s="20" t="s">
        <v>346</v>
      </c>
      <c r="V73" s="16">
        <f t="shared" si="34"/>
        <v>166.43754737754293</v>
      </c>
      <c r="W73" s="19">
        <v>1</v>
      </c>
      <c r="X73" s="20" t="s">
        <v>349</v>
      </c>
      <c r="Y73" s="16">
        <f t="shared" si="35"/>
        <v>0</v>
      </c>
      <c r="Z73" s="19">
        <v>0</v>
      </c>
      <c r="AA73" s="20" t="s">
        <v>349</v>
      </c>
      <c r="AB73" s="16">
        <f t="shared" si="36"/>
        <v>0</v>
      </c>
      <c r="AC73" s="19">
        <v>0</v>
      </c>
      <c r="AD73" s="19">
        <v>0</v>
      </c>
      <c r="AE73" s="19">
        <f t="shared" si="45"/>
        <v>0</v>
      </c>
      <c r="AF73" s="19">
        <f t="shared" si="46"/>
        <v>0</v>
      </c>
      <c r="AG73" s="19">
        <f t="shared" si="47"/>
        <v>0</v>
      </c>
      <c r="AH73" s="19">
        <f t="shared" si="48"/>
        <v>0</v>
      </c>
      <c r="AI73" s="19">
        <f t="shared" si="49"/>
        <v>0</v>
      </c>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row>
    <row r="74" spans="1:16383">
      <c r="A74" s="25" t="s">
        <v>292</v>
      </c>
      <c r="B74" s="25" t="s">
        <v>291</v>
      </c>
      <c r="C74" s="25" t="s">
        <v>248</v>
      </c>
      <c r="D74" s="25"/>
      <c r="E74" s="26" t="s">
        <v>267</v>
      </c>
      <c r="F74" s="58" t="s">
        <v>28</v>
      </c>
      <c r="G74" s="27" t="s">
        <v>207</v>
      </c>
      <c r="H74" s="34">
        <f t="shared" si="52"/>
        <v>210.96</v>
      </c>
      <c r="I74" s="70">
        <f t="shared" si="37"/>
        <v>210.96</v>
      </c>
      <c r="J74" s="70">
        <f t="shared" si="38"/>
        <v>211.10400964832095</v>
      </c>
      <c r="K74" s="70">
        <f t="shared" si="39"/>
        <v>218.56294660139895</v>
      </c>
      <c r="L74" s="27">
        <f t="shared" si="40"/>
        <v>226.15902749912871</v>
      </c>
      <c r="M74" s="27">
        <f t="shared" si="41"/>
        <v>234.11172425073306</v>
      </c>
      <c r="N74" s="27">
        <f t="shared" si="42"/>
        <v>242.32010270406738</v>
      </c>
      <c r="O74" s="57" t="s">
        <v>337</v>
      </c>
      <c r="Q74" s="16">
        <f t="shared" si="43"/>
        <v>210.96</v>
      </c>
      <c r="R74" s="16">
        <f t="shared" si="44"/>
        <v>0</v>
      </c>
      <c r="S74" s="16">
        <f t="shared" si="50"/>
        <v>210.96</v>
      </c>
      <c r="T74" s="19">
        <f t="shared" si="51"/>
        <v>1</v>
      </c>
      <c r="U74" s="20" t="s">
        <v>348</v>
      </c>
      <c r="V74" s="16">
        <f t="shared" si="34"/>
        <v>210.96</v>
      </c>
      <c r="W74" s="19">
        <v>1</v>
      </c>
      <c r="X74" s="20" t="s">
        <v>349</v>
      </c>
      <c r="Y74" s="16">
        <f t="shared" si="35"/>
        <v>0</v>
      </c>
      <c r="Z74" s="19">
        <v>0</v>
      </c>
      <c r="AA74" s="20" t="s">
        <v>349</v>
      </c>
      <c r="AB74" s="16">
        <f t="shared" si="36"/>
        <v>0</v>
      </c>
      <c r="AC74" s="19">
        <v>0</v>
      </c>
      <c r="AD74" s="19">
        <v>0</v>
      </c>
      <c r="AE74" s="19">
        <f t="shared" si="45"/>
        <v>0</v>
      </c>
      <c r="AF74" s="19">
        <f t="shared" si="46"/>
        <v>0</v>
      </c>
      <c r="AG74" s="19">
        <f t="shared" si="47"/>
        <v>0</v>
      </c>
      <c r="AH74" s="19">
        <f t="shared" si="48"/>
        <v>0</v>
      </c>
      <c r="AI74" s="19">
        <f t="shared" si="49"/>
        <v>0</v>
      </c>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row>
    <row r="75" spans="1:16383">
      <c r="A75" s="25" t="s">
        <v>292</v>
      </c>
      <c r="B75" s="25" t="s">
        <v>291</v>
      </c>
      <c r="C75" s="25" t="s">
        <v>247</v>
      </c>
      <c r="D75" s="25"/>
      <c r="E75" s="26" t="s">
        <v>267</v>
      </c>
      <c r="F75" s="58" t="s">
        <v>28</v>
      </c>
      <c r="G75" s="27">
        <v>123</v>
      </c>
      <c r="H75" s="34">
        <f t="shared" si="52"/>
        <v>142.81</v>
      </c>
      <c r="I75" s="70">
        <f t="shared" si="37"/>
        <v>142.81</v>
      </c>
      <c r="J75" s="70">
        <f t="shared" si="38"/>
        <v>142.90748776012856</v>
      </c>
      <c r="K75" s="70">
        <f t="shared" si="39"/>
        <v>147.95683733478285</v>
      </c>
      <c r="L75" s="27">
        <f t="shared" si="40"/>
        <v>153.09902691102852</v>
      </c>
      <c r="M75" s="27">
        <f t="shared" si="41"/>
        <v>158.48262865115279</v>
      </c>
      <c r="N75" s="27">
        <f t="shared" si="42"/>
        <v>164.03931488039376</v>
      </c>
      <c r="O75" s="57" t="s">
        <v>337</v>
      </c>
      <c r="Q75" s="16">
        <f t="shared" si="43"/>
        <v>142.81</v>
      </c>
      <c r="R75" s="16">
        <f t="shared" si="44"/>
        <v>0</v>
      </c>
      <c r="S75" s="16">
        <f t="shared" si="50"/>
        <v>142.81</v>
      </c>
      <c r="T75" s="19">
        <f t="shared" si="51"/>
        <v>1</v>
      </c>
      <c r="U75" s="20" t="s">
        <v>345</v>
      </c>
      <c r="V75" s="16">
        <f t="shared" si="34"/>
        <v>142.81</v>
      </c>
      <c r="W75" s="19">
        <v>1</v>
      </c>
      <c r="X75" s="20" t="s">
        <v>349</v>
      </c>
      <c r="Y75" s="16">
        <f t="shared" si="35"/>
        <v>0</v>
      </c>
      <c r="Z75" s="19">
        <v>0</v>
      </c>
      <c r="AA75" s="20" t="s">
        <v>349</v>
      </c>
      <c r="AB75" s="16">
        <f t="shared" si="36"/>
        <v>0</v>
      </c>
      <c r="AC75" s="19">
        <v>0</v>
      </c>
      <c r="AD75" s="19">
        <v>0</v>
      </c>
      <c r="AE75" s="19">
        <f t="shared" si="45"/>
        <v>0</v>
      </c>
      <c r="AF75" s="19">
        <f t="shared" si="46"/>
        <v>0</v>
      </c>
      <c r="AG75" s="19">
        <f t="shared" si="47"/>
        <v>0</v>
      </c>
      <c r="AH75" s="19">
        <f t="shared" si="48"/>
        <v>0</v>
      </c>
      <c r="AI75" s="19">
        <f t="shared" si="49"/>
        <v>0</v>
      </c>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row>
    <row r="76" spans="1:16383">
      <c r="A76" s="25" t="s">
        <v>292</v>
      </c>
      <c r="B76" s="25" t="s">
        <v>291</v>
      </c>
      <c r="C76" s="25" t="s">
        <v>247</v>
      </c>
      <c r="D76" s="25"/>
      <c r="E76" s="26" t="s">
        <v>267</v>
      </c>
      <c r="F76" s="58" t="s">
        <v>28</v>
      </c>
      <c r="G76" s="27">
        <v>139.36363636363637</v>
      </c>
      <c r="H76" s="34">
        <f t="shared" si="52"/>
        <v>166.43754737754293</v>
      </c>
      <c r="I76" s="70">
        <f t="shared" si="37"/>
        <v>166.43754737754293</v>
      </c>
      <c r="J76" s="70">
        <f t="shared" si="38"/>
        <v>166.5511642369724</v>
      </c>
      <c r="K76" s="70">
        <f t="shared" si="39"/>
        <v>172.43591571836234</v>
      </c>
      <c r="L76" s="27">
        <f t="shared" si="40"/>
        <v>178.42886734094267</v>
      </c>
      <c r="M76" s="27">
        <f t="shared" si="41"/>
        <v>184.70317214931572</v>
      </c>
      <c r="N76" s="27">
        <f t="shared" si="42"/>
        <v>191.17919783058059</v>
      </c>
      <c r="O76" s="57" t="s">
        <v>337</v>
      </c>
      <c r="Q76" s="16">
        <f t="shared" si="43"/>
        <v>166.43754737754293</v>
      </c>
      <c r="R76" s="16">
        <f t="shared" si="44"/>
        <v>0</v>
      </c>
      <c r="S76" s="16">
        <f t="shared" si="50"/>
        <v>166.43754737754293</v>
      </c>
      <c r="T76" s="19">
        <f t="shared" si="51"/>
        <v>1</v>
      </c>
      <c r="U76" s="20" t="s">
        <v>346</v>
      </c>
      <c r="V76" s="16">
        <f t="shared" si="34"/>
        <v>166.43754737754293</v>
      </c>
      <c r="W76" s="19">
        <v>1</v>
      </c>
      <c r="X76" s="20" t="s">
        <v>349</v>
      </c>
      <c r="Y76" s="16">
        <f t="shared" si="35"/>
        <v>0</v>
      </c>
      <c r="Z76" s="19">
        <v>0</v>
      </c>
      <c r="AA76" s="20" t="s">
        <v>349</v>
      </c>
      <c r="AB76" s="16">
        <f t="shared" si="36"/>
        <v>0</v>
      </c>
      <c r="AC76" s="19">
        <v>0</v>
      </c>
      <c r="AD76" s="19">
        <v>0</v>
      </c>
      <c r="AE76" s="19">
        <f t="shared" si="45"/>
        <v>0</v>
      </c>
      <c r="AF76" s="19">
        <f t="shared" si="46"/>
        <v>0</v>
      </c>
      <c r="AG76" s="19">
        <f t="shared" si="47"/>
        <v>0</v>
      </c>
      <c r="AH76" s="19">
        <f t="shared" si="48"/>
        <v>0</v>
      </c>
      <c r="AI76" s="19">
        <f t="shared" si="49"/>
        <v>0</v>
      </c>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row>
    <row r="77" spans="1:16383">
      <c r="A77" s="25" t="s">
        <v>292</v>
      </c>
      <c r="B77" s="25" t="s">
        <v>291</v>
      </c>
      <c r="C77" s="25" t="s">
        <v>247</v>
      </c>
      <c r="D77" s="25"/>
      <c r="E77" s="26" t="s">
        <v>267</v>
      </c>
      <c r="F77" s="58" t="s">
        <v>28</v>
      </c>
      <c r="G77" s="27" t="s">
        <v>207</v>
      </c>
      <c r="H77" s="34">
        <f t="shared" si="52"/>
        <v>210.96</v>
      </c>
      <c r="I77" s="70">
        <f t="shared" si="37"/>
        <v>210.96</v>
      </c>
      <c r="J77" s="70">
        <f t="shared" si="38"/>
        <v>211.10400964832095</v>
      </c>
      <c r="K77" s="70">
        <f t="shared" si="39"/>
        <v>218.56294660139895</v>
      </c>
      <c r="L77" s="27">
        <f t="shared" si="40"/>
        <v>226.15902749912871</v>
      </c>
      <c r="M77" s="27">
        <f t="shared" si="41"/>
        <v>234.11172425073306</v>
      </c>
      <c r="N77" s="27">
        <f t="shared" si="42"/>
        <v>242.32010270406738</v>
      </c>
      <c r="O77" s="57" t="s">
        <v>337</v>
      </c>
      <c r="Q77" s="16">
        <f t="shared" si="43"/>
        <v>210.96</v>
      </c>
      <c r="R77" s="16">
        <f t="shared" si="44"/>
        <v>0</v>
      </c>
      <c r="S77" s="16">
        <f t="shared" si="50"/>
        <v>210.96</v>
      </c>
      <c r="T77" s="19">
        <f t="shared" si="51"/>
        <v>1</v>
      </c>
      <c r="U77" s="20" t="s">
        <v>348</v>
      </c>
      <c r="V77" s="16">
        <f t="shared" si="34"/>
        <v>210.96</v>
      </c>
      <c r="W77" s="19">
        <v>1</v>
      </c>
      <c r="X77" s="20" t="s">
        <v>349</v>
      </c>
      <c r="Y77" s="16">
        <f t="shared" si="35"/>
        <v>0</v>
      </c>
      <c r="Z77" s="19">
        <v>0</v>
      </c>
      <c r="AA77" s="20" t="s">
        <v>349</v>
      </c>
      <c r="AB77" s="16">
        <f t="shared" si="36"/>
        <v>0</v>
      </c>
      <c r="AC77" s="19">
        <v>0</v>
      </c>
      <c r="AD77" s="19">
        <v>0</v>
      </c>
      <c r="AE77" s="19">
        <f t="shared" si="45"/>
        <v>0</v>
      </c>
      <c r="AF77" s="19">
        <f t="shared" si="46"/>
        <v>0</v>
      </c>
      <c r="AG77" s="19">
        <f t="shared" si="47"/>
        <v>0</v>
      </c>
      <c r="AH77" s="19">
        <f t="shared" si="48"/>
        <v>0</v>
      </c>
      <c r="AI77" s="19">
        <f t="shared" si="49"/>
        <v>0</v>
      </c>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row>
    <row r="78" spans="1:16383">
      <c r="A78" s="25" t="s">
        <v>292</v>
      </c>
      <c r="B78" s="25" t="s">
        <v>280</v>
      </c>
      <c r="C78" s="25" t="s">
        <v>279</v>
      </c>
      <c r="D78" s="25" t="s">
        <v>278</v>
      </c>
      <c r="E78" s="26" t="s">
        <v>197</v>
      </c>
      <c r="F78" s="59" t="s">
        <v>15</v>
      </c>
      <c r="G78" s="27">
        <v>20.545454545454547</v>
      </c>
      <c r="H78" s="35">
        <f>'AER Table 16.24'!D56</f>
        <v>29.41</v>
      </c>
      <c r="I78" s="71">
        <f t="shared" si="37"/>
        <v>29.41</v>
      </c>
      <c r="J78" s="71">
        <f t="shared" si="38"/>
        <v>29.430076430399694</v>
      </c>
      <c r="K78" s="70">
        <f t="shared" si="39"/>
        <v>30.469929178740728</v>
      </c>
      <c r="L78" s="27">
        <f t="shared" si="40"/>
        <v>31.528901207571938</v>
      </c>
      <c r="M78" s="27">
        <f t="shared" si="41"/>
        <v>32.637589164837216</v>
      </c>
      <c r="N78" s="27">
        <f t="shared" si="42"/>
        <v>33.781921788616899</v>
      </c>
      <c r="O78" s="57" t="s">
        <v>229</v>
      </c>
      <c r="Q78" s="16">
        <f t="shared" si="43"/>
        <v>29.4055</v>
      </c>
      <c r="R78" s="16">
        <f t="shared" si="44"/>
        <v>-4.5000000000001705E-3</v>
      </c>
      <c r="S78" s="16">
        <f t="shared" si="50"/>
        <v>98.018333333333331</v>
      </c>
      <c r="T78" s="19">
        <f t="shared" si="51"/>
        <v>0.3</v>
      </c>
      <c r="U78" s="20" t="s">
        <v>345</v>
      </c>
      <c r="V78" s="16">
        <f t="shared" si="34"/>
        <v>142.81</v>
      </c>
      <c r="W78" s="19">
        <v>0.05</v>
      </c>
      <c r="X78" s="20" t="s">
        <v>344</v>
      </c>
      <c r="Y78" s="16">
        <f t="shared" si="35"/>
        <v>89.06</v>
      </c>
      <c r="Z78" s="19">
        <v>0.25</v>
      </c>
      <c r="AA78" s="20" t="s">
        <v>349</v>
      </c>
      <c r="AB78" s="16">
        <f t="shared" si="36"/>
        <v>0</v>
      </c>
      <c r="AC78" s="19">
        <v>0</v>
      </c>
      <c r="AD78" s="19">
        <v>0</v>
      </c>
      <c r="AE78" s="19">
        <f t="shared" si="45"/>
        <v>0</v>
      </c>
      <c r="AF78" s="19">
        <f t="shared" si="46"/>
        <v>0</v>
      </c>
      <c r="AG78" s="19">
        <f t="shared" si="47"/>
        <v>0</v>
      </c>
      <c r="AH78" s="19">
        <f t="shared" si="48"/>
        <v>0</v>
      </c>
      <c r="AI78" s="19">
        <f t="shared" si="49"/>
        <v>0</v>
      </c>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c r="A79" s="25" t="s">
        <v>292</v>
      </c>
      <c r="B79" s="25" t="s">
        <v>280</v>
      </c>
      <c r="C79" s="25" t="s">
        <v>279</v>
      </c>
      <c r="D79" s="25" t="s">
        <v>277</v>
      </c>
      <c r="E79" s="26" t="s">
        <v>197</v>
      </c>
      <c r="F79" s="59" t="s">
        <v>15</v>
      </c>
      <c r="G79" s="27">
        <v>33.81818181818182</v>
      </c>
      <c r="H79" s="35">
        <f>'AER Table 16.24'!D57</f>
        <v>50.83</v>
      </c>
      <c r="I79" s="71">
        <f t="shared" si="37"/>
        <v>50.83</v>
      </c>
      <c r="J79" s="71">
        <f t="shared" si="38"/>
        <v>50.864698570459588</v>
      </c>
      <c r="K79" s="70">
        <f t="shared" si="39"/>
        <v>52.661900719326461</v>
      </c>
      <c r="L79" s="27">
        <f t="shared" si="40"/>
        <v>54.49214717378041</v>
      </c>
      <c r="M79" s="27">
        <f t="shared" si="41"/>
        <v>56.408318845585725</v>
      </c>
      <c r="N79" s="27">
        <f t="shared" si="42"/>
        <v>58.386096039285881</v>
      </c>
      <c r="O79" s="57" t="s">
        <v>229</v>
      </c>
      <c r="Q79" s="16">
        <f t="shared" si="43"/>
        <v>50.826999999999998</v>
      </c>
      <c r="R79" s="16">
        <f t="shared" si="44"/>
        <v>-3.0000000000001137E-3</v>
      </c>
      <c r="S79" s="16">
        <f t="shared" si="50"/>
        <v>112.94888888888889</v>
      </c>
      <c r="T79" s="19">
        <f t="shared" si="51"/>
        <v>0.45</v>
      </c>
      <c r="U79" s="20" t="s">
        <v>345</v>
      </c>
      <c r="V79" s="16">
        <f t="shared" si="34"/>
        <v>142.81</v>
      </c>
      <c r="W79" s="19">
        <v>0.2</v>
      </c>
      <c r="X79" s="20" t="s">
        <v>344</v>
      </c>
      <c r="Y79" s="16">
        <f t="shared" si="35"/>
        <v>89.06</v>
      </c>
      <c r="Z79" s="19">
        <v>0.25</v>
      </c>
      <c r="AA79" s="20" t="s">
        <v>349</v>
      </c>
      <c r="AB79" s="16">
        <f t="shared" si="36"/>
        <v>0</v>
      </c>
      <c r="AC79" s="19">
        <v>0</v>
      </c>
      <c r="AD79" s="19">
        <v>0</v>
      </c>
      <c r="AE79" s="19">
        <f t="shared" si="45"/>
        <v>0</v>
      </c>
      <c r="AF79" s="19">
        <f t="shared" si="46"/>
        <v>0</v>
      </c>
      <c r="AG79" s="19">
        <f t="shared" si="47"/>
        <v>0</v>
      </c>
      <c r="AH79" s="19">
        <f t="shared" si="48"/>
        <v>0</v>
      </c>
      <c r="AI79" s="19">
        <f t="shared" si="49"/>
        <v>0</v>
      </c>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c r="A80" s="25" t="s">
        <v>292</v>
      </c>
      <c r="B80" s="25" t="s">
        <v>280</v>
      </c>
      <c r="C80" s="25" t="s">
        <v>279</v>
      </c>
      <c r="D80" s="25" t="s">
        <v>276</v>
      </c>
      <c r="E80" s="26" t="s">
        <v>197</v>
      </c>
      <c r="F80" s="59" t="s">
        <v>15</v>
      </c>
      <c r="G80" s="27">
        <v>98.36363636363636</v>
      </c>
      <c r="H80" s="35">
        <f>'AER Table 16.24'!D58</f>
        <v>165.08</v>
      </c>
      <c r="I80" s="71">
        <f t="shared" si="37"/>
        <v>165.08</v>
      </c>
      <c r="J80" s="71">
        <f t="shared" si="38"/>
        <v>165.19269014384162</v>
      </c>
      <c r="K80" s="70">
        <f t="shared" si="39"/>
        <v>171.02944266666168</v>
      </c>
      <c r="L80" s="27">
        <f t="shared" si="40"/>
        <v>176.973512796531</v>
      </c>
      <c r="M80" s="27">
        <f t="shared" si="41"/>
        <v>183.19664125574056</v>
      </c>
      <c r="N80" s="27">
        <f t="shared" si="42"/>
        <v>189.61984525212108</v>
      </c>
      <c r="O80" s="57" t="s">
        <v>229</v>
      </c>
      <c r="Q80" s="16">
        <f t="shared" si="43"/>
        <v>165.07499999999999</v>
      </c>
      <c r="R80" s="16">
        <f t="shared" si="44"/>
        <v>-5.0000000000238742E-3</v>
      </c>
      <c r="S80" s="16">
        <f t="shared" si="50"/>
        <v>132.06</v>
      </c>
      <c r="T80" s="19">
        <f t="shared" si="51"/>
        <v>1.25</v>
      </c>
      <c r="U80" s="20" t="s">
        <v>345</v>
      </c>
      <c r="V80" s="16">
        <f t="shared" si="34"/>
        <v>142.81</v>
      </c>
      <c r="W80" s="19">
        <v>1</v>
      </c>
      <c r="X80" s="20" t="s">
        <v>344</v>
      </c>
      <c r="Y80" s="16">
        <f t="shared" si="35"/>
        <v>89.06</v>
      </c>
      <c r="Z80" s="19">
        <v>0.25</v>
      </c>
      <c r="AA80" s="20" t="s">
        <v>349</v>
      </c>
      <c r="AB80" s="16">
        <f t="shared" si="36"/>
        <v>0</v>
      </c>
      <c r="AC80" s="19">
        <v>0</v>
      </c>
      <c r="AD80" s="19">
        <v>0</v>
      </c>
      <c r="AE80" s="19">
        <f t="shared" si="45"/>
        <v>0</v>
      </c>
      <c r="AF80" s="19">
        <f t="shared" si="46"/>
        <v>0</v>
      </c>
      <c r="AG80" s="19">
        <f t="shared" si="47"/>
        <v>0</v>
      </c>
      <c r="AH80" s="19">
        <f t="shared" si="48"/>
        <v>0</v>
      </c>
      <c r="AI80" s="19">
        <f t="shared" si="49"/>
        <v>0</v>
      </c>
    </row>
    <row r="81" spans="1:35">
      <c r="A81" s="25" t="s">
        <v>292</v>
      </c>
      <c r="B81" s="25" t="s">
        <v>275</v>
      </c>
      <c r="C81" s="25" t="s">
        <v>274</v>
      </c>
      <c r="D81" s="25"/>
      <c r="E81" s="26" t="s">
        <v>267</v>
      </c>
      <c r="F81" s="58" t="s">
        <v>28</v>
      </c>
      <c r="G81" s="27">
        <v>123</v>
      </c>
      <c r="H81" s="34">
        <f t="shared" ref="H81:H83" si="53">Q81</f>
        <v>142.81</v>
      </c>
      <c r="I81" s="70">
        <f t="shared" si="37"/>
        <v>142.81</v>
      </c>
      <c r="J81" s="70">
        <f t="shared" si="38"/>
        <v>142.90748776012856</v>
      </c>
      <c r="K81" s="70">
        <f t="shared" si="39"/>
        <v>147.95683733478285</v>
      </c>
      <c r="L81" s="27">
        <f t="shared" si="40"/>
        <v>153.09902691102852</v>
      </c>
      <c r="M81" s="27">
        <f t="shared" si="41"/>
        <v>158.48262865115279</v>
      </c>
      <c r="N81" s="27">
        <f t="shared" si="42"/>
        <v>164.03931488039376</v>
      </c>
      <c r="O81" s="57" t="s">
        <v>337</v>
      </c>
      <c r="Q81" s="16">
        <f t="shared" si="43"/>
        <v>142.81</v>
      </c>
      <c r="R81" s="16">
        <f t="shared" si="44"/>
        <v>0</v>
      </c>
      <c r="S81" s="16">
        <f t="shared" si="50"/>
        <v>142.81</v>
      </c>
      <c r="T81" s="19">
        <f t="shared" si="51"/>
        <v>1</v>
      </c>
      <c r="U81" s="20" t="s">
        <v>345</v>
      </c>
      <c r="V81" s="16">
        <f t="shared" si="34"/>
        <v>142.81</v>
      </c>
      <c r="W81" s="19">
        <v>1</v>
      </c>
      <c r="X81" s="20" t="s">
        <v>349</v>
      </c>
      <c r="Y81" s="16">
        <f t="shared" si="35"/>
        <v>0</v>
      </c>
      <c r="Z81" s="19">
        <v>0</v>
      </c>
      <c r="AA81" s="20" t="s">
        <v>349</v>
      </c>
      <c r="AB81" s="16">
        <f t="shared" si="36"/>
        <v>0</v>
      </c>
      <c r="AC81" s="19">
        <v>0</v>
      </c>
      <c r="AD81" s="19">
        <v>0</v>
      </c>
      <c r="AE81" s="19">
        <f t="shared" si="45"/>
        <v>0</v>
      </c>
      <c r="AF81" s="19">
        <f t="shared" si="46"/>
        <v>0</v>
      </c>
      <c r="AG81" s="19">
        <f t="shared" si="47"/>
        <v>0</v>
      </c>
      <c r="AH81" s="19">
        <f t="shared" si="48"/>
        <v>0</v>
      </c>
      <c r="AI81" s="19">
        <f t="shared" si="49"/>
        <v>0</v>
      </c>
    </row>
    <row r="82" spans="1:35">
      <c r="A82" s="25" t="s">
        <v>292</v>
      </c>
      <c r="B82" s="25" t="s">
        <v>275</v>
      </c>
      <c r="C82" s="25" t="s">
        <v>274</v>
      </c>
      <c r="D82" s="25"/>
      <c r="E82" s="26" t="s">
        <v>197</v>
      </c>
      <c r="F82" s="58" t="s">
        <v>28</v>
      </c>
      <c r="G82" s="27">
        <v>82</v>
      </c>
      <c r="H82" s="34">
        <f t="shared" si="53"/>
        <v>166.43754737754293</v>
      </c>
      <c r="I82" s="70">
        <f t="shared" si="37"/>
        <v>166.43754737754293</v>
      </c>
      <c r="J82" s="70">
        <f t="shared" si="38"/>
        <v>166.5511642369724</v>
      </c>
      <c r="K82" s="70">
        <f t="shared" si="39"/>
        <v>172.43591571836234</v>
      </c>
      <c r="L82" s="27">
        <f t="shared" si="40"/>
        <v>178.42886734094267</v>
      </c>
      <c r="M82" s="27">
        <f t="shared" si="41"/>
        <v>184.70317214931572</v>
      </c>
      <c r="N82" s="27">
        <f t="shared" si="42"/>
        <v>191.17919783058059</v>
      </c>
      <c r="O82" s="57" t="s">
        <v>337</v>
      </c>
      <c r="Q82" s="16">
        <f t="shared" si="43"/>
        <v>166.43754737754293</v>
      </c>
      <c r="R82" s="16">
        <f t="shared" si="44"/>
        <v>0</v>
      </c>
      <c r="S82" s="16">
        <f t="shared" si="50"/>
        <v>166.43754737754293</v>
      </c>
      <c r="T82" s="19">
        <f t="shared" si="51"/>
        <v>1</v>
      </c>
      <c r="U82" s="20" t="s">
        <v>346</v>
      </c>
      <c r="V82" s="16">
        <f t="shared" si="34"/>
        <v>166.43754737754293</v>
      </c>
      <c r="W82" s="19">
        <v>1</v>
      </c>
      <c r="X82" s="20" t="s">
        <v>349</v>
      </c>
      <c r="Y82" s="16">
        <f t="shared" si="35"/>
        <v>0</v>
      </c>
      <c r="Z82" s="19">
        <v>0</v>
      </c>
      <c r="AA82" s="20" t="s">
        <v>349</v>
      </c>
      <c r="AB82" s="16">
        <f t="shared" ref="AB82" si="54">IFERROR(INDEX(ApprovedLabourRates,MATCH(AA82,LabourIndex,0)),0)</f>
        <v>0</v>
      </c>
      <c r="AC82" s="19">
        <v>0</v>
      </c>
      <c r="AD82" s="19">
        <v>0</v>
      </c>
      <c r="AE82" s="19">
        <f t="shared" si="45"/>
        <v>0</v>
      </c>
      <c r="AF82" s="19">
        <f t="shared" si="46"/>
        <v>0</v>
      </c>
      <c r="AG82" s="19">
        <f t="shared" si="47"/>
        <v>0</v>
      </c>
      <c r="AH82" s="19">
        <f t="shared" si="48"/>
        <v>0</v>
      </c>
      <c r="AI82" s="19">
        <f t="shared" si="49"/>
        <v>0</v>
      </c>
    </row>
    <row r="83" spans="1:35">
      <c r="A83" s="25" t="s">
        <v>292</v>
      </c>
      <c r="B83" s="25" t="s">
        <v>275</v>
      </c>
      <c r="C83" s="25" t="s">
        <v>274</v>
      </c>
      <c r="D83" s="25"/>
      <c r="E83" s="26" t="s">
        <v>267</v>
      </c>
      <c r="F83" s="58" t="s">
        <v>28</v>
      </c>
      <c r="G83" s="27" t="s">
        <v>207</v>
      </c>
      <c r="H83" s="34">
        <f t="shared" si="53"/>
        <v>210.96</v>
      </c>
      <c r="I83" s="70">
        <f t="shared" si="37"/>
        <v>210.96</v>
      </c>
      <c r="J83" s="70">
        <f t="shared" si="38"/>
        <v>211.10400964832095</v>
      </c>
      <c r="K83" s="70">
        <f t="shared" si="39"/>
        <v>218.56294660139895</v>
      </c>
      <c r="L83" s="27">
        <f t="shared" si="40"/>
        <v>226.15902749912871</v>
      </c>
      <c r="M83" s="27">
        <f t="shared" si="41"/>
        <v>234.11172425073306</v>
      </c>
      <c r="N83" s="27">
        <f t="shared" si="42"/>
        <v>242.32010270406738</v>
      </c>
      <c r="O83" s="57" t="s">
        <v>337</v>
      </c>
      <c r="Q83" s="16">
        <f t="shared" si="43"/>
        <v>210.96</v>
      </c>
      <c r="R83" s="16">
        <f t="shared" si="44"/>
        <v>0</v>
      </c>
      <c r="S83" s="16">
        <f t="shared" si="50"/>
        <v>210.96</v>
      </c>
      <c r="T83" s="19">
        <f t="shared" si="51"/>
        <v>1</v>
      </c>
      <c r="U83" s="20" t="s">
        <v>348</v>
      </c>
      <c r="V83" s="16">
        <f t="shared" si="34"/>
        <v>210.96</v>
      </c>
      <c r="W83" s="19">
        <v>1</v>
      </c>
      <c r="X83" s="20" t="s">
        <v>349</v>
      </c>
      <c r="Y83" s="16">
        <f t="shared" si="35"/>
        <v>0</v>
      </c>
      <c r="Z83" s="19">
        <v>0</v>
      </c>
      <c r="AA83" s="20" t="s">
        <v>349</v>
      </c>
      <c r="AB83" s="16">
        <f t="shared" si="36"/>
        <v>0</v>
      </c>
      <c r="AC83" s="19">
        <v>0</v>
      </c>
      <c r="AD83" s="19">
        <v>0</v>
      </c>
      <c r="AE83" s="19">
        <f t="shared" si="45"/>
        <v>0</v>
      </c>
      <c r="AF83" s="19">
        <f t="shared" si="46"/>
        <v>0</v>
      </c>
      <c r="AG83" s="19">
        <f t="shared" si="47"/>
        <v>0</v>
      </c>
      <c r="AH83" s="19">
        <f t="shared" si="48"/>
        <v>0</v>
      </c>
      <c r="AI83" s="19">
        <f t="shared" si="49"/>
        <v>0</v>
      </c>
    </row>
    <row r="84" spans="1:35">
      <c r="A84" s="25" t="s">
        <v>273</v>
      </c>
      <c r="B84" s="25" t="s">
        <v>272</v>
      </c>
      <c r="C84" s="25" t="s">
        <v>271</v>
      </c>
      <c r="D84" s="25"/>
      <c r="E84" s="26" t="s">
        <v>208</v>
      </c>
      <c r="F84" s="59" t="s">
        <v>28</v>
      </c>
      <c r="G84" s="27">
        <v>82</v>
      </c>
      <c r="H84" s="35">
        <f>'AER Table 16.24'!$D$59</f>
        <v>142.81</v>
      </c>
      <c r="I84" s="71">
        <f t="shared" si="37"/>
        <v>142.81</v>
      </c>
      <c r="J84" s="71">
        <f t="shared" si="38"/>
        <v>142.90748776012856</v>
      </c>
      <c r="K84" s="70">
        <f t="shared" si="39"/>
        <v>147.95683733478285</v>
      </c>
      <c r="L84" s="27">
        <f t="shared" si="40"/>
        <v>153.09902691102852</v>
      </c>
      <c r="M84" s="27">
        <f t="shared" si="41"/>
        <v>158.48262865115279</v>
      </c>
      <c r="N84" s="27">
        <f t="shared" si="42"/>
        <v>164.03931488039376</v>
      </c>
      <c r="O84" s="57" t="s">
        <v>337</v>
      </c>
      <c r="Q84" s="16">
        <f t="shared" si="43"/>
        <v>142.81</v>
      </c>
      <c r="R84" s="16">
        <f t="shared" si="44"/>
        <v>0</v>
      </c>
      <c r="S84" s="16">
        <f t="shared" si="50"/>
        <v>142.81</v>
      </c>
      <c r="T84" s="19">
        <f t="shared" si="51"/>
        <v>1</v>
      </c>
      <c r="U84" s="20" t="s">
        <v>345</v>
      </c>
      <c r="V84" s="16">
        <f t="shared" si="34"/>
        <v>142.81</v>
      </c>
      <c r="W84" s="19">
        <v>1</v>
      </c>
      <c r="X84" s="20" t="s">
        <v>349</v>
      </c>
      <c r="Y84" s="16">
        <f t="shared" si="35"/>
        <v>0</v>
      </c>
      <c r="Z84" s="19">
        <v>0</v>
      </c>
      <c r="AA84" s="20" t="s">
        <v>349</v>
      </c>
      <c r="AB84" s="16">
        <f t="shared" si="36"/>
        <v>0</v>
      </c>
      <c r="AC84" s="19">
        <v>0</v>
      </c>
      <c r="AD84" s="19">
        <v>0</v>
      </c>
      <c r="AE84" s="19">
        <f t="shared" si="45"/>
        <v>0</v>
      </c>
      <c r="AF84" s="19">
        <f t="shared" si="46"/>
        <v>0</v>
      </c>
      <c r="AG84" s="19">
        <f t="shared" si="47"/>
        <v>0</v>
      </c>
      <c r="AH84" s="19">
        <f t="shared" si="48"/>
        <v>0</v>
      </c>
      <c r="AI84" s="19">
        <f t="shared" si="49"/>
        <v>0</v>
      </c>
    </row>
    <row r="85" spans="1:35">
      <c r="A85" s="25" t="s">
        <v>270</v>
      </c>
      <c r="B85" s="25" t="s">
        <v>257</v>
      </c>
      <c r="C85" s="25"/>
      <c r="D85" s="25"/>
      <c r="E85" s="26" t="s">
        <v>212</v>
      </c>
      <c r="F85" s="59" t="s">
        <v>15</v>
      </c>
      <c r="G85" s="27">
        <v>27.636363636363633</v>
      </c>
      <c r="H85" s="35">
        <f>'AER Table 16.24'!$D$62</f>
        <v>1799.25</v>
      </c>
      <c r="I85" s="71">
        <f t="shared" si="37"/>
        <v>1799.25</v>
      </c>
      <c r="J85" s="71">
        <f t="shared" si="38"/>
        <v>1800.4782392858433</v>
      </c>
      <c r="K85" s="70">
        <f t="shared" si="39"/>
        <v>1864.0945282165676</v>
      </c>
      <c r="L85" s="27">
        <f t="shared" si="40"/>
        <v>1928.8804997525947</v>
      </c>
      <c r="M85" s="27">
        <f t="shared" si="41"/>
        <v>1996.7080008443852</v>
      </c>
      <c r="N85" s="27">
        <f t="shared" si="42"/>
        <v>2066.7161774283909</v>
      </c>
      <c r="O85" s="57" t="s">
        <v>229</v>
      </c>
      <c r="Q85" s="16">
        <f t="shared" si="43"/>
        <v>1799.2491169429254</v>
      </c>
      <c r="R85" s="16">
        <f t="shared" si="44"/>
        <v>-8.8305707458857796E-4</v>
      </c>
      <c r="S85" s="16">
        <f t="shared" si="50"/>
        <v>138.40377822637888</v>
      </c>
      <c r="T85" s="19">
        <f t="shared" si="51"/>
        <v>13</v>
      </c>
      <c r="U85" s="20" t="s">
        <v>345</v>
      </c>
      <c r="V85" s="16">
        <f t="shared" si="34"/>
        <v>142.81</v>
      </c>
      <c r="W85" s="19">
        <v>7.5</v>
      </c>
      <c r="X85" s="20" t="s">
        <v>347</v>
      </c>
      <c r="Y85" s="16">
        <f t="shared" si="35"/>
        <v>132.39529398962279</v>
      </c>
      <c r="Z85" s="19">
        <v>5.5</v>
      </c>
      <c r="AA85" s="20" t="s">
        <v>349</v>
      </c>
      <c r="AB85" s="16">
        <f t="shared" si="36"/>
        <v>0</v>
      </c>
      <c r="AC85" s="19">
        <v>0</v>
      </c>
      <c r="AD85" s="19">
        <v>0</v>
      </c>
      <c r="AE85" s="19">
        <f t="shared" si="45"/>
        <v>0</v>
      </c>
      <c r="AF85" s="19">
        <f t="shared" si="46"/>
        <v>0</v>
      </c>
      <c r="AG85" s="19">
        <f t="shared" si="47"/>
        <v>0</v>
      </c>
      <c r="AH85" s="19">
        <f t="shared" si="48"/>
        <v>0</v>
      </c>
      <c r="AI85" s="19">
        <f t="shared" si="49"/>
        <v>0</v>
      </c>
    </row>
    <row r="86" spans="1:35">
      <c r="A86" s="25" t="s">
        <v>270</v>
      </c>
      <c r="B86" s="25" t="s">
        <v>169</v>
      </c>
      <c r="C86" s="25"/>
      <c r="D86" s="25"/>
      <c r="E86" s="26" t="s">
        <v>212</v>
      </c>
      <c r="F86" s="59" t="s">
        <v>15</v>
      </c>
      <c r="G86" s="27">
        <v>908.18181818181813</v>
      </c>
      <c r="H86" s="35">
        <f>'AER Table 16.24'!D63</f>
        <v>1060.6600000000001</v>
      </c>
      <c r="I86" s="71">
        <f t="shared" si="37"/>
        <v>1060.6600000000001</v>
      </c>
      <c r="J86" s="71">
        <f t="shared" si="38"/>
        <v>1061.3840485096136</v>
      </c>
      <c r="K86" s="70">
        <f t="shared" si="39"/>
        <v>1098.8859259681446</v>
      </c>
      <c r="L86" s="27">
        <f t="shared" si="40"/>
        <v>1137.0773327039526</v>
      </c>
      <c r="M86" s="27">
        <f t="shared" si="41"/>
        <v>1177.0617247050745</v>
      </c>
      <c r="N86" s="27">
        <f t="shared" si="42"/>
        <v>1218.3316274843389</v>
      </c>
      <c r="O86" s="57" t="s">
        <v>229</v>
      </c>
      <c r="Q86" s="16">
        <f t="shared" si="43"/>
        <v>1060.6602939896227</v>
      </c>
      <c r="R86" s="16">
        <f t="shared" si="44"/>
        <v>2.9398962260529515E-4</v>
      </c>
      <c r="S86" s="16">
        <f t="shared" si="50"/>
        <v>141.42137253194969</v>
      </c>
      <c r="T86" s="19">
        <f t="shared" si="51"/>
        <v>7.5</v>
      </c>
      <c r="U86" s="20" t="s">
        <v>345</v>
      </c>
      <c r="V86" s="16">
        <f t="shared" si="34"/>
        <v>142.81</v>
      </c>
      <c r="W86" s="19">
        <v>6.5</v>
      </c>
      <c r="X86" s="20" t="s">
        <v>347</v>
      </c>
      <c r="Y86" s="16">
        <f t="shared" si="35"/>
        <v>132.39529398962279</v>
      </c>
      <c r="Z86" s="19">
        <v>1</v>
      </c>
      <c r="AA86" s="20" t="s">
        <v>349</v>
      </c>
      <c r="AB86" s="16">
        <f t="shared" si="36"/>
        <v>0</v>
      </c>
      <c r="AC86" s="19">
        <v>0</v>
      </c>
      <c r="AD86" s="19">
        <v>0</v>
      </c>
      <c r="AE86" s="19">
        <f t="shared" si="45"/>
        <v>0</v>
      </c>
      <c r="AF86" s="19">
        <f t="shared" si="46"/>
        <v>0</v>
      </c>
      <c r="AG86" s="19">
        <f t="shared" si="47"/>
        <v>0</v>
      </c>
      <c r="AH86" s="19">
        <f t="shared" si="48"/>
        <v>0</v>
      </c>
      <c r="AI86" s="19">
        <f t="shared" si="49"/>
        <v>0</v>
      </c>
    </row>
    <row r="87" spans="1:35">
      <c r="A87" s="25" t="s">
        <v>270</v>
      </c>
      <c r="B87" s="25" t="s">
        <v>176</v>
      </c>
      <c r="C87" s="25"/>
      <c r="D87" s="25"/>
      <c r="E87" s="26" t="s">
        <v>212</v>
      </c>
      <c r="F87" s="59" t="s">
        <v>15</v>
      </c>
      <c r="G87" s="27">
        <v>908.18181818181813</v>
      </c>
      <c r="H87" s="35">
        <f>'AER Table 16.24'!D64</f>
        <v>2392.7199999999998</v>
      </c>
      <c r="I87" s="71">
        <f t="shared" si="37"/>
        <v>2392.7199999999998</v>
      </c>
      <c r="J87" s="71">
        <f t="shared" si="38"/>
        <v>2394.3533654044868</v>
      </c>
      <c r="K87" s="70">
        <f t="shared" si="39"/>
        <v>2478.9530412973991</v>
      </c>
      <c r="L87" s="27">
        <f t="shared" si="40"/>
        <v>2565.1082114036562</v>
      </c>
      <c r="M87" s="27">
        <f t="shared" si="41"/>
        <v>2655.3081382689325</v>
      </c>
      <c r="N87" s="27">
        <f t="shared" si="42"/>
        <v>2748.4080211512901</v>
      </c>
      <c r="O87" s="57" t="s">
        <v>229</v>
      </c>
      <c r="Q87" s="16">
        <f t="shared" si="43"/>
        <v>2392.7175966420741</v>
      </c>
      <c r="R87" s="16">
        <f t="shared" si="44"/>
        <v>-2.4033579256865778E-3</v>
      </c>
      <c r="S87" s="16">
        <f t="shared" si="50"/>
        <v>140.74809392012202</v>
      </c>
      <c r="T87" s="19">
        <f>W87+Z87+AC87</f>
        <v>17</v>
      </c>
      <c r="U87" s="20" t="s">
        <v>345</v>
      </c>
      <c r="V87" s="16">
        <f t="shared" si="34"/>
        <v>142.81</v>
      </c>
      <c r="W87" s="19">
        <v>12</v>
      </c>
      <c r="X87" s="20" t="s">
        <v>346</v>
      </c>
      <c r="Y87" s="16">
        <f t="shared" si="35"/>
        <v>166.43754737754293</v>
      </c>
      <c r="Z87" s="19">
        <v>0.5</v>
      </c>
      <c r="AA87" s="20" t="s">
        <v>347</v>
      </c>
      <c r="AB87" s="16">
        <f t="shared" si="36"/>
        <v>132.39529398962279</v>
      </c>
      <c r="AC87" s="19">
        <v>4.5</v>
      </c>
      <c r="AD87" s="19">
        <v>0</v>
      </c>
      <c r="AE87" s="19">
        <f t="shared" si="45"/>
        <v>0</v>
      </c>
      <c r="AF87" s="19">
        <f t="shared" si="46"/>
        <v>0</v>
      </c>
      <c r="AG87" s="19">
        <f t="shared" si="47"/>
        <v>0</v>
      </c>
      <c r="AH87" s="19">
        <f t="shared" si="48"/>
        <v>0</v>
      </c>
      <c r="AI87" s="19">
        <f t="shared" si="49"/>
        <v>0</v>
      </c>
    </row>
    <row r="88" spans="1:35">
      <c r="A88" s="25" t="s">
        <v>270</v>
      </c>
      <c r="B88" s="25" t="s">
        <v>248</v>
      </c>
      <c r="C88" s="25"/>
      <c r="D88" s="25"/>
      <c r="E88" s="26" t="s">
        <v>212</v>
      </c>
      <c r="F88" s="58" t="s">
        <v>28</v>
      </c>
      <c r="G88" s="27">
        <v>908.18181818181813</v>
      </c>
      <c r="H88" s="34">
        <f>'AER Table 16.24'!$D$65</f>
        <v>142.81</v>
      </c>
      <c r="I88" s="70">
        <f t="shared" si="37"/>
        <v>142.81</v>
      </c>
      <c r="J88" s="70">
        <f t="shared" si="38"/>
        <v>142.90748776012856</v>
      </c>
      <c r="K88" s="70">
        <f t="shared" si="39"/>
        <v>147.95683733478285</v>
      </c>
      <c r="L88" s="27">
        <f t="shared" si="40"/>
        <v>153.09902691102852</v>
      </c>
      <c r="M88" s="27">
        <f t="shared" si="41"/>
        <v>158.48262865115279</v>
      </c>
      <c r="N88" s="27">
        <f t="shared" si="42"/>
        <v>164.03931488039376</v>
      </c>
      <c r="O88" s="57" t="s">
        <v>337</v>
      </c>
      <c r="Q88" s="16">
        <f t="shared" si="43"/>
        <v>142.81</v>
      </c>
      <c r="R88" s="16">
        <f t="shared" si="44"/>
        <v>0</v>
      </c>
      <c r="S88" s="16">
        <f t="shared" si="50"/>
        <v>142.81</v>
      </c>
      <c r="T88" s="19">
        <f t="shared" ref="T88" si="55">W88+Z88</f>
        <v>1</v>
      </c>
      <c r="U88" s="20" t="s">
        <v>345</v>
      </c>
      <c r="V88" s="16">
        <f t="shared" si="34"/>
        <v>142.81</v>
      </c>
      <c r="W88" s="19">
        <v>1</v>
      </c>
      <c r="X88" s="20" t="s">
        <v>349</v>
      </c>
      <c r="Y88" s="16">
        <f t="shared" si="35"/>
        <v>0</v>
      </c>
      <c r="Z88" s="19">
        <v>0</v>
      </c>
      <c r="AA88" s="20" t="s">
        <v>349</v>
      </c>
      <c r="AB88" s="16">
        <f t="shared" si="36"/>
        <v>0</v>
      </c>
      <c r="AC88" s="19">
        <v>0</v>
      </c>
      <c r="AD88" s="19">
        <v>0</v>
      </c>
      <c r="AE88" s="19">
        <f t="shared" si="45"/>
        <v>0</v>
      </c>
      <c r="AF88" s="19">
        <f t="shared" si="46"/>
        <v>0</v>
      </c>
      <c r="AG88" s="19">
        <f t="shared" si="47"/>
        <v>0</v>
      </c>
      <c r="AH88" s="19">
        <f t="shared" si="48"/>
        <v>0</v>
      </c>
      <c r="AI88" s="19">
        <f t="shared" si="49"/>
        <v>0</v>
      </c>
    </row>
    <row r="89" spans="1:35">
      <c r="A89" s="25" t="s">
        <v>270</v>
      </c>
      <c r="B89" s="25" t="s">
        <v>247</v>
      </c>
      <c r="C89" s="25"/>
      <c r="D89" s="25"/>
      <c r="E89" s="26" t="s">
        <v>212</v>
      </c>
      <c r="F89" s="58" t="s">
        <v>28</v>
      </c>
      <c r="G89" s="27">
        <v>908.18181818181813</v>
      </c>
      <c r="H89" s="34">
        <f>'AER Table 16.24'!$D$66</f>
        <v>142.81</v>
      </c>
      <c r="I89" s="70">
        <f t="shared" si="37"/>
        <v>142.81</v>
      </c>
      <c r="J89" s="70">
        <f t="shared" si="38"/>
        <v>142.90748776012856</v>
      </c>
      <c r="K89" s="70">
        <f t="shared" si="39"/>
        <v>147.95683733478285</v>
      </c>
      <c r="L89" s="27">
        <f t="shared" si="40"/>
        <v>153.09902691102852</v>
      </c>
      <c r="M89" s="27">
        <f t="shared" si="41"/>
        <v>158.48262865115279</v>
      </c>
      <c r="N89" s="27">
        <f t="shared" si="42"/>
        <v>164.03931488039376</v>
      </c>
      <c r="O89" s="57" t="s">
        <v>337</v>
      </c>
      <c r="Q89" s="16">
        <f t="shared" si="43"/>
        <v>142.81</v>
      </c>
      <c r="R89" s="16">
        <f t="shared" si="44"/>
        <v>0</v>
      </c>
      <c r="S89" s="16">
        <f t="shared" si="50"/>
        <v>142.81</v>
      </c>
      <c r="T89" s="19">
        <f t="shared" ref="T89:T148" si="56">W89+Z89</f>
        <v>1</v>
      </c>
      <c r="U89" s="20" t="s">
        <v>345</v>
      </c>
      <c r="V89" s="16">
        <f t="shared" si="34"/>
        <v>142.81</v>
      </c>
      <c r="W89" s="19">
        <v>1</v>
      </c>
      <c r="X89" s="20" t="s">
        <v>349</v>
      </c>
      <c r="Y89" s="16">
        <f t="shared" si="35"/>
        <v>0</v>
      </c>
      <c r="Z89" s="19">
        <v>0</v>
      </c>
      <c r="AA89" s="20" t="s">
        <v>349</v>
      </c>
      <c r="AB89" s="16">
        <f t="shared" si="36"/>
        <v>0</v>
      </c>
      <c r="AC89" s="19">
        <v>0</v>
      </c>
      <c r="AD89" s="19">
        <v>0</v>
      </c>
      <c r="AE89" s="19">
        <f t="shared" si="45"/>
        <v>0</v>
      </c>
      <c r="AF89" s="19">
        <f t="shared" si="46"/>
        <v>0</v>
      </c>
      <c r="AG89" s="19">
        <f t="shared" si="47"/>
        <v>0</v>
      </c>
      <c r="AH89" s="19">
        <f t="shared" si="48"/>
        <v>0</v>
      </c>
      <c r="AI89" s="19">
        <f t="shared" si="49"/>
        <v>0</v>
      </c>
    </row>
    <row r="90" spans="1:35">
      <c r="A90" s="25" t="s">
        <v>270</v>
      </c>
      <c r="B90" s="25" t="s">
        <v>268</v>
      </c>
      <c r="C90" s="25"/>
      <c r="D90" s="25"/>
      <c r="E90" s="26" t="s">
        <v>212</v>
      </c>
      <c r="F90" s="58" t="s">
        <v>28</v>
      </c>
      <c r="G90" s="27" t="s">
        <v>207</v>
      </c>
      <c r="H90" s="34">
        <f>'AER Table 16.24'!$D$67</f>
        <v>142.81</v>
      </c>
      <c r="I90" s="70">
        <f t="shared" si="37"/>
        <v>142.81</v>
      </c>
      <c r="J90" s="70">
        <f t="shared" si="38"/>
        <v>142.90748776012856</v>
      </c>
      <c r="K90" s="70">
        <f t="shared" si="39"/>
        <v>147.95683733478285</v>
      </c>
      <c r="L90" s="27">
        <f t="shared" si="40"/>
        <v>153.09902691102852</v>
      </c>
      <c r="M90" s="27">
        <f t="shared" si="41"/>
        <v>158.48262865115279</v>
      </c>
      <c r="N90" s="27">
        <f t="shared" si="42"/>
        <v>164.03931488039376</v>
      </c>
      <c r="O90" s="57" t="s">
        <v>337</v>
      </c>
      <c r="Q90" s="16">
        <f t="shared" si="43"/>
        <v>142.81</v>
      </c>
      <c r="R90" s="16">
        <f t="shared" si="44"/>
        <v>0</v>
      </c>
      <c r="S90" s="16">
        <f t="shared" si="50"/>
        <v>142.81</v>
      </c>
      <c r="T90" s="19">
        <f t="shared" si="56"/>
        <v>1</v>
      </c>
      <c r="U90" s="20" t="s">
        <v>345</v>
      </c>
      <c r="V90" s="16">
        <f t="shared" si="34"/>
        <v>142.81</v>
      </c>
      <c r="W90" s="19">
        <v>1</v>
      </c>
      <c r="X90" s="20" t="s">
        <v>349</v>
      </c>
      <c r="Y90" s="16">
        <f t="shared" si="35"/>
        <v>0</v>
      </c>
      <c r="Z90" s="19">
        <v>0</v>
      </c>
      <c r="AA90" s="20" t="s">
        <v>349</v>
      </c>
      <c r="AB90" s="16">
        <f t="shared" si="36"/>
        <v>0</v>
      </c>
      <c r="AC90" s="19">
        <v>0</v>
      </c>
      <c r="AD90" s="19">
        <v>0</v>
      </c>
      <c r="AE90" s="19">
        <f t="shared" si="45"/>
        <v>0</v>
      </c>
      <c r="AF90" s="19">
        <f t="shared" si="46"/>
        <v>0</v>
      </c>
      <c r="AG90" s="19">
        <f t="shared" si="47"/>
        <v>0</v>
      </c>
      <c r="AH90" s="19">
        <f t="shared" si="48"/>
        <v>0</v>
      </c>
      <c r="AI90" s="19">
        <f t="shared" si="49"/>
        <v>0</v>
      </c>
    </row>
    <row r="91" spans="1:35">
      <c r="A91" s="25" t="s">
        <v>269</v>
      </c>
      <c r="B91" s="25" t="s">
        <v>257</v>
      </c>
      <c r="C91" s="25"/>
      <c r="D91" s="25"/>
      <c r="E91" s="26" t="s">
        <v>267</v>
      </c>
      <c r="F91" s="58" t="s">
        <v>15</v>
      </c>
      <c r="G91" s="27">
        <v>27.636363636363633</v>
      </c>
      <c r="H91" s="36">
        <f>'AER Table 16.24'!$D$70</f>
        <v>1820.47</v>
      </c>
      <c r="I91" s="72">
        <f t="shared" si="37"/>
        <v>1820.47</v>
      </c>
      <c r="J91" s="70">
        <f t="shared" si="38"/>
        <v>1821.7127248979848</v>
      </c>
      <c r="K91" s="70">
        <f t="shared" si="39"/>
        <v>1886.0792918062609</v>
      </c>
      <c r="L91" s="27">
        <f t="shared" si="40"/>
        <v>1951.6293363260284</v>
      </c>
      <c r="M91" s="27">
        <f t="shared" si="41"/>
        <v>2020.2567816018777</v>
      </c>
      <c r="N91" s="27">
        <f t="shared" si="42"/>
        <v>2091.0906208270462</v>
      </c>
      <c r="O91" s="57" t="s">
        <v>229</v>
      </c>
      <c r="Q91" s="16">
        <f t="shared" si="43"/>
        <v>1814.8711759584912</v>
      </c>
      <c r="R91" s="16">
        <f t="shared" si="44"/>
        <v>-5.5988240415088057</v>
      </c>
      <c r="S91" s="16">
        <f t="shared" si="50"/>
        <v>139.6054750737301</v>
      </c>
      <c r="T91" s="19">
        <f t="shared" si="56"/>
        <v>13</v>
      </c>
      <c r="U91" s="20" t="s">
        <v>345</v>
      </c>
      <c r="V91" s="16">
        <f t="shared" ref="V91:V122" si="57">IFERROR(INDEX(ApprovedLabourRates,MATCH(U91,LabourIndex,0)),0)</f>
        <v>142.81</v>
      </c>
      <c r="W91" s="19">
        <v>9</v>
      </c>
      <c r="X91" s="20" t="s">
        <v>347</v>
      </c>
      <c r="Y91" s="16">
        <f t="shared" ref="Y91:Y122" si="58">IFERROR(INDEX(ApprovedLabourRates,MATCH(X91,LabourIndex,0)),0)</f>
        <v>132.39529398962279</v>
      </c>
      <c r="Z91" s="19">
        <v>4</v>
      </c>
      <c r="AA91" s="20" t="s">
        <v>349</v>
      </c>
      <c r="AB91" s="16">
        <f t="shared" si="36"/>
        <v>0</v>
      </c>
      <c r="AC91" s="19">
        <v>0</v>
      </c>
      <c r="AD91" s="19">
        <v>0</v>
      </c>
      <c r="AE91" s="19">
        <f t="shared" si="45"/>
        <v>0</v>
      </c>
      <c r="AF91" s="19">
        <f t="shared" si="46"/>
        <v>0</v>
      </c>
      <c r="AG91" s="19">
        <f t="shared" si="47"/>
        <v>0</v>
      </c>
      <c r="AH91" s="19">
        <f t="shared" si="48"/>
        <v>0</v>
      </c>
      <c r="AI91" s="19">
        <f t="shared" si="49"/>
        <v>0</v>
      </c>
    </row>
    <row r="92" spans="1:35">
      <c r="A92" s="25" t="s">
        <v>269</v>
      </c>
      <c r="B92" s="25" t="s">
        <v>169</v>
      </c>
      <c r="C92" s="25"/>
      <c r="D92" s="25"/>
      <c r="E92" s="26" t="s">
        <v>267</v>
      </c>
      <c r="F92" s="58" t="s">
        <v>15</v>
      </c>
      <c r="G92" s="27">
        <v>1210.5454545454543</v>
      </c>
      <c r="H92" s="36">
        <f>'AER Table 16.24'!$D$70</f>
        <v>1820.47</v>
      </c>
      <c r="I92" s="72">
        <f t="shared" si="37"/>
        <v>1820.47</v>
      </c>
      <c r="J92" s="70">
        <f t="shared" si="38"/>
        <v>1821.7127248979848</v>
      </c>
      <c r="K92" s="70">
        <f t="shared" si="39"/>
        <v>1886.0792918062609</v>
      </c>
      <c r="L92" s="27">
        <f t="shared" si="40"/>
        <v>1951.6293363260284</v>
      </c>
      <c r="M92" s="27">
        <f t="shared" si="41"/>
        <v>2020.2567816018777</v>
      </c>
      <c r="N92" s="27">
        <f t="shared" si="42"/>
        <v>2091.0906208270462</v>
      </c>
      <c r="O92" s="57" t="s">
        <v>229</v>
      </c>
      <c r="Q92" s="16">
        <f t="shared" si="43"/>
        <v>1814.8711759584912</v>
      </c>
      <c r="R92" s="16">
        <f t="shared" si="44"/>
        <v>-5.5988240415088057</v>
      </c>
      <c r="S92" s="16">
        <f t="shared" si="50"/>
        <v>139.6054750737301</v>
      </c>
      <c r="T92" s="19">
        <f t="shared" si="56"/>
        <v>13</v>
      </c>
      <c r="U92" s="20" t="s">
        <v>345</v>
      </c>
      <c r="V92" s="16">
        <f t="shared" si="57"/>
        <v>142.81</v>
      </c>
      <c r="W92" s="19">
        <v>9</v>
      </c>
      <c r="X92" s="20" t="s">
        <v>347</v>
      </c>
      <c r="Y92" s="16">
        <f t="shared" si="58"/>
        <v>132.39529398962279</v>
      </c>
      <c r="Z92" s="19">
        <v>4</v>
      </c>
      <c r="AA92" s="20" t="s">
        <v>349</v>
      </c>
      <c r="AB92" s="16">
        <f t="shared" si="36"/>
        <v>0</v>
      </c>
      <c r="AC92" s="19">
        <v>0</v>
      </c>
      <c r="AD92" s="19">
        <v>0</v>
      </c>
      <c r="AE92" s="19">
        <f t="shared" si="45"/>
        <v>0</v>
      </c>
      <c r="AF92" s="19">
        <f t="shared" si="46"/>
        <v>0</v>
      </c>
      <c r="AG92" s="19">
        <f t="shared" si="47"/>
        <v>0</v>
      </c>
      <c r="AH92" s="19">
        <f t="shared" si="48"/>
        <v>0</v>
      </c>
      <c r="AI92" s="19">
        <f t="shared" si="49"/>
        <v>0</v>
      </c>
    </row>
    <row r="93" spans="1:35">
      <c r="A93" s="25" t="s">
        <v>269</v>
      </c>
      <c r="B93" s="25" t="s">
        <v>249</v>
      </c>
      <c r="C93" s="25"/>
      <c r="D93" s="25"/>
      <c r="E93" s="26" t="s">
        <v>267</v>
      </c>
      <c r="F93" s="58" t="s">
        <v>15</v>
      </c>
      <c r="G93" s="27">
        <v>1210.5454545454543</v>
      </c>
      <c r="H93" s="36">
        <f>'AER Table 16.24'!$D$70</f>
        <v>1820.47</v>
      </c>
      <c r="I93" s="72">
        <f t="shared" si="37"/>
        <v>1820.47</v>
      </c>
      <c r="J93" s="70">
        <f t="shared" si="38"/>
        <v>1821.7127248979848</v>
      </c>
      <c r="K93" s="70">
        <f t="shared" si="39"/>
        <v>1886.0792918062609</v>
      </c>
      <c r="L93" s="27">
        <f t="shared" si="40"/>
        <v>1951.6293363260284</v>
      </c>
      <c r="M93" s="27">
        <f t="shared" si="41"/>
        <v>2020.2567816018777</v>
      </c>
      <c r="N93" s="27">
        <f t="shared" si="42"/>
        <v>2091.0906208270462</v>
      </c>
      <c r="O93" s="57" t="s">
        <v>229</v>
      </c>
      <c r="Q93" s="16">
        <f t="shared" si="43"/>
        <v>1814.8711759584912</v>
      </c>
      <c r="R93" s="16">
        <f t="shared" si="44"/>
        <v>-5.5988240415088057</v>
      </c>
      <c r="S93" s="16">
        <f t="shared" si="50"/>
        <v>139.6054750737301</v>
      </c>
      <c r="T93" s="19">
        <f t="shared" si="56"/>
        <v>13</v>
      </c>
      <c r="U93" s="20" t="s">
        <v>345</v>
      </c>
      <c r="V93" s="16">
        <f t="shared" si="57"/>
        <v>142.81</v>
      </c>
      <c r="W93" s="19">
        <v>9</v>
      </c>
      <c r="X93" s="20" t="s">
        <v>347</v>
      </c>
      <c r="Y93" s="16">
        <f t="shared" si="58"/>
        <v>132.39529398962279</v>
      </c>
      <c r="Z93" s="19">
        <v>4</v>
      </c>
      <c r="AA93" s="20" t="s">
        <v>349</v>
      </c>
      <c r="AB93" s="16">
        <f t="shared" si="36"/>
        <v>0</v>
      </c>
      <c r="AC93" s="19">
        <v>0</v>
      </c>
      <c r="AD93" s="19">
        <v>0</v>
      </c>
      <c r="AE93" s="19">
        <f t="shared" si="45"/>
        <v>0</v>
      </c>
      <c r="AF93" s="19">
        <f t="shared" si="46"/>
        <v>0</v>
      </c>
      <c r="AG93" s="19">
        <f t="shared" si="47"/>
        <v>0</v>
      </c>
      <c r="AH93" s="19">
        <f t="shared" si="48"/>
        <v>0</v>
      </c>
      <c r="AI93" s="19">
        <f t="shared" si="49"/>
        <v>0</v>
      </c>
    </row>
    <row r="94" spans="1:35">
      <c r="A94" s="25" t="s">
        <v>269</v>
      </c>
      <c r="B94" s="25" t="s">
        <v>248</v>
      </c>
      <c r="C94" s="25"/>
      <c r="D94" s="25"/>
      <c r="E94" s="26" t="s">
        <v>267</v>
      </c>
      <c r="F94" s="58" t="s">
        <v>15</v>
      </c>
      <c r="G94" s="27">
        <v>1210.5454545454543</v>
      </c>
      <c r="H94" s="36">
        <f>'AER Table 16.24'!$D$70</f>
        <v>1820.47</v>
      </c>
      <c r="I94" s="72">
        <f t="shared" si="37"/>
        <v>1820.47</v>
      </c>
      <c r="J94" s="70">
        <f t="shared" si="38"/>
        <v>1821.7127248979848</v>
      </c>
      <c r="K94" s="70">
        <f t="shared" si="39"/>
        <v>1886.0792918062609</v>
      </c>
      <c r="L94" s="27">
        <f t="shared" si="40"/>
        <v>1951.6293363260284</v>
      </c>
      <c r="M94" s="27">
        <f t="shared" si="41"/>
        <v>2020.2567816018777</v>
      </c>
      <c r="N94" s="27">
        <f t="shared" si="42"/>
        <v>2091.0906208270462</v>
      </c>
      <c r="O94" s="57" t="s">
        <v>229</v>
      </c>
      <c r="Q94" s="16">
        <f t="shared" si="43"/>
        <v>1814.8711759584912</v>
      </c>
      <c r="R94" s="16">
        <f t="shared" si="44"/>
        <v>-5.5988240415088057</v>
      </c>
      <c r="S94" s="16">
        <f t="shared" si="50"/>
        <v>139.6054750737301</v>
      </c>
      <c r="T94" s="19">
        <f t="shared" si="56"/>
        <v>13</v>
      </c>
      <c r="U94" s="20" t="s">
        <v>345</v>
      </c>
      <c r="V94" s="16">
        <f t="shared" si="57"/>
        <v>142.81</v>
      </c>
      <c r="W94" s="19">
        <v>9</v>
      </c>
      <c r="X94" s="20" t="s">
        <v>347</v>
      </c>
      <c r="Y94" s="16">
        <f t="shared" si="58"/>
        <v>132.39529398962279</v>
      </c>
      <c r="Z94" s="19">
        <v>4</v>
      </c>
      <c r="AA94" s="20" t="s">
        <v>349</v>
      </c>
      <c r="AB94" s="16">
        <f t="shared" si="36"/>
        <v>0</v>
      </c>
      <c r="AC94" s="19">
        <v>0</v>
      </c>
      <c r="AD94" s="19">
        <v>0</v>
      </c>
      <c r="AE94" s="19">
        <f t="shared" si="45"/>
        <v>0</v>
      </c>
      <c r="AF94" s="19">
        <f t="shared" si="46"/>
        <v>0</v>
      </c>
      <c r="AG94" s="19">
        <f t="shared" si="47"/>
        <v>0</v>
      </c>
      <c r="AH94" s="19">
        <f t="shared" si="48"/>
        <v>0</v>
      </c>
      <c r="AI94" s="19">
        <f t="shared" si="49"/>
        <v>0</v>
      </c>
    </row>
    <row r="95" spans="1:35">
      <c r="A95" s="25" t="s">
        <v>269</v>
      </c>
      <c r="B95" s="25" t="s">
        <v>247</v>
      </c>
      <c r="C95" s="25"/>
      <c r="D95" s="25"/>
      <c r="E95" s="26" t="s">
        <v>267</v>
      </c>
      <c r="F95" s="58" t="s">
        <v>15</v>
      </c>
      <c r="G95" s="27">
        <v>1210.5454545454543</v>
      </c>
      <c r="H95" s="36">
        <f>'AER Table 16.24'!$D$70</f>
        <v>1820.47</v>
      </c>
      <c r="I95" s="72">
        <f t="shared" si="37"/>
        <v>1820.47</v>
      </c>
      <c r="J95" s="70">
        <f t="shared" si="38"/>
        <v>1821.7127248979848</v>
      </c>
      <c r="K95" s="70">
        <f t="shared" si="39"/>
        <v>1886.0792918062609</v>
      </c>
      <c r="L95" s="27">
        <f t="shared" si="40"/>
        <v>1951.6293363260284</v>
      </c>
      <c r="M95" s="27">
        <f t="shared" si="41"/>
        <v>2020.2567816018777</v>
      </c>
      <c r="N95" s="27">
        <f t="shared" si="42"/>
        <v>2091.0906208270462</v>
      </c>
      <c r="O95" s="57" t="s">
        <v>229</v>
      </c>
      <c r="Q95" s="16">
        <f t="shared" si="43"/>
        <v>1814.8711759584912</v>
      </c>
      <c r="R95" s="16">
        <f t="shared" si="44"/>
        <v>-5.5988240415088057</v>
      </c>
      <c r="S95" s="16">
        <f t="shared" si="50"/>
        <v>139.6054750737301</v>
      </c>
      <c r="T95" s="19">
        <f t="shared" si="56"/>
        <v>13</v>
      </c>
      <c r="U95" s="20" t="s">
        <v>345</v>
      </c>
      <c r="V95" s="16">
        <f t="shared" si="57"/>
        <v>142.81</v>
      </c>
      <c r="W95" s="19">
        <v>9</v>
      </c>
      <c r="X95" s="20" t="s">
        <v>347</v>
      </c>
      <c r="Y95" s="16">
        <f t="shared" si="58"/>
        <v>132.39529398962279</v>
      </c>
      <c r="Z95" s="19">
        <v>4</v>
      </c>
      <c r="AA95" s="20" t="s">
        <v>349</v>
      </c>
      <c r="AB95" s="16">
        <f t="shared" si="36"/>
        <v>0</v>
      </c>
      <c r="AC95" s="19">
        <v>0</v>
      </c>
      <c r="AD95" s="19">
        <v>0</v>
      </c>
      <c r="AE95" s="19">
        <f t="shared" si="45"/>
        <v>0</v>
      </c>
      <c r="AF95" s="19">
        <f t="shared" si="46"/>
        <v>0</v>
      </c>
      <c r="AG95" s="19">
        <f t="shared" si="47"/>
        <v>0</v>
      </c>
      <c r="AH95" s="19">
        <f t="shared" si="48"/>
        <v>0</v>
      </c>
      <c r="AI95" s="19">
        <f t="shared" si="49"/>
        <v>0</v>
      </c>
    </row>
    <row r="96" spans="1:35">
      <c r="A96" s="25" t="s">
        <v>269</v>
      </c>
      <c r="B96" s="25" t="s">
        <v>268</v>
      </c>
      <c r="C96" s="25"/>
      <c r="D96" s="25"/>
      <c r="E96" s="26" t="s">
        <v>267</v>
      </c>
      <c r="F96" s="58" t="s">
        <v>28</v>
      </c>
      <c r="G96" s="27" t="s">
        <v>207</v>
      </c>
      <c r="H96" s="34">
        <f>'AER Table 16.24'!$D$71</f>
        <v>142.81</v>
      </c>
      <c r="I96" s="70">
        <f t="shared" si="37"/>
        <v>142.81</v>
      </c>
      <c r="J96" s="70">
        <f t="shared" si="38"/>
        <v>142.90748776012856</v>
      </c>
      <c r="K96" s="70">
        <f t="shared" si="39"/>
        <v>147.95683733478285</v>
      </c>
      <c r="L96" s="27">
        <f t="shared" si="40"/>
        <v>153.09902691102852</v>
      </c>
      <c r="M96" s="27">
        <f t="shared" si="41"/>
        <v>158.48262865115279</v>
      </c>
      <c r="N96" s="27">
        <f t="shared" si="42"/>
        <v>164.03931488039376</v>
      </c>
      <c r="O96" s="57" t="s">
        <v>337</v>
      </c>
      <c r="Q96" s="16">
        <f t="shared" si="43"/>
        <v>142.81</v>
      </c>
      <c r="R96" s="16">
        <f t="shared" si="44"/>
        <v>0</v>
      </c>
      <c r="S96" s="16">
        <f t="shared" si="50"/>
        <v>142.81</v>
      </c>
      <c r="T96" s="19">
        <f t="shared" si="56"/>
        <v>1</v>
      </c>
      <c r="U96" s="20" t="s">
        <v>345</v>
      </c>
      <c r="V96" s="16">
        <f t="shared" si="57"/>
        <v>142.81</v>
      </c>
      <c r="W96" s="19">
        <v>1</v>
      </c>
      <c r="X96" s="20" t="s">
        <v>349</v>
      </c>
      <c r="Y96" s="16">
        <f t="shared" si="58"/>
        <v>0</v>
      </c>
      <c r="Z96" s="19">
        <v>0</v>
      </c>
      <c r="AA96" s="20" t="s">
        <v>349</v>
      </c>
      <c r="AB96" s="16">
        <f t="shared" si="36"/>
        <v>0</v>
      </c>
      <c r="AC96" s="19">
        <v>0</v>
      </c>
      <c r="AD96" s="19">
        <v>0</v>
      </c>
      <c r="AE96" s="19">
        <f t="shared" si="45"/>
        <v>0</v>
      </c>
      <c r="AF96" s="19">
        <f t="shared" si="46"/>
        <v>0</v>
      </c>
      <c r="AG96" s="19">
        <f t="shared" si="47"/>
        <v>0</v>
      </c>
      <c r="AH96" s="19">
        <f t="shared" si="48"/>
        <v>0</v>
      </c>
      <c r="AI96" s="19">
        <f t="shared" si="49"/>
        <v>0</v>
      </c>
    </row>
    <row r="97" spans="1:35">
      <c r="A97" s="25" t="s">
        <v>266</v>
      </c>
      <c r="B97" s="25" t="s">
        <v>266</v>
      </c>
      <c r="C97" s="25"/>
      <c r="D97" s="25"/>
      <c r="E97" s="26" t="s">
        <v>265</v>
      </c>
      <c r="F97" s="58" t="s">
        <v>15</v>
      </c>
      <c r="G97" s="27" t="s">
        <v>207</v>
      </c>
      <c r="H97" s="34">
        <f>'AER Table 16.24'!$D$72</f>
        <v>928.27</v>
      </c>
      <c r="I97" s="70">
        <f t="shared" si="37"/>
        <v>928.27</v>
      </c>
      <c r="J97" s="70">
        <f t="shared" si="38"/>
        <v>928.9036738540334</v>
      </c>
      <c r="K97" s="70">
        <f t="shared" si="39"/>
        <v>961.72462287486064</v>
      </c>
      <c r="L97" s="27">
        <f t="shared" si="40"/>
        <v>995.14903515650462</v>
      </c>
      <c r="M97" s="27">
        <f t="shared" si="41"/>
        <v>1030.1426349555743</v>
      </c>
      <c r="N97" s="27">
        <f t="shared" si="42"/>
        <v>1066.2612899938597</v>
      </c>
      <c r="O97" s="57" t="s">
        <v>229</v>
      </c>
      <c r="Q97" s="16">
        <f t="shared" si="43"/>
        <v>928.26499999999999</v>
      </c>
      <c r="R97" s="16">
        <f t="shared" si="44"/>
        <v>-4.9999999999954525E-3</v>
      </c>
      <c r="S97" s="16">
        <f t="shared" si="50"/>
        <v>142.81</v>
      </c>
      <c r="T97" s="19">
        <f t="shared" si="56"/>
        <v>6.5</v>
      </c>
      <c r="U97" s="20" t="s">
        <v>345</v>
      </c>
      <c r="V97" s="16">
        <f t="shared" si="57"/>
        <v>142.81</v>
      </c>
      <c r="W97" s="19">
        <v>6.5</v>
      </c>
      <c r="X97" s="20" t="s">
        <v>349</v>
      </c>
      <c r="Y97" s="16">
        <f t="shared" si="58"/>
        <v>0</v>
      </c>
      <c r="Z97" s="19">
        <v>0</v>
      </c>
      <c r="AA97" s="20" t="s">
        <v>349</v>
      </c>
      <c r="AB97" s="16">
        <f t="shared" si="36"/>
        <v>0</v>
      </c>
      <c r="AC97" s="19">
        <v>0</v>
      </c>
      <c r="AD97" s="19">
        <v>0</v>
      </c>
      <c r="AE97" s="19">
        <f t="shared" si="45"/>
        <v>0</v>
      </c>
      <c r="AF97" s="19">
        <f t="shared" si="46"/>
        <v>0</v>
      </c>
      <c r="AG97" s="19">
        <f t="shared" si="47"/>
        <v>0</v>
      </c>
      <c r="AH97" s="19">
        <f t="shared" si="48"/>
        <v>0</v>
      </c>
      <c r="AI97" s="19">
        <f t="shared" si="49"/>
        <v>0</v>
      </c>
    </row>
    <row r="98" spans="1:35">
      <c r="A98" s="25" t="s">
        <v>264</v>
      </c>
      <c r="B98" s="25" t="s">
        <v>264</v>
      </c>
      <c r="C98" s="25"/>
      <c r="D98" s="25"/>
      <c r="E98" s="26" t="s">
        <v>212</v>
      </c>
      <c r="F98" s="58" t="s">
        <v>28</v>
      </c>
      <c r="G98" s="27">
        <v>65.63636363636364</v>
      </c>
      <c r="H98" s="34">
        <f>'AER Table 16.24'!$D$73</f>
        <v>132.39529398962279</v>
      </c>
      <c r="I98" s="70">
        <f t="shared" si="37"/>
        <v>132.39529398962279</v>
      </c>
      <c r="J98" s="70">
        <f t="shared" si="38"/>
        <v>132.48567225908997</v>
      </c>
      <c r="K98" s="70">
        <f t="shared" si="39"/>
        <v>137.166787876993</v>
      </c>
      <c r="L98" s="27">
        <f t="shared" si="40"/>
        <v>141.93397295295003</v>
      </c>
      <c r="M98" s="27">
        <f t="shared" si="41"/>
        <v>146.92496472598273</v>
      </c>
      <c r="N98" s="27">
        <f t="shared" si="42"/>
        <v>152.07641845421219</v>
      </c>
      <c r="O98" s="57" t="s">
        <v>337</v>
      </c>
      <c r="Q98" s="16">
        <f t="shared" si="43"/>
        <v>132.39529398962279</v>
      </c>
      <c r="R98" s="16">
        <f t="shared" si="44"/>
        <v>0</v>
      </c>
      <c r="S98" s="16">
        <f t="shared" si="50"/>
        <v>132.39529398962279</v>
      </c>
      <c r="T98" s="19">
        <f t="shared" si="56"/>
        <v>1</v>
      </c>
      <c r="U98" s="20" t="s">
        <v>347</v>
      </c>
      <c r="V98" s="16">
        <f t="shared" si="57"/>
        <v>132.39529398962279</v>
      </c>
      <c r="W98" s="19">
        <v>1</v>
      </c>
      <c r="X98" s="20" t="s">
        <v>349</v>
      </c>
      <c r="Y98" s="16">
        <f t="shared" si="58"/>
        <v>0</v>
      </c>
      <c r="Z98" s="19">
        <v>0</v>
      </c>
      <c r="AA98" s="20" t="s">
        <v>349</v>
      </c>
      <c r="AB98" s="16">
        <f t="shared" si="36"/>
        <v>0</v>
      </c>
      <c r="AC98" s="19">
        <v>0</v>
      </c>
      <c r="AD98" s="19">
        <v>0</v>
      </c>
      <c r="AE98" s="19">
        <f t="shared" si="45"/>
        <v>0</v>
      </c>
      <c r="AF98" s="19">
        <f t="shared" si="46"/>
        <v>0</v>
      </c>
      <c r="AG98" s="19">
        <f t="shared" si="47"/>
        <v>0</v>
      </c>
      <c r="AH98" s="19">
        <f t="shared" si="48"/>
        <v>0</v>
      </c>
      <c r="AI98" s="19">
        <f t="shared" si="49"/>
        <v>0</v>
      </c>
    </row>
    <row r="99" spans="1:35">
      <c r="A99" s="25" t="s">
        <v>263</v>
      </c>
      <c r="B99" s="25"/>
      <c r="C99" s="25"/>
      <c r="D99" s="25"/>
      <c r="E99" s="26" t="s">
        <v>262</v>
      </c>
      <c r="F99" s="58" t="s">
        <v>15</v>
      </c>
      <c r="G99" s="27">
        <v>197.81818181818178</v>
      </c>
      <c r="H99" s="36">
        <f>'AER Table 16.24'!$D$74</f>
        <v>464.42</v>
      </c>
      <c r="I99" s="72">
        <f t="shared" ref="I99:I130" si="59">IFERROR(H99/1,Q99)</f>
        <v>464.42</v>
      </c>
      <c r="J99" s="70">
        <f t="shared" ref="J99:J130" si="60">I99/FY15_CPI_Forecast*FY15_CPI_Actual</f>
        <v>464.73703147930047</v>
      </c>
      <c r="K99" s="70">
        <f t="shared" ref="K99:K130" si="61">((J99-AE99)*FY16_X_ANS+AE99)*FY16_CPI_Actual</f>
        <v>481.1575827674522</v>
      </c>
      <c r="L99" s="27">
        <f t="shared" ref="L99:L130" si="62">((K99-AF99)*FY17_X_ANS+AF99)*FY17_CPI_Actual</f>
        <v>497.88005096295683</v>
      </c>
      <c r="M99" s="27">
        <f t="shared" ref="M99:M130" si="63">((L99-AG99)*FY18_X_ANS+AG99)*FY18_CPI_Actual</f>
        <v>515.38759469342756</v>
      </c>
      <c r="N99" s="27">
        <f t="shared" ref="N99:N130" si="64">((M99-AH99)*FY19_X_ANS+AH99)*FY19_CPI_Actual</f>
        <v>533.45801146104952</v>
      </c>
      <c r="O99" s="57" t="s">
        <v>338</v>
      </c>
      <c r="Q99" s="16">
        <f t="shared" ref="Q99:Q135" si="65">V99*W99+Y99*Z99+AB99*AC99+AD99</f>
        <v>335.39996000000002</v>
      </c>
      <c r="R99" s="16">
        <f t="shared" ref="R99:R130" si="66">Q99-I99</f>
        <v>-129.02003999999999</v>
      </c>
      <c r="S99" s="16">
        <f t="shared" si="50"/>
        <v>89.06</v>
      </c>
      <c r="T99" s="19">
        <f t="shared" si="56"/>
        <v>3.766</v>
      </c>
      <c r="U99" s="20" t="s">
        <v>344</v>
      </c>
      <c r="V99" s="16">
        <f t="shared" si="57"/>
        <v>89.06</v>
      </c>
      <c r="W99" s="19">
        <v>3.766</v>
      </c>
      <c r="X99" s="20" t="s">
        <v>349</v>
      </c>
      <c r="Y99" s="16">
        <f t="shared" si="58"/>
        <v>0</v>
      </c>
      <c r="Z99" s="19">
        <v>0</v>
      </c>
      <c r="AA99" s="20" t="s">
        <v>349</v>
      </c>
      <c r="AB99" s="16">
        <f t="shared" si="36"/>
        <v>0</v>
      </c>
      <c r="AC99" s="19">
        <v>0</v>
      </c>
      <c r="AD99" s="19">
        <v>0</v>
      </c>
      <c r="AE99" s="19">
        <f t="shared" ref="AE99:AE130" si="67">AD99/FY15_CPI_Forecast*FY15_CPI_Actual</f>
        <v>0</v>
      </c>
      <c r="AF99" s="19">
        <f t="shared" ref="AF99:AF130" si="68">AE99*FY16_CPI_Actual</f>
        <v>0</v>
      </c>
      <c r="AG99" s="19">
        <f t="shared" ref="AG99:AG130" si="69">AF99*FY17_CPI_Actual</f>
        <v>0</v>
      </c>
      <c r="AH99" s="19">
        <f t="shared" ref="AH99:AH130" si="70">AG99*FY18_CPI_Actual</f>
        <v>0</v>
      </c>
      <c r="AI99" s="19">
        <f t="shared" ref="AI99:AI130" si="71">AH99*FY19_CPI_Actual</f>
        <v>0</v>
      </c>
    </row>
    <row r="100" spans="1:35">
      <c r="A100" s="25" t="s">
        <v>261</v>
      </c>
      <c r="B100" s="25" t="s">
        <v>210</v>
      </c>
      <c r="C100" s="25"/>
      <c r="D100" s="25" t="s">
        <v>260</v>
      </c>
      <c r="E100" s="26" t="s">
        <v>211</v>
      </c>
      <c r="F100" s="58" t="s">
        <v>15</v>
      </c>
      <c r="G100" s="27">
        <v>163</v>
      </c>
      <c r="H100" s="34">
        <f>'AER Table 16.24'!D77</f>
        <v>541.11</v>
      </c>
      <c r="I100" s="70">
        <f t="shared" si="59"/>
        <v>541.11</v>
      </c>
      <c r="J100" s="70">
        <f t="shared" si="60"/>
        <v>541.47938310960831</v>
      </c>
      <c r="K100" s="70">
        <f t="shared" si="61"/>
        <v>560.61147153717764</v>
      </c>
      <c r="L100" s="27">
        <f t="shared" si="62"/>
        <v>580.09533262255184</v>
      </c>
      <c r="M100" s="27">
        <f t="shared" si="63"/>
        <v>600.49390931605114</v>
      </c>
      <c r="N100" s="27">
        <f t="shared" si="64"/>
        <v>621.54830666570865</v>
      </c>
      <c r="O100" s="57" t="s">
        <v>229</v>
      </c>
      <c r="Q100" s="16">
        <f t="shared" si="65"/>
        <v>541.11</v>
      </c>
      <c r="R100" s="16">
        <f t="shared" si="66"/>
        <v>0</v>
      </c>
      <c r="S100" s="16">
        <f t="shared" si="50"/>
        <v>216.44400000000002</v>
      </c>
      <c r="T100" s="19">
        <f t="shared" si="56"/>
        <v>2.5</v>
      </c>
      <c r="U100" s="20" t="s">
        <v>344</v>
      </c>
      <c r="V100" s="16">
        <f t="shared" si="57"/>
        <v>89.06</v>
      </c>
      <c r="W100" s="19">
        <v>0.5</v>
      </c>
      <c r="X100" s="20" t="s">
        <v>345</v>
      </c>
      <c r="Y100" s="16">
        <f t="shared" si="58"/>
        <v>142.81</v>
      </c>
      <c r="Z100" s="19">
        <v>2</v>
      </c>
      <c r="AA100" s="20" t="s">
        <v>348</v>
      </c>
      <c r="AB100" s="16">
        <f t="shared" si="36"/>
        <v>210.96</v>
      </c>
      <c r="AC100" s="19">
        <v>1</v>
      </c>
      <c r="AD100" s="19">
        <v>0</v>
      </c>
      <c r="AE100" s="19">
        <f t="shared" si="67"/>
        <v>0</v>
      </c>
      <c r="AF100" s="19">
        <f t="shared" si="68"/>
        <v>0</v>
      </c>
      <c r="AG100" s="19">
        <f t="shared" si="69"/>
        <v>0</v>
      </c>
      <c r="AH100" s="19">
        <f t="shared" si="70"/>
        <v>0</v>
      </c>
      <c r="AI100" s="19">
        <f t="shared" si="71"/>
        <v>0</v>
      </c>
    </row>
    <row r="101" spans="1:35">
      <c r="A101" s="25" t="s">
        <v>261</v>
      </c>
      <c r="B101" s="25" t="s">
        <v>209</v>
      </c>
      <c r="C101" s="25"/>
      <c r="D101" s="25" t="s">
        <v>260</v>
      </c>
      <c r="E101" s="26" t="s">
        <v>197</v>
      </c>
      <c r="F101" s="58" t="s">
        <v>15</v>
      </c>
      <c r="G101" s="27">
        <v>163</v>
      </c>
      <c r="H101" s="34">
        <f>'AER Table 16.24'!D78</f>
        <v>374.68</v>
      </c>
      <c r="I101" s="70">
        <f t="shared" si="59"/>
        <v>374.68</v>
      </c>
      <c r="J101" s="70">
        <f t="shared" si="60"/>
        <v>374.93577140231747</v>
      </c>
      <c r="K101" s="70">
        <f t="shared" si="61"/>
        <v>388.18337520199162</v>
      </c>
      <c r="L101" s="27">
        <f t="shared" si="62"/>
        <v>401.67455642478927</v>
      </c>
      <c r="M101" s="27">
        <f t="shared" si="63"/>
        <v>415.79911282833081</v>
      </c>
      <c r="N101" s="27">
        <f t="shared" si="64"/>
        <v>430.37777816249519</v>
      </c>
      <c r="O101" s="57" t="s">
        <v>229</v>
      </c>
      <c r="Q101" s="16">
        <f t="shared" si="65"/>
        <v>374.68</v>
      </c>
      <c r="R101" s="16">
        <f t="shared" si="66"/>
        <v>0</v>
      </c>
      <c r="S101" s="16">
        <f t="shared" si="50"/>
        <v>124.89333333333333</v>
      </c>
      <c r="T101" s="19">
        <f t="shared" si="56"/>
        <v>3</v>
      </c>
      <c r="U101" s="20" t="s">
        <v>344</v>
      </c>
      <c r="V101" s="16">
        <f t="shared" si="57"/>
        <v>89.06</v>
      </c>
      <c r="W101" s="19">
        <v>1</v>
      </c>
      <c r="X101" s="20" t="s">
        <v>345</v>
      </c>
      <c r="Y101" s="16">
        <f t="shared" si="58"/>
        <v>142.81</v>
      </c>
      <c r="Z101" s="19">
        <v>2</v>
      </c>
      <c r="AA101" s="20" t="s">
        <v>349</v>
      </c>
      <c r="AB101" s="16">
        <f t="shared" si="36"/>
        <v>0</v>
      </c>
      <c r="AC101" s="19">
        <v>0</v>
      </c>
      <c r="AD101" s="19">
        <v>0</v>
      </c>
      <c r="AE101" s="19">
        <f t="shared" si="67"/>
        <v>0</v>
      </c>
      <c r="AF101" s="19">
        <f t="shared" si="68"/>
        <v>0</v>
      </c>
      <c r="AG101" s="19">
        <f t="shared" si="69"/>
        <v>0</v>
      </c>
      <c r="AH101" s="19">
        <f t="shared" si="70"/>
        <v>0</v>
      </c>
      <c r="AI101" s="19">
        <f t="shared" si="71"/>
        <v>0</v>
      </c>
    </row>
    <row r="102" spans="1:35">
      <c r="A102" s="25" t="s">
        <v>258</v>
      </c>
      <c r="B102" s="25" t="s">
        <v>257</v>
      </c>
      <c r="C102" s="25" t="s">
        <v>257</v>
      </c>
      <c r="D102" s="25" t="s">
        <v>256</v>
      </c>
      <c r="E102" s="26" t="s">
        <v>212</v>
      </c>
      <c r="F102" s="58" t="s">
        <v>15</v>
      </c>
      <c r="G102" s="27">
        <v>197.81818181818178</v>
      </c>
      <c r="H102" s="34">
        <f>'AER Table 16.24'!D81</f>
        <v>356.24</v>
      </c>
      <c r="I102" s="70">
        <f t="shared" si="59"/>
        <v>356.24</v>
      </c>
      <c r="J102" s="70">
        <f t="shared" si="60"/>
        <v>356.48318352824168</v>
      </c>
      <c r="K102" s="70">
        <f t="shared" si="61"/>
        <v>369.07880212970406</v>
      </c>
      <c r="L102" s="27">
        <f t="shared" si="62"/>
        <v>381.90601041092918</v>
      </c>
      <c r="M102" s="27">
        <f t="shared" si="63"/>
        <v>395.33542210410104</v>
      </c>
      <c r="N102" s="27">
        <f t="shared" si="64"/>
        <v>409.19659360683056</v>
      </c>
      <c r="O102" s="57" t="s">
        <v>229</v>
      </c>
      <c r="Q102" s="16">
        <f t="shared" si="65"/>
        <v>356.24</v>
      </c>
      <c r="R102" s="16">
        <f t="shared" si="66"/>
        <v>0</v>
      </c>
      <c r="S102" s="16">
        <f t="shared" si="50"/>
        <v>89.06</v>
      </c>
      <c r="T102" s="19">
        <f t="shared" si="56"/>
        <v>4</v>
      </c>
      <c r="U102" s="20" t="s">
        <v>344</v>
      </c>
      <c r="V102" s="16">
        <f t="shared" si="57"/>
        <v>89.06</v>
      </c>
      <c r="W102" s="19">
        <v>4</v>
      </c>
      <c r="X102" s="20" t="s">
        <v>349</v>
      </c>
      <c r="Y102" s="16">
        <f t="shared" si="58"/>
        <v>0</v>
      </c>
      <c r="Z102" s="19">
        <v>0</v>
      </c>
      <c r="AA102" s="20" t="s">
        <v>349</v>
      </c>
      <c r="AB102" s="16">
        <f t="shared" si="36"/>
        <v>0</v>
      </c>
      <c r="AC102" s="19">
        <v>0</v>
      </c>
      <c r="AD102" s="19">
        <v>0</v>
      </c>
      <c r="AE102" s="19">
        <f t="shared" si="67"/>
        <v>0</v>
      </c>
      <c r="AF102" s="19">
        <f t="shared" si="68"/>
        <v>0</v>
      </c>
      <c r="AG102" s="19">
        <f t="shared" si="69"/>
        <v>0</v>
      </c>
      <c r="AH102" s="19">
        <f t="shared" si="70"/>
        <v>0</v>
      </c>
      <c r="AI102" s="19">
        <f t="shared" si="71"/>
        <v>0</v>
      </c>
    </row>
    <row r="103" spans="1:35">
      <c r="A103" s="25" t="s">
        <v>258</v>
      </c>
      <c r="B103" s="25" t="s">
        <v>257</v>
      </c>
      <c r="C103" s="25" t="s">
        <v>257</v>
      </c>
      <c r="D103" s="25" t="s">
        <v>255</v>
      </c>
      <c r="E103" s="26" t="s">
        <v>212</v>
      </c>
      <c r="F103" s="58" t="s">
        <v>15</v>
      </c>
      <c r="G103" s="27">
        <v>264.45454545454544</v>
      </c>
      <c r="H103" s="34">
        <f>'AER Table 16.24'!D82</f>
        <v>445.3</v>
      </c>
      <c r="I103" s="70">
        <f t="shared" si="59"/>
        <v>445.3</v>
      </c>
      <c r="J103" s="70">
        <f t="shared" si="60"/>
        <v>445.60397941030203</v>
      </c>
      <c r="K103" s="70">
        <f t="shared" si="61"/>
        <v>461.34850266213004</v>
      </c>
      <c r="L103" s="27">
        <f t="shared" si="62"/>
        <v>477.38251301366142</v>
      </c>
      <c r="M103" s="27">
        <f t="shared" si="63"/>
        <v>494.16927763012626</v>
      </c>
      <c r="N103" s="27">
        <f t="shared" si="64"/>
        <v>511.49574200853817</v>
      </c>
      <c r="O103" s="57" t="s">
        <v>229</v>
      </c>
      <c r="Q103" s="16">
        <f t="shared" si="65"/>
        <v>445.3</v>
      </c>
      <c r="R103" s="16">
        <f t="shared" si="66"/>
        <v>0</v>
      </c>
      <c r="S103" s="16">
        <f t="shared" si="50"/>
        <v>89.06</v>
      </c>
      <c r="T103" s="19">
        <f t="shared" si="56"/>
        <v>5</v>
      </c>
      <c r="U103" s="20" t="s">
        <v>344</v>
      </c>
      <c r="V103" s="16">
        <f t="shared" si="57"/>
        <v>89.06</v>
      </c>
      <c r="W103" s="19">
        <v>5</v>
      </c>
      <c r="X103" s="20" t="s">
        <v>349</v>
      </c>
      <c r="Y103" s="16">
        <f t="shared" si="58"/>
        <v>0</v>
      </c>
      <c r="Z103" s="19">
        <v>0</v>
      </c>
      <c r="AA103" s="20" t="s">
        <v>349</v>
      </c>
      <c r="AB103" s="16">
        <f t="shared" si="36"/>
        <v>0</v>
      </c>
      <c r="AC103" s="19">
        <v>0</v>
      </c>
      <c r="AD103" s="19">
        <v>0</v>
      </c>
      <c r="AE103" s="19">
        <f t="shared" si="67"/>
        <v>0</v>
      </c>
      <c r="AF103" s="19">
        <f t="shared" si="68"/>
        <v>0</v>
      </c>
      <c r="AG103" s="19">
        <f t="shared" si="69"/>
        <v>0</v>
      </c>
      <c r="AH103" s="19">
        <f t="shared" si="70"/>
        <v>0</v>
      </c>
      <c r="AI103" s="19">
        <f t="shared" si="71"/>
        <v>0</v>
      </c>
    </row>
    <row r="104" spans="1:35">
      <c r="A104" s="25" t="s">
        <v>258</v>
      </c>
      <c r="B104" s="25" t="s">
        <v>257</v>
      </c>
      <c r="C104" s="25" t="s">
        <v>257</v>
      </c>
      <c r="D104" s="25" t="s">
        <v>254</v>
      </c>
      <c r="E104" s="26" t="s">
        <v>212</v>
      </c>
      <c r="F104" s="58" t="s">
        <v>15</v>
      </c>
      <c r="G104" s="27">
        <v>330.09090909090907</v>
      </c>
      <c r="H104" s="34">
        <f>'AER Table 16.24'!D83</f>
        <v>623.41999999999996</v>
      </c>
      <c r="I104" s="70">
        <f t="shared" si="59"/>
        <v>623.41999999999996</v>
      </c>
      <c r="J104" s="70">
        <f t="shared" si="60"/>
        <v>623.84557117442284</v>
      </c>
      <c r="K104" s="70">
        <f t="shared" si="61"/>
        <v>645.88790372698213</v>
      </c>
      <c r="L104" s="27">
        <f t="shared" si="62"/>
        <v>668.33551821912613</v>
      </c>
      <c r="M104" s="27">
        <f t="shared" si="63"/>
        <v>691.83698868217687</v>
      </c>
      <c r="N104" s="27">
        <f t="shared" si="64"/>
        <v>716.09403881195362</v>
      </c>
      <c r="O104" s="57" t="s">
        <v>229</v>
      </c>
      <c r="Q104" s="16">
        <f t="shared" si="65"/>
        <v>623.42000000000007</v>
      </c>
      <c r="R104" s="16">
        <f t="shared" si="66"/>
        <v>0</v>
      </c>
      <c r="S104" s="16">
        <f t="shared" si="50"/>
        <v>89.060000000000016</v>
      </c>
      <c r="T104" s="19">
        <f t="shared" si="56"/>
        <v>7</v>
      </c>
      <c r="U104" s="20" t="s">
        <v>344</v>
      </c>
      <c r="V104" s="16">
        <f t="shared" si="57"/>
        <v>89.06</v>
      </c>
      <c r="W104" s="19">
        <v>7</v>
      </c>
      <c r="X104" s="20" t="s">
        <v>349</v>
      </c>
      <c r="Y104" s="16">
        <f t="shared" si="58"/>
        <v>0</v>
      </c>
      <c r="Z104" s="19">
        <v>0</v>
      </c>
      <c r="AA104" s="20" t="s">
        <v>349</v>
      </c>
      <c r="AB104" s="16">
        <f t="shared" si="36"/>
        <v>0</v>
      </c>
      <c r="AC104" s="19">
        <v>0</v>
      </c>
      <c r="AD104" s="19">
        <v>0</v>
      </c>
      <c r="AE104" s="19">
        <f t="shared" si="67"/>
        <v>0</v>
      </c>
      <c r="AF104" s="19">
        <f t="shared" si="68"/>
        <v>0</v>
      </c>
      <c r="AG104" s="19">
        <f t="shared" si="69"/>
        <v>0</v>
      </c>
      <c r="AH104" s="19">
        <f t="shared" si="70"/>
        <v>0</v>
      </c>
      <c r="AI104" s="19">
        <f t="shared" si="71"/>
        <v>0</v>
      </c>
    </row>
    <row r="105" spans="1:35">
      <c r="A105" s="25" t="s">
        <v>258</v>
      </c>
      <c r="B105" s="25" t="s">
        <v>257</v>
      </c>
      <c r="C105" s="25" t="s">
        <v>257</v>
      </c>
      <c r="D105" s="25" t="s">
        <v>253</v>
      </c>
      <c r="E105" s="26" t="s">
        <v>212</v>
      </c>
      <c r="F105" s="58" t="s">
        <v>15</v>
      </c>
      <c r="G105" s="27">
        <v>396.63636363636363</v>
      </c>
      <c r="H105" s="34">
        <f>'AER Table 16.24'!D84</f>
        <v>712.48</v>
      </c>
      <c r="I105" s="70">
        <f t="shared" si="59"/>
        <v>712.48</v>
      </c>
      <c r="J105" s="70">
        <f t="shared" si="60"/>
        <v>712.96636705648336</v>
      </c>
      <c r="K105" s="70">
        <f t="shared" si="61"/>
        <v>738.15760425940812</v>
      </c>
      <c r="L105" s="27">
        <f t="shared" si="62"/>
        <v>763.81202082185837</v>
      </c>
      <c r="M105" s="27">
        <f t="shared" si="63"/>
        <v>790.67084420820208</v>
      </c>
      <c r="N105" s="27">
        <f t="shared" si="64"/>
        <v>818.39318721366112</v>
      </c>
      <c r="O105" s="57" t="s">
        <v>229</v>
      </c>
      <c r="Q105" s="16">
        <f t="shared" si="65"/>
        <v>712.48</v>
      </c>
      <c r="R105" s="16">
        <f t="shared" si="66"/>
        <v>0</v>
      </c>
      <c r="S105" s="16">
        <f t="shared" si="50"/>
        <v>89.06</v>
      </c>
      <c r="T105" s="19">
        <f t="shared" si="56"/>
        <v>8</v>
      </c>
      <c r="U105" s="20" t="s">
        <v>344</v>
      </c>
      <c r="V105" s="16">
        <f t="shared" si="57"/>
        <v>89.06</v>
      </c>
      <c r="W105" s="19">
        <v>8</v>
      </c>
      <c r="X105" s="20" t="s">
        <v>349</v>
      </c>
      <c r="Y105" s="16">
        <f t="shared" si="58"/>
        <v>0</v>
      </c>
      <c r="Z105" s="19">
        <v>0</v>
      </c>
      <c r="AA105" s="20" t="s">
        <v>349</v>
      </c>
      <c r="AB105" s="16">
        <f t="shared" si="36"/>
        <v>0</v>
      </c>
      <c r="AC105" s="19">
        <v>0</v>
      </c>
      <c r="AD105" s="19">
        <v>0</v>
      </c>
      <c r="AE105" s="19">
        <f t="shared" si="67"/>
        <v>0</v>
      </c>
      <c r="AF105" s="19">
        <f t="shared" si="68"/>
        <v>0</v>
      </c>
      <c r="AG105" s="19">
        <f t="shared" si="69"/>
        <v>0</v>
      </c>
      <c r="AH105" s="19">
        <f t="shared" si="70"/>
        <v>0</v>
      </c>
      <c r="AI105" s="19">
        <f t="shared" si="71"/>
        <v>0</v>
      </c>
    </row>
    <row r="106" spans="1:35">
      <c r="A106" s="25" t="s">
        <v>258</v>
      </c>
      <c r="B106" s="25" t="s">
        <v>169</v>
      </c>
      <c r="C106" s="25" t="s">
        <v>169</v>
      </c>
      <c r="D106" s="25" t="s">
        <v>252</v>
      </c>
      <c r="E106" s="26" t="s">
        <v>212</v>
      </c>
      <c r="F106" s="58" t="s">
        <v>15</v>
      </c>
      <c r="G106" s="27">
        <v>197.81818181818178</v>
      </c>
      <c r="H106" s="34">
        <f>'AER Table 16.24'!D85</f>
        <v>356.24</v>
      </c>
      <c r="I106" s="70">
        <f t="shared" si="59"/>
        <v>356.24</v>
      </c>
      <c r="J106" s="70">
        <f t="shared" si="60"/>
        <v>356.48318352824168</v>
      </c>
      <c r="K106" s="70">
        <f t="shared" si="61"/>
        <v>369.07880212970406</v>
      </c>
      <c r="L106" s="27">
        <f t="shared" si="62"/>
        <v>381.90601041092918</v>
      </c>
      <c r="M106" s="27">
        <f t="shared" si="63"/>
        <v>395.33542210410104</v>
      </c>
      <c r="N106" s="27">
        <f t="shared" si="64"/>
        <v>409.19659360683056</v>
      </c>
      <c r="O106" s="57" t="s">
        <v>229</v>
      </c>
      <c r="Q106" s="16">
        <f t="shared" si="65"/>
        <v>356.24</v>
      </c>
      <c r="R106" s="16">
        <f t="shared" si="66"/>
        <v>0</v>
      </c>
      <c r="S106" s="16">
        <f t="shared" si="50"/>
        <v>89.06</v>
      </c>
      <c r="T106" s="19">
        <f t="shared" si="56"/>
        <v>4</v>
      </c>
      <c r="U106" s="20" t="s">
        <v>344</v>
      </c>
      <c r="V106" s="16">
        <f t="shared" si="57"/>
        <v>89.06</v>
      </c>
      <c r="W106" s="19">
        <v>4</v>
      </c>
      <c r="X106" s="20" t="s">
        <v>349</v>
      </c>
      <c r="Y106" s="16">
        <f t="shared" si="58"/>
        <v>0</v>
      </c>
      <c r="Z106" s="19">
        <v>0</v>
      </c>
      <c r="AA106" s="20" t="s">
        <v>349</v>
      </c>
      <c r="AB106" s="16">
        <f t="shared" si="36"/>
        <v>0</v>
      </c>
      <c r="AC106" s="19">
        <v>0</v>
      </c>
      <c r="AD106" s="19">
        <v>0</v>
      </c>
      <c r="AE106" s="19">
        <f t="shared" si="67"/>
        <v>0</v>
      </c>
      <c r="AF106" s="19">
        <f t="shared" si="68"/>
        <v>0</v>
      </c>
      <c r="AG106" s="19">
        <f t="shared" si="69"/>
        <v>0</v>
      </c>
      <c r="AH106" s="19">
        <f t="shared" si="70"/>
        <v>0</v>
      </c>
      <c r="AI106" s="19">
        <f t="shared" si="71"/>
        <v>0</v>
      </c>
    </row>
    <row r="107" spans="1:35">
      <c r="A107" s="25" t="s">
        <v>258</v>
      </c>
      <c r="B107" s="25" t="s">
        <v>169</v>
      </c>
      <c r="C107" s="25" t="s">
        <v>169</v>
      </c>
      <c r="D107" s="25" t="s">
        <v>251</v>
      </c>
      <c r="E107" s="26" t="s">
        <v>212</v>
      </c>
      <c r="F107" s="58" t="s">
        <v>15</v>
      </c>
      <c r="G107" s="27">
        <v>264.45454545454544</v>
      </c>
      <c r="H107" s="34">
        <f>'AER Table 16.24'!D86</f>
        <v>445.3</v>
      </c>
      <c r="I107" s="70">
        <f t="shared" si="59"/>
        <v>445.3</v>
      </c>
      <c r="J107" s="70">
        <f t="shared" si="60"/>
        <v>445.60397941030203</v>
      </c>
      <c r="K107" s="70">
        <f t="shared" si="61"/>
        <v>461.34850266213004</v>
      </c>
      <c r="L107" s="27">
        <f t="shared" si="62"/>
        <v>477.38251301366142</v>
      </c>
      <c r="M107" s="27">
        <f t="shared" si="63"/>
        <v>494.16927763012626</v>
      </c>
      <c r="N107" s="27">
        <f t="shared" si="64"/>
        <v>511.49574200853817</v>
      </c>
      <c r="O107" s="57" t="s">
        <v>229</v>
      </c>
      <c r="Q107" s="16">
        <f t="shared" si="65"/>
        <v>445.3</v>
      </c>
      <c r="R107" s="16">
        <f t="shared" si="66"/>
        <v>0</v>
      </c>
      <c r="S107" s="16">
        <f t="shared" si="50"/>
        <v>89.06</v>
      </c>
      <c r="T107" s="19">
        <f t="shared" si="56"/>
        <v>5</v>
      </c>
      <c r="U107" s="20" t="s">
        <v>344</v>
      </c>
      <c r="V107" s="16">
        <f t="shared" si="57"/>
        <v>89.06</v>
      </c>
      <c r="W107" s="19">
        <v>5</v>
      </c>
      <c r="X107" s="20" t="s">
        <v>349</v>
      </c>
      <c r="Y107" s="16">
        <f t="shared" si="58"/>
        <v>0</v>
      </c>
      <c r="Z107" s="19">
        <v>0</v>
      </c>
      <c r="AA107" s="20" t="s">
        <v>349</v>
      </c>
      <c r="AB107" s="16">
        <f t="shared" si="36"/>
        <v>0</v>
      </c>
      <c r="AC107" s="19">
        <v>0</v>
      </c>
      <c r="AD107" s="19">
        <v>0</v>
      </c>
      <c r="AE107" s="19">
        <f t="shared" si="67"/>
        <v>0</v>
      </c>
      <c r="AF107" s="19">
        <f t="shared" si="68"/>
        <v>0</v>
      </c>
      <c r="AG107" s="19">
        <f t="shared" si="69"/>
        <v>0</v>
      </c>
      <c r="AH107" s="19">
        <f t="shared" si="70"/>
        <v>0</v>
      </c>
      <c r="AI107" s="19">
        <f t="shared" si="71"/>
        <v>0</v>
      </c>
    </row>
    <row r="108" spans="1:35">
      <c r="A108" s="25" t="s">
        <v>258</v>
      </c>
      <c r="B108" s="25" t="s">
        <v>169</v>
      </c>
      <c r="C108" s="25" t="s">
        <v>169</v>
      </c>
      <c r="D108" s="25" t="s">
        <v>250</v>
      </c>
      <c r="E108" s="26" t="s">
        <v>212</v>
      </c>
      <c r="F108" s="58" t="s">
        <v>15</v>
      </c>
      <c r="G108" s="27">
        <v>396.63636363636363</v>
      </c>
      <c r="H108" s="34">
        <f>'AER Table 16.24'!D87</f>
        <v>801.54</v>
      </c>
      <c r="I108" s="70">
        <f t="shared" si="59"/>
        <v>801.54</v>
      </c>
      <c r="J108" s="70">
        <f t="shared" si="60"/>
        <v>802.08716293854366</v>
      </c>
      <c r="K108" s="70">
        <f t="shared" si="61"/>
        <v>830.4273047918341</v>
      </c>
      <c r="L108" s="27">
        <f t="shared" si="62"/>
        <v>859.28852342459061</v>
      </c>
      <c r="M108" s="27">
        <f t="shared" si="63"/>
        <v>889.5046997342273</v>
      </c>
      <c r="N108" s="27">
        <f t="shared" si="64"/>
        <v>920.69233561536873</v>
      </c>
      <c r="O108" s="57" t="s">
        <v>229</v>
      </c>
      <c r="Q108" s="16">
        <f t="shared" si="65"/>
        <v>801.54</v>
      </c>
      <c r="R108" s="16">
        <f t="shared" si="66"/>
        <v>0</v>
      </c>
      <c r="S108" s="16">
        <f t="shared" si="50"/>
        <v>89.06</v>
      </c>
      <c r="T108" s="19">
        <f t="shared" si="56"/>
        <v>9</v>
      </c>
      <c r="U108" s="20" t="s">
        <v>344</v>
      </c>
      <c r="V108" s="16">
        <f t="shared" si="57"/>
        <v>89.06</v>
      </c>
      <c r="W108" s="19">
        <v>9</v>
      </c>
      <c r="X108" s="20" t="s">
        <v>349</v>
      </c>
      <c r="Y108" s="16">
        <f t="shared" si="58"/>
        <v>0</v>
      </c>
      <c r="Z108" s="19">
        <v>0</v>
      </c>
      <c r="AA108" s="20" t="s">
        <v>349</v>
      </c>
      <c r="AB108" s="16">
        <f t="shared" si="36"/>
        <v>0</v>
      </c>
      <c r="AC108" s="19">
        <v>0</v>
      </c>
      <c r="AD108" s="19">
        <v>0</v>
      </c>
      <c r="AE108" s="19">
        <f t="shared" si="67"/>
        <v>0</v>
      </c>
      <c r="AF108" s="19">
        <f t="shared" si="68"/>
        <v>0</v>
      </c>
      <c r="AG108" s="19">
        <f t="shared" si="69"/>
        <v>0</v>
      </c>
      <c r="AH108" s="19">
        <f t="shared" si="70"/>
        <v>0</v>
      </c>
      <c r="AI108" s="19">
        <f t="shared" si="71"/>
        <v>0</v>
      </c>
    </row>
    <row r="109" spans="1:35">
      <c r="A109" s="25" t="s">
        <v>258</v>
      </c>
      <c r="B109" s="25" t="s">
        <v>249</v>
      </c>
      <c r="C109" s="25" t="s">
        <v>249</v>
      </c>
      <c r="D109" s="25" t="s">
        <v>243</v>
      </c>
      <c r="E109" s="26" t="s">
        <v>212</v>
      </c>
      <c r="F109" s="58" t="s">
        <v>28</v>
      </c>
      <c r="G109" s="27">
        <v>65.63636363636364</v>
      </c>
      <c r="H109" s="34">
        <f>'AER Table 16.24'!D88</f>
        <v>89.06</v>
      </c>
      <c r="I109" s="70">
        <f t="shared" si="59"/>
        <v>89.06</v>
      </c>
      <c r="J109" s="70">
        <f t="shared" si="60"/>
        <v>89.12079588206042</v>
      </c>
      <c r="K109" s="70">
        <f t="shared" si="61"/>
        <v>92.269700532426015</v>
      </c>
      <c r="L109" s="27">
        <f t="shared" si="62"/>
        <v>95.476502602732296</v>
      </c>
      <c r="M109" s="27">
        <f t="shared" si="63"/>
        <v>98.83385552602526</v>
      </c>
      <c r="N109" s="27">
        <f t="shared" si="64"/>
        <v>102.29914840170764</v>
      </c>
      <c r="O109" s="57" t="s">
        <v>337</v>
      </c>
      <c r="Q109" s="16">
        <f t="shared" si="65"/>
        <v>89.06</v>
      </c>
      <c r="R109" s="16">
        <f t="shared" si="66"/>
        <v>0</v>
      </c>
      <c r="S109" s="16">
        <f t="shared" si="50"/>
        <v>89.06</v>
      </c>
      <c r="T109" s="19">
        <f t="shared" si="56"/>
        <v>1</v>
      </c>
      <c r="U109" s="20" t="s">
        <v>344</v>
      </c>
      <c r="V109" s="16">
        <f t="shared" si="57"/>
        <v>89.06</v>
      </c>
      <c r="W109" s="19">
        <v>1</v>
      </c>
      <c r="X109" s="20" t="s">
        <v>349</v>
      </c>
      <c r="Y109" s="16">
        <f t="shared" si="58"/>
        <v>0</v>
      </c>
      <c r="Z109" s="19">
        <v>0</v>
      </c>
      <c r="AA109" s="20" t="s">
        <v>349</v>
      </c>
      <c r="AB109" s="16">
        <f t="shared" si="36"/>
        <v>0</v>
      </c>
      <c r="AC109" s="19">
        <v>0</v>
      </c>
      <c r="AD109" s="19">
        <v>0</v>
      </c>
      <c r="AE109" s="19">
        <f t="shared" si="67"/>
        <v>0</v>
      </c>
      <c r="AF109" s="19">
        <f t="shared" si="68"/>
        <v>0</v>
      </c>
      <c r="AG109" s="19">
        <f t="shared" si="69"/>
        <v>0</v>
      </c>
      <c r="AH109" s="19">
        <f t="shared" si="70"/>
        <v>0</v>
      </c>
      <c r="AI109" s="19">
        <f t="shared" si="71"/>
        <v>0</v>
      </c>
    </row>
    <row r="110" spans="1:35">
      <c r="A110" s="25" t="s">
        <v>258</v>
      </c>
      <c r="B110" s="25" t="s">
        <v>248</v>
      </c>
      <c r="C110" s="25" t="s">
        <v>248</v>
      </c>
      <c r="D110" s="25" t="s">
        <v>243</v>
      </c>
      <c r="E110" s="26" t="s">
        <v>212</v>
      </c>
      <c r="F110" s="58" t="s">
        <v>28</v>
      </c>
      <c r="G110" s="27">
        <v>65.63636363636364</v>
      </c>
      <c r="H110" s="34">
        <f>'AER Table 16.24'!D89</f>
        <v>89.06</v>
      </c>
      <c r="I110" s="70">
        <f t="shared" si="59"/>
        <v>89.06</v>
      </c>
      <c r="J110" s="70">
        <f t="shared" si="60"/>
        <v>89.12079588206042</v>
      </c>
      <c r="K110" s="70">
        <f t="shared" si="61"/>
        <v>92.269700532426015</v>
      </c>
      <c r="L110" s="27">
        <f t="shared" si="62"/>
        <v>95.476502602732296</v>
      </c>
      <c r="M110" s="27">
        <f t="shared" si="63"/>
        <v>98.83385552602526</v>
      </c>
      <c r="N110" s="27">
        <f t="shared" si="64"/>
        <v>102.29914840170764</v>
      </c>
      <c r="O110" s="57" t="s">
        <v>337</v>
      </c>
      <c r="Q110" s="16">
        <f t="shared" si="65"/>
        <v>89.06</v>
      </c>
      <c r="R110" s="16">
        <f t="shared" si="66"/>
        <v>0</v>
      </c>
      <c r="S110" s="16">
        <f t="shared" si="50"/>
        <v>89.06</v>
      </c>
      <c r="T110" s="19">
        <f t="shared" si="56"/>
        <v>1</v>
      </c>
      <c r="U110" s="20" t="s">
        <v>344</v>
      </c>
      <c r="V110" s="16">
        <f t="shared" si="57"/>
        <v>89.06</v>
      </c>
      <c r="W110" s="19">
        <v>1</v>
      </c>
      <c r="X110" s="20" t="s">
        <v>349</v>
      </c>
      <c r="Y110" s="16">
        <f t="shared" si="58"/>
        <v>0</v>
      </c>
      <c r="Z110" s="19">
        <v>0</v>
      </c>
      <c r="AA110" s="20" t="s">
        <v>349</v>
      </c>
      <c r="AB110" s="16">
        <f t="shared" si="36"/>
        <v>0</v>
      </c>
      <c r="AC110" s="19">
        <v>0</v>
      </c>
      <c r="AD110" s="19">
        <v>0</v>
      </c>
      <c r="AE110" s="19">
        <f t="shared" si="67"/>
        <v>0</v>
      </c>
      <c r="AF110" s="19">
        <f t="shared" si="68"/>
        <v>0</v>
      </c>
      <c r="AG110" s="19">
        <f t="shared" si="69"/>
        <v>0</v>
      </c>
      <c r="AH110" s="19">
        <f t="shared" si="70"/>
        <v>0</v>
      </c>
      <c r="AI110" s="19">
        <f t="shared" si="71"/>
        <v>0</v>
      </c>
    </row>
    <row r="111" spans="1:35">
      <c r="A111" s="25" t="s">
        <v>258</v>
      </c>
      <c r="B111" s="25" t="s">
        <v>247</v>
      </c>
      <c r="C111" s="25" t="s">
        <v>247</v>
      </c>
      <c r="D111" s="25" t="s">
        <v>243</v>
      </c>
      <c r="E111" s="26" t="s">
        <v>212</v>
      </c>
      <c r="F111" s="58" t="s">
        <v>28</v>
      </c>
      <c r="G111" s="27">
        <v>65.63636363636364</v>
      </c>
      <c r="H111" s="34">
        <f>'AER Table 16.24'!D90</f>
        <v>89.06</v>
      </c>
      <c r="I111" s="70">
        <f t="shared" si="59"/>
        <v>89.06</v>
      </c>
      <c r="J111" s="70">
        <f t="shared" si="60"/>
        <v>89.12079588206042</v>
      </c>
      <c r="K111" s="70">
        <f t="shared" si="61"/>
        <v>92.269700532426015</v>
      </c>
      <c r="L111" s="27">
        <f t="shared" si="62"/>
        <v>95.476502602732296</v>
      </c>
      <c r="M111" s="27">
        <f t="shared" si="63"/>
        <v>98.83385552602526</v>
      </c>
      <c r="N111" s="27">
        <f t="shared" si="64"/>
        <v>102.29914840170764</v>
      </c>
      <c r="O111" s="57" t="s">
        <v>337</v>
      </c>
      <c r="Q111" s="16">
        <f t="shared" si="65"/>
        <v>89.06</v>
      </c>
      <c r="R111" s="16">
        <f t="shared" si="66"/>
        <v>0</v>
      </c>
      <c r="S111" s="16">
        <f t="shared" si="50"/>
        <v>89.06</v>
      </c>
      <c r="T111" s="19">
        <f t="shared" si="56"/>
        <v>1</v>
      </c>
      <c r="U111" s="20" t="s">
        <v>344</v>
      </c>
      <c r="V111" s="16">
        <f t="shared" si="57"/>
        <v>89.06</v>
      </c>
      <c r="W111" s="19">
        <v>1</v>
      </c>
      <c r="X111" s="20" t="s">
        <v>349</v>
      </c>
      <c r="Y111" s="16">
        <f t="shared" si="58"/>
        <v>0</v>
      </c>
      <c r="Z111" s="19">
        <v>0</v>
      </c>
      <c r="AA111" s="20" t="s">
        <v>349</v>
      </c>
      <c r="AB111" s="16">
        <f t="shared" si="36"/>
        <v>0</v>
      </c>
      <c r="AC111" s="19">
        <v>0</v>
      </c>
      <c r="AD111" s="19">
        <v>0</v>
      </c>
      <c r="AE111" s="19">
        <f t="shared" si="67"/>
        <v>0</v>
      </c>
      <c r="AF111" s="19">
        <f t="shared" si="68"/>
        <v>0</v>
      </c>
      <c r="AG111" s="19">
        <f t="shared" si="69"/>
        <v>0</v>
      </c>
      <c r="AH111" s="19">
        <f t="shared" si="70"/>
        <v>0</v>
      </c>
      <c r="AI111" s="19">
        <f t="shared" si="71"/>
        <v>0</v>
      </c>
    </row>
    <row r="112" spans="1:35">
      <c r="A112" s="25" t="s">
        <v>258</v>
      </c>
      <c r="B112" s="25" t="s">
        <v>246</v>
      </c>
      <c r="C112" s="25" t="s">
        <v>246</v>
      </c>
      <c r="D112" s="25" t="s">
        <v>245</v>
      </c>
      <c r="E112" s="26" t="s">
        <v>212</v>
      </c>
      <c r="F112" s="58" t="s">
        <v>15</v>
      </c>
      <c r="G112" s="27" t="s">
        <v>207</v>
      </c>
      <c r="H112" s="34">
        <f>'AER Table 16.24'!D91</f>
        <v>106.87</v>
      </c>
      <c r="I112" s="70">
        <f t="shared" si="59"/>
        <v>106.87</v>
      </c>
      <c r="J112" s="70">
        <f t="shared" si="60"/>
        <v>106.94295369319332</v>
      </c>
      <c r="K112" s="70">
        <f t="shared" si="61"/>
        <v>110.7215685594023</v>
      </c>
      <c r="L112" s="27">
        <f t="shared" si="62"/>
        <v>114.56965902935102</v>
      </c>
      <c r="M112" s="27">
        <f t="shared" si="63"/>
        <v>118.59840714199775</v>
      </c>
      <c r="N112" s="27">
        <f t="shared" si="64"/>
        <v>122.75668077352906</v>
      </c>
      <c r="O112" s="57" t="s">
        <v>229</v>
      </c>
      <c r="Q112" s="16">
        <f t="shared" si="65"/>
        <v>106.872</v>
      </c>
      <c r="R112" s="16">
        <f t="shared" si="66"/>
        <v>1.9999999999953388E-3</v>
      </c>
      <c r="S112" s="16">
        <f t="shared" si="50"/>
        <v>89.06</v>
      </c>
      <c r="T112" s="19">
        <f t="shared" si="56"/>
        <v>1.2</v>
      </c>
      <c r="U112" s="20" t="s">
        <v>344</v>
      </c>
      <c r="V112" s="16">
        <f t="shared" si="57"/>
        <v>89.06</v>
      </c>
      <c r="W112" s="19">
        <v>1.2</v>
      </c>
      <c r="X112" s="20" t="s">
        <v>349</v>
      </c>
      <c r="Y112" s="16">
        <f t="shared" si="58"/>
        <v>0</v>
      </c>
      <c r="Z112" s="19">
        <v>0</v>
      </c>
      <c r="AA112" s="20" t="s">
        <v>349</v>
      </c>
      <c r="AB112" s="16">
        <f t="shared" si="36"/>
        <v>0</v>
      </c>
      <c r="AC112" s="19">
        <v>0</v>
      </c>
      <c r="AD112" s="19">
        <v>0</v>
      </c>
      <c r="AE112" s="19">
        <f t="shared" si="67"/>
        <v>0</v>
      </c>
      <c r="AF112" s="19">
        <f t="shared" si="68"/>
        <v>0</v>
      </c>
      <c r="AG112" s="19">
        <f t="shared" si="69"/>
        <v>0</v>
      </c>
      <c r="AH112" s="19">
        <f t="shared" si="70"/>
        <v>0</v>
      </c>
      <c r="AI112" s="19">
        <f t="shared" si="71"/>
        <v>0</v>
      </c>
    </row>
    <row r="113" spans="1:35">
      <c r="A113" s="25" t="s">
        <v>258</v>
      </c>
      <c r="B113" s="25" t="s">
        <v>244</v>
      </c>
      <c r="C113" s="25" t="s">
        <v>244</v>
      </c>
      <c r="D113" s="25" t="s">
        <v>243</v>
      </c>
      <c r="E113" s="26" t="s">
        <v>212</v>
      </c>
      <c r="F113" s="58" t="s">
        <v>28</v>
      </c>
      <c r="G113" s="27" t="s">
        <v>207</v>
      </c>
      <c r="H113" s="34">
        <f>'AER Table 16.24'!D92</f>
        <v>89.06</v>
      </c>
      <c r="I113" s="70">
        <f t="shared" si="59"/>
        <v>89.06</v>
      </c>
      <c r="J113" s="70">
        <f t="shared" si="60"/>
        <v>89.12079588206042</v>
      </c>
      <c r="K113" s="70">
        <f t="shared" si="61"/>
        <v>92.269700532426015</v>
      </c>
      <c r="L113" s="27">
        <f t="shared" si="62"/>
        <v>95.476502602732296</v>
      </c>
      <c r="M113" s="27">
        <f t="shared" si="63"/>
        <v>98.83385552602526</v>
      </c>
      <c r="N113" s="27">
        <f t="shared" si="64"/>
        <v>102.29914840170764</v>
      </c>
      <c r="O113" s="57" t="s">
        <v>337</v>
      </c>
      <c r="Q113" s="16">
        <f t="shared" si="65"/>
        <v>89.06</v>
      </c>
      <c r="R113" s="16">
        <f t="shared" si="66"/>
        <v>0</v>
      </c>
      <c r="S113" s="16">
        <f t="shared" si="50"/>
        <v>89.06</v>
      </c>
      <c r="T113" s="19">
        <f t="shared" si="56"/>
        <v>1</v>
      </c>
      <c r="U113" s="20" t="s">
        <v>344</v>
      </c>
      <c r="V113" s="16">
        <f t="shared" si="57"/>
        <v>89.06</v>
      </c>
      <c r="W113" s="19">
        <v>1</v>
      </c>
      <c r="X113" s="20" t="s">
        <v>349</v>
      </c>
      <c r="Y113" s="16">
        <f t="shared" si="58"/>
        <v>0</v>
      </c>
      <c r="Z113" s="19">
        <v>0</v>
      </c>
      <c r="AA113" s="20" t="s">
        <v>349</v>
      </c>
      <c r="AB113" s="16">
        <f t="shared" si="36"/>
        <v>0</v>
      </c>
      <c r="AC113" s="19">
        <v>0</v>
      </c>
      <c r="AD113" s="19">
        <v>0</v>
      </c>
      <c r="AE113" s="19">
        <f t="shared" si="67"/>
        <v>0</v>
      </c>
      <c r="AF113" s="19">
        <f t="shared" si="68"/>
        <v>0</v>
      </c>
      <c r="AG113" s="19">
        <f t="shared" si="69"/>
        <v>0</v>
      </c>
      <c r="AH113" s="19">
        <f t="shared" si="70"/>
        <v>0</v>
      </c>
      <c r="AI113" s="19">
        <f t="shared" si="71"/>
        <v>0</v>
      </c>
    </row>
    <row r="114" spans="1:35">
      <c r="A114" s="25" t="s">
        <v>242</v>
      </c>
      <c r="B114" s="25" t="s">
        <v>241</v>
      </c>
      <c r="C114" s="25"/>
      <c r="D114" s="25"/>
      <c r="E114" s="26" t="s">
        <v>206</v>
      </c>
      <c r="F114" s="67" t="s">
        <v>15</v>
      </c>
      <c r="G114" s="31">
        <v>37.909090909090907</v>
      </c>
      <c r="H114" s="37">
        <f>'AER Table 16.24'!$D$95</f>
        <v>29.64</v>
      </c>
      <c r="I114" s="72">
        <f t="shared" si="59"/>
        <v>29.64</v>
      </c>
      <c r="J114" s="70">
        <f t="shared" si="60"/>
        <v>29.660233437505848</v>
      </c>
      <c r="K114" s="70">
        <f t="shared" si="61"/>
        <v>30.708218322267093</v>
      </c>
      <c r="L114" s="27">
        <f t="shared" si="62"/>
        <v>31.775472009263254</v>
      </c>
      <c r="M114" s="27">
        <f t="shared" si="63"/>
        <v>32.892830426581952</v>
      </c>
      <c r="N114" s="27">
        <f t="shared" si="64"/>
        <v>34.04611226843268</v>
      </c>
      <c r="O114" s="57" t="s">
        <v>229</v>
      </c>
      <c r="Q114" s="16">
        <f t="shared" si="65"/>
        <v>28.713128948128578</v>
      </c>
      <c r="R114" s="16">
        <f t="shared" si="66"/>
        <v>-0.92687105187142294</v>
      </c>
      <c r="S114" s="16">
        <f t="shared" si="50"/>
        <v>114.85251579251431</v>
      </c>
      <c r="T114" s="19">
        <f t="shared" si="56"/>
        <v>0.25</v>
      </c>
      <c r="U114" s="20" t="s">
        <v>344</v>
      </c>
      <c r="V114" s="16">
        <f t="shared" si="57"/>
        <v>89.06</v>
      </c>
      <c r="W114" s="19">
        <f>10/60</f>
        <v>0.16666666666666666</v>
      </c>
      <c r="X114" s="20" t="s">
        <v>346</v>
      </c>
      <c r="Y114" s="16">
        <f t="shared" si="58"/>
        <v>166.43754737754293</v>
      </c>
      <c r="Z114" s="19">
        <f>5/60</f>
        <v>8.3333333333333329E-2</v>
      </c>
      <c r="AA114" s="20" t="s">
        <v>349</v>
      </c>
      <c r="AB114" s="16">
        <f t="shared" si="36"/>
        <v>0</v>
      </c>
      <c r="AC114" s="19">
        <v>0</v>
      </c>
      <c r="AD114" s="19">
        <v>0</v>
      </c>
      <c r="AE114" s="19">
        <f t="shared" si="67"/>
        <v>0</v>
      </c>
      <c r="AF114" s="19">
        <f t="shared" si="68"/>
        <v>0</v>
      </c>
      <c r="AG114" s="19">
        <f t="shared" si="69"/>
        <v>0</v>
      </c>
      <c r="AH114" s="19">
        <f t="shared" si="70"/>
        <v>0</v>
      </c>
      <c r="AI114" s="19">
        <f t="shared" si="71"/>
        <v>0</v>
      </c>
    </row>
    <row r="115" spans="1:35">
      <c r="A115" s="25" t="s">
        <v>242</v>
      </c>
      <c r="B115" s="25" t="s">
        <v>240</v>
      </c>
      <c r="C115" s="25"/>
      <c r="D115" s="25"/>
      <c r="E115" s="26" t="s">
        <v>206</v>
      </c>
      <c r="F115" s="67" t="s">
        <v>15</v>
      </c>
      <c r="G115" s="31">
        <v>74.818181818181813</v>
      </c>
      <c r="H115" s="37">
        <f>'AER Table 16.24'!$D$96</f>
        <v>230.33</v>
      </c>
      <c r="I115" s="72">
        <f t="shared" si="59"/>
        <v>230.33</v>
      </c>
      <c r="J115" s="70">
        <f t="shared" si="60"/>
        <v>230.48723237721734</v>
      </c>
      <c r="K115" s="70">
        <f t="shared" si="61"/>
        <v>238.63103664533668</v>
      </c>
      <c r="L115" s="27">
        <f t="shared" si="62"/>
        <v>246.92457718939289</v>
      </c>
      <c r="M115" s="27">
        <f t="shared" si="63"/>
        <v>255.60747746810463</v>
      </c>
      <c r="N115" s="27">
        <f t="shared" si="64"/>
        <v>264.5695357215958</v>
      </c>
      <c r="O115" s="57" t="s">
        <v>229</v>
      </c>
      <c r="Q115" s="16">
        <f t="shared" si="65"/>
        <v>278.36945001444292</v>
      </c>
      <c r="R115" s="16">
        <f t="shared" si="66"/>
        <v>48.039450014442906</v>
      </c>
      <c r="S115" s="16">
        <f t="shared" si="50"/>
        <v>159.06825715111023</v>
      </c>
      <c r="T115" s="19">
        <f t="shared" si="56"/>
        <v>1.75</v>
      </c>
      <c r="U115" s="20" t="s">
        <v>344</v>
      </c>
      <c r="V115" s="16">
        <f t="shared" si="57"/>
        <v>89.06</v>
      </c>
      <c r="W115" s="19">
        <f>10/60</f>
        <v>0.16666666666666666</v>
      </c>
      <c r="X115" s="20" t="s">
        <v>346</v>
      </c>
      <c r="Y115" s="16">
        <f t="shared" si="58"/>
        <v>166.43754737754293</v>
      </c>
      <c r="Z115" s="19">
        <f>1.5 +5/60</f>
        <v>1.5833333333333333</v>
      </c>
      <c r="AA115" s="20" t="s">
        <v>349</v>
      </c>
      <c r="AB115" s="16">
        <f t="shared" si="36"/>
        <v>0</v>
      </c>
      <c r="AC115" s="19">
        <v>0</v>
      </c>
      <c r="AD115" s="19">
        <v>0</v>
      </c>
      <c r="AE115" s="19">
        <f t="shared" si="67"/>
        <v>0</v>
      </c>
      <c r="AF115" s="19">
        <f t="shared" si="68"/>
        <v>0</v>
      </c>
      <c r="AG115" s="19">
        <f t="shared" si="69"/>
        <v>0</v>
      </c>
      <c r="AH115" s="19">
        <f t="shared" si="70"/>
        <v>0</v>
      </c>
      <c r="AI115" s="19">
        <f t="shared" si="71"/>
        <v>0</v>
      </c>
    </row>
    <row r="116" spans="1:35">
      <c r="A116" s="25" t="s">
        <v>239</v>
      </c>
      <c r="B116" s="25"/>
      <c r="C116" s="25"/>
      <c r="D116" s="25"/>
      <c r="E116" s="26" t="s">
        <v>212</v>
      </c>
      <c r="F116" s="58" t="s">
        <v>28</v>
      </c>
      <c r="G116" s="27" t="s">
        <v>207</v>
      </c>
      <c r="H116" s="34">
        <f>'AER Table 16.24'!$D$97</f>
        <v>199.83</v>
      </c>
      <c r="I116" s="70">
        <f t="shared" si="59"/>
        <v>199.83</v>
      </c>
      <c r="J116" s="70">
        <f t="shared" si="60"/>
        <v>199.96641186966238</v>
      </c>
      <c r="K116" s="70">
        <f t="shared" si="61"/>
        <v>207.03182413423184</v>
      </c>
      <c r="L116" s="27">
        <f t="shared" si="62"/>
        <v>214.22714479119685</v>
      </c>
      <c r="M116" s="27">
        <f t="shared" si="63"/>
        <v>221.76026667152058</v>
      </c>
      <c r="N116" s="27">
        <f t="shared" si="64"/>
        <v>229.53558078950408</v>
      </c>
      <c r="O116" s="57" t="s">
        <v>337</v>
      </c>
      <c r="Q116" s="16">
        <f t="shared" si="65"/>
        <v>199.82938684438574</v>
      </c>
      <c r="R116" s="16">
        <f t="shared" si="66"/>
        <v>-6.1315561427477405E-4</v>
      </c>
      <c r="S116" s="16">
        <f t="shared" si="50"/>
        <v>199.82938684438574</v>
      </c>
      <c r="T116" s="19">
        <f t="shared" si="56"/>
        <v>1</v>
      </c>
      <c r="U116" s="20" t="s">
        <v>346</v>
      </c>
      <c r="V116" s="16">
        <f t="shared" si="57"/>
        <v>166.43754737754293</v>
      </c>
      <c r="W116" s="19">
        <v>0.25</v>
      </c>
      <c r="X116" s="20" t="s">
        <v>348</v>
      </c>
      <c r="Y116" s="16">
        <f t="shared" si="58"/>
        <v>210.96</v>
      </c>
      <c r="Z116" s="19">
        <v>0.75</v>
      </c>
      <c r="AA116" s="20" t="s">
        <v>349</v>
      </c>
      <c r="AB116" s="16">
        <f t="shared" si="36"/>
        <v>0</v>
      </c>
      <c r="AC116" s="19">
        <v>0</v>
      </c>
      <c r="AD116" s="19">
        <v>0</v>
      </c>
      <c r="AE116" s="19">
        <f t="shared" si="67"/>
        <v>0</v>
      </c>
      <c r="AF116" s="19">
        <f t="shared" si="68"/>
        <v>0</v>
      </c>
      <c r="AG116" s="19">
        <f t="shared" si="69"/>
        <v>0</v>
      </c>
      <c r="AH116" s="19">
        <f t="shared" si="70"/>
        <v>0</v>
      </c>
      <c r="AI116" s="19">
        <f t="shared" si="71"/>
        <v>0</v>
      </c>
    </row>
    <row r="117" spans="1:35">
      <c r="A117" s="25" t="s">
        <v>238</v>
      </c>
      <c r="B117" s="25"/>
      <c r="C117" s="25"/>
      <c r="D117" s="25"/>
      <c r="E117" s="26" t="s">
        <v>212</v>
      </c>
      <c r="F117" s="58" t="s">
        <v>28</v>
      </c>
      <c r="G117" s="27" t="s">
        <v>207</v>
      </c>
      <c r="H117" s="34">
        <f>'AER Table 16.24'!$D$98</f>
        <v>202.06</v>
      </c>
      <c r="I117" s="70">
        <f t="shared" si="59"/>
        <v>202.06</v>
      </c>
      <c r="J117" s="70">
        <f t="shared" si="60"/>
        <v>202.19793415595245</v>
      </c>
      <c r="K117" s="70">
        <f t="shared" si="61"/>
        <v>209.34219278668311</v>
      </c>
      <c r="L117" s="27">
        <f t="shared" si="62"/>
        <v>216.61780952063873</v>
      </c>
      <c r="M117" s="27">
        <f t="shared" si="63"/>
        <v>224.23499716582822</v>
      </c>
      <c r="N117" s="27">
        <f t="shared" si="64"/>
        <v>232.09707978945704</v>
      </c>
      <c r="O117" s="57" t="s">
        <v>337</v>
      </c>
      <c r="Q117" s="16">
        <f t="shared" si="65"/>
        <v>202.05550947550861</v>
      </c>
      <c r="R117" s="16">
        <f t="shared" si="66"/>
        <v>-4.4905244913877596E-3</v>
      </c>
      <c r="S117" s="16">
        <f t="shared" si="50"/>
        <v>202.05550947550861</v>
      </c>
      <c r="T117" s="19">
        <f t="shared" si="56"/>
        <v>1</v>
      </c>
      <c r="U117" s="20" t="s">
        <v>346</v>
      </c>
      <c r="V117" s="16">
        <f t="shared" si="57"/>
        <v>166.43754737754293</v>
      </c>
      <c r="W117" s="19">
        <v>0.2</v>
      </c>
      <c r="X117" s="20" t="s">
        <v>348</v>
      </c>
      <c r="Y117" s="16">
        <f t="shared" si="58"/>
        <v>210.96</v>
      </c>
      <c r="Z117" s="19">
        <v>0.8</v>
      </c>
      <c r="AA117" s="20" t="s">
        <v>349</v>
      </c>
      <c r="AB117" s="16">
        <f t="shared" si="36"/>
        <v>0</v>
      </c>
      <c r="AC117" s="19">
        <v>0</v>
      </c>
      <c r="AD117" s="19">
        <v>0</v>
      </c>
      <c r="AE117" s="19">
        <f t="shared" si="67"/>
        <v>0</v>
      </c>
      <c r="AF117" s="19">
        <f t="shared" si="68"/>
        <v>0</v>
      </c>
      <c r="AG117" s="19">
        <f t="shared" si="69"/>
        <v>0</v>
      </c>
      <c r="AH117" s="19">
        <f t="shared" si="70"/>
        <v>0</v>
      </c>
      <c r="AI117" s="19">
        <f t="shared" si="71"/>
        <v>0</v>
      </c>
    </row>
    <row r="118" spans="1:35">
      <c r="A118" s="25" t="s">
        <v>237</v>
      </c>
      <c r="B118" s="25" t="s">
        <v>236</v>
      </c>
      <c r="C118" s="25"/>
      <c r="D118" s="25"/>
      <c r="E118" s="26" t="s">
        <v>212</v>
      </c>
      <c r="F118" s="58" t="s">
        <v>15</v>
      </c>
      <c r="G118" s="27" t="s">
        <v>207</v>
      </c>
      <c r="H118" s="34">
        <f>'AER Table 16.24'!$D$101</f>
        <v>7.42</v>
      </c>
      <c r="I118" s="70">
        <f t="shared" si="59"/>
        <v>7.42</v>
      </c>
      <c r="J118" s="70">
        <f t="shared" si="60"/>
        <v>7.4250651857723806</v>
      </c>
      <c r="K118" s="70">
        <f t="shared" si="61"/>
        <v>7.6874149781113967</v>
      </c>
      <c r="L118" s="27">
        <f t="shared" si="62"/>
        <v>7.9545884719545654</v>
      </c>
      <c r="M118" s="27">
        <f t="shared" si="63"/>
        <v>8.2343050528083026</v>
      </c>
      <c r="N118" s="27">
        <f t="shared" si="64"/>
        <v>8.5230146097088557</v>
      </c>
      <c r="O118" s="57" t="s">
        <v>229</v>
      </c>
      <c r="Q118" s="16">
        <f t="shared" si="65"/>
        <v>7.4216666666666669</v>
      </c>
      <c r="R118" s="16">
        <f t="shared" si="66"/>
        <v>1.6666666666669272E-3</v>
      </c>
      <c r="S118" s="16">
        <f t="shared" si="50"/>
        <v>89.06</v>
      </c>
      <c r="T118" s="19">
        <f t="shared" si="56"/>
        <v>8.3333333333333329E-2</v>
      </c>
      <c r="U118" s="20" t="s">
        <v>344</v>
      </c>
      <c r="V118" s="16">
        <f t="shared" si="57"/>
        <v>89.06</v>
      </c>
      <c r="W118" s="19">
        <f>5/60</f>
        <v>8.3333333333333329E-2</v>
      </c>
      <c r="X118" s="20" t="s">
        <v>349</v>
      </c>
      <c r="Y118" s="16">
        <f t="shared" si="58"/>
        <v>0</v>
      </c>
      <c r="Z118" s="19">
        <v>0</v>
      </c>
      <c r="AA118" s="20" t="s">
        <v>349</v>
      </c>
      <c r="AB118" s="16">
        <f t="shared" si="36"/>
        <v>0</v>
      </c>
      <c r="AC118" s="19">
        <v>0</v>
      </c>
      <c r="AD118" s="19">
        <v>0</v>
      </c>
      <c r="AE118" s="19">
        <f t="shared" si="67"/>
        <v>0</v>
      </c>
      <c r="AF118" s="19">
        <f t="shared" si="68"/>
        <v>0</v>
      </c>
      <c r="AG118" s="19">
        <f t="shared" si="69"/>
        <v>0</v>
      </c>
      <c r="AH118" s="19">
        <f t="shared" si="70"/>
        <v>0</v>
      </c>
      <c r="AI118" s="19">
        <f t="shared" si="71"/>
        <v>0</v>
      </c>
    </row>
    <row r="119" spans="1:35">
      <c r="A119" s="25" t="s">
        <v>237</v>
      </c>
      <c r="B119" s="25" t="s">
        <v>235</v>
      </c>
      <c r="C119" s="25"/>
      <c r="D119" s="25"/>
      <c r="E119" s="26" t="s">
        <v>212</v>
      </c>
      <c r="F119" s="58" t="s">
        <v>15</v>
      </c>
      <c r="G119" s="27" t="s">
        <v>207</v>
      </c>
      <c r="H119" s="34">
        <f>'AER Table 16.24'!$D$102</f>
        <v>188.7</v>
      </c>
      <c r="I119" s="70">
        <f t="shared" si="59"/>
        <v>188.7</v>
      </c>
      <c r="J119" s="70">
        <f t="shared" si="60"/>
        <v>188.82881409100381</v>
      </c>
      <c r="K119" s="70">
        <f t="shared" si="61"/>
        <v>195.50070166706476</v>
      </c>
      <c r="L119" s="27">
        <f t="shared" si="62"/>
        <v>202.29526208326502</v>
      </c>
      <c r="M119" s="27">
        <f t="shared" si="63"/>
        <v>209.40880909230816</v>
      </c>
      <c r="N119" s="27">
        <f t="shared" si="64"/>
        <v>216.75105887494084</v>
      </c>
      <c r="O119" s="57" t="s">
        <v>229</v>
      </c>
      <c r="Q119" s="16">
        <f t="shared" si="65"/>
        <v>188.70254737754294</v>
      </c>
      <c r="R119" s="16">
        <f t="shared" si="66"/>
        <v>2.5473775429531997E-3</v>
      </c>
      <c r="S119" s="16">
        <f t="shared" si="50"/>
        <v>150.96203790203435</v>
      </c>
      <c r="T119" s="19">
        <f t="shared" si="56"/>
        <v>1.25</v>
      </c>
      <c r="U119" s="20" t="s">
        <v>344</v>
      </c>
      <c r="V119" s="16">
        <f t="shared" si="57"/>
        <v>89.06</v>
      </c>
      <c r="W119" s="19">
        <v>0.25</v>
      </c>
      <c r="X119" s="20" t="s">
        <v>346</v>
      </c>
      <c r="Y119" s="16">
        <f t="shared" si="58"/>
        <v>166.43754737754293</v>
      </c>
      <c r="Z119" s="19">
        <v>1</v>
      </c>
      <c r="AA119" s="20" t="s">
        <v>349</v>
      </c>
      <c r="AB119" s="16">
        <f t="shared" si="36"/>
        <v>0</v>
      </c>
      <c r="AC119" s="19">
        <v>0</v>
      </c>
      <c r="AD119" s="19">
        <v>0</v>
      </c>
      <c r="AE119" s="19">
        <f t="shared" si="67"/>
        <v>0</v>
      </c>
      <c r="AF119" s="19">
        <f t="shared" si="68"/>
        <v>0</v>
      </c>
      <c r="AG119" s="19">
        <f t="shared" si="69"/>
        <v>0</v>
      </c>
      <c r="AH119" s="19">
        <f t="shared" si="70"/>
        <v>0</v>
      </c>
      <c r="AI119" s="19">
        <f t="shared" si="71"/>
        <v>0</v>
      </c>
    </row>
    <row r="120" spans="1:35">
      <c r="A120" s="25" t="s">
        <v>237</v>
      </c>
      <c r="B120" s="25" t="s">
        <v>234</v>
      </c>
      <c r="C120" s="25"/>
      <c r="D120" s="25"/>
      <c r="E120" s="26" t="s">
        <v>212</v>
      </c>
      <c r="F120" s="58" t="s">
        <v>15</v>
      </c>
      <c r="G120" s="27" t="s">
        <v>207</v>
      </c>
      <c r="H120" s="34">
        <f>'AER Table 16.24'!$D$103</f>
        <v>188.7</v>
      </c>
      <c r="I120" s="70">
        <f t="shared" si="59"/>
        <v>188.7</v>
      </c>
      <c r="J120" s="70">
        <f t="shared" si="60"/>
        <v>188.82881409100381</v>
      </c>
      <c r="K120" s="70">
        <f t="shared" si="61"/>
        <v>195.50070166706476</v>
      </c>
      <c r="L120" s="27">
        <f t="shared" si="62"/>
        <v>202.29526208326502</v>
      </c>
      <c r="M120" s="27">
        <f t="shared" si="63"/>
        <v>209.40880909230816</v>
      </c>
      <c r="N120" s="27">
        <f t="shared" si="64"/>
        <v>216.75105887494084</v>
      </c>
      <c r="O120" s="57" t="s">
        <v>229</v>
      </c>
      <c r="Q120" s="21">
        <f t="shared" si="65"/>
        <v>188.70254737754294</v>
      </c>
      <c r="R120" s="21">
        <f t="shared" si="66"/>
        <v>2.5473775429531997E-3</v>
      </c>
      <c r="S120" s="16">
        <f t="shared" si="50"/>
        <v>150.96203790203435</v>
      </c>
      <c r="T120" s="19">
        <f t="shared" ref="T120" si="72">W120+Z120</f>
        <v>1.25</v>
      </c>
      <c r="U120" s="20" t="s">
        <v>344</v>
      </c>
      <c r="V120" s="16">
        <f t="shared" si="57"/>
        <v>89.06</v>
      </c>
      <c r="W120" s="19">
        <v>0.25</v>
      </c>
      <c r="X120" s="20" t="s">
        <v>346</v>
      </c>
      <c r="Y120" s="16">
        <f t="shared" si="58"/>
        <v>166.43754737754293</v>
      </c>
      <c r="Z120" s="19">
        <v>1</v>
      </c>
      <c r="AA120" s="20" t="s">
        <v>349</v>
      </c>
      <c r="AB120" s="16">
        <f t="shared" si="36"/>
        <v>0</v>
      </c>
      <c r="AC120" s="19">
        <v>0</v>
      </c>
      <c r="AD120" s="19">
        <v>0</v>
      </c>
      <c r="AE120" s="19">
        <f t="shared" si="67"/>
        <v>0</v>
      </c>
      <c r="AF120" s="19">
        <f t="shared" si="68"/>
        <v>0</v>
      </c>
      <c r="AG120" s="19">
        <f t="shared" si="69"/>
        <v>0</v>
      </c>
      <c r="AH120" s="19">
        <f t="shared" si="70"/>
        <v>0</v>
      </c>
      <c r="AI120" s="19">
        <f t="shared" si="71"/>
        <v>0</v>
      </c>
    </row>
    <row r="121" spans="1:35">
      <c r="A121" s="25" t="s">
        <v>237</v>
      </c>
      <c r="B121" s="25" t="s">
        <v>233</v>
      </c>
      <c r="C121" s="25"/>
      <c r="D121" s="25"/>
      <c r="E121" s="26" t="s">
        <v>212</v>
      </c>
      <c r="F121" s="58" t="s">
        <v>15</v>
      </c>
      <c r="G121" s="27" t="s">
        <v>207</v>
      </c>
      <c r="H121" s="34">
        <f>'AER Table 16.24'!$D$104</f>
        <v>241.33</v>
      </c>
      <c r="I121" s="70">
        <f t="shared" si="59"/>
        <v>241.33</v>
      </c>
      <c r="J121" s="70">
        <f t="shared" si="60"/>
        <v>241.49474141272893</v>
      </c>
      <c r="K121" s="70">
        <f t="shared" si="61"/>
        <v>250.0274739444236</v>
      </c>
      <c r="L121" s="27">
        <f t="shared" si="62"/>
        <v>258.71709379202093</v>
      </c>
      <c r="M121" s="27">
        <f t="shared" si="63"/>
        <v>267.81466824720047</v>
      </c>
      <c r="N121" s="27">
        <f t="shared" si="64"/>
        <v>277.20473258235018</v>
      </c>
      <c r="O121" s="57" t="s">
        <v>229</v>
      </c>
      <c r="Q121" s="21">
        <f t="shared" si="65"/>
        <v>241.33444369743722</v>
      </c>
      <c r="R121" s="21">
        <f t="shared" si="66"/>
        <v>4.4436974372104032E-3</v>
      </c>
      <c r="S121" s="16">
        <f t="shared" si="50"/>
        <v>166.43754737754293</v>
      </c>
      <c r="T121" s="19">
        <f t="shared" si="56"/>
        <v>1.45</v>
      </c>
      <c r="U121" s="20" t="s">
        <v>346</v>
      </c>
      <c r="V121" s="16">
        <f t="shared" si="57"/>
        <v>166.43754737754293</v>
      </c>
      <c r="W121" s="19">
        <v>1.45</v>
      </c>
      <c r="X121" s="20" t="s">
        <v>349</v>
      </c>
      <c r="Y121" s="16">
        <f t="shared" si="58"/>
        <v>0</v>
      </c>
      <c r="Z121" s="19">
        <v>0</v>
      </c>
      <c r="AA121" s="20" t="s">
        <v>349</v>
      </c>
      <c r="AB121" s="16">
        <f t="shared" si="36"/>
        <v>0</v>
      </c>
      <c r="AC121" s="19">
        <v>0</v>
      </c>
      <c r="AD121" s="19">
        <v>0</v>
      </c>
      <c r="AE121" s="19">
        <f t="shared" si="67"/>
        <v>0</v>
      </c>
      <c r="AF121" s="19">
        <f t="shared" si="68"/>
        <v>0</v>
      </c>
      <c r="AG121" s="19">
        <f t="shared" si="69"/>
        <v>0</v>
      </c>
      <c r="AH121" s="19">
        <f t="shared" si="70"/>
        <v>0</v>
      </c>
      <c r="AI121" s="19">
        <f t="shared" si="71"/>
        <v>0</v>
      </c>
    </row>
    <row r="122" spans="1:35">
      <c r="A122" s="25" t="s">
        <v>237</v>
      </c>
      <c r="B122" s="25" t="s">
        <v>232</v>
      </c>
      <c r="C122" s="25"/>
      <c r="D122" s="25"/>
      <c r="E122" s="26" t="s">
        <v>212</v>
      </c>
      <c r="F122" s="58" t="s">
        <v>28</v>
      </c>
      <c r="G122" s="27" t="s">
        <v>207</v>
      </c>
      <c r="H122" s="34">
        <f>'AER Table 16.24'!$D$105</f>
        <v>210.96</v>
      </c>
      <c r="I122" s="70">
        <f t="shared" si="59"/>
        <v>210.96</v>
      </c>
      <c r="J122" s="70">
        <f t="shared" si="60"/>
        <v>211.10400964832095</v>
      </c>
      <c r="K122" s="70">
        <f t="shared" si="61"/>
        <v>218.56294660139895</v>
      </c>
      <c r="L122" s="27">
        <f t="shared" si="62"/>
        <v>226.15902749912871</v>
      </c>
      <c r="M122" s="27">
        <f t="shared" si="63"/>
        <v>234.11172425073306</v>
      </c>
      <c r="N122" s="27">
        <f t="shared" si="64"/>
        <v>242.32010270406738</v>
      </c>
      <c r="O122" s="57" t="s">
        <v>337</v>
      </c>
      <c r="Q122" s="21">
        <f t="shared" si="65"/>
        <v>210.96</v>
      </c>
      <c r="R122" s="21">
        <f t="shared" si="66"/>
        <v>0</v>
      </c>
      <c r="S122" s="16">
        <f t="shared" si="50"/>
        <v>210.96</v>
      </c>
      <c r="T122" s="19">
        <f t="shared" si="56"/>
        <v>1</v>
      </c>
      <c r="U122" s="20" t="s">
        <v>348</v>
      </c>
      <c r="V122" s="16">
        <f t="shared" si="57"/>
        <v>210.96</v>
      </c>
      <c r="W122" s="19">
        <v>1</v>
      </c>
      <c r="X122" s="20" t="s">
        <v>349</v>
      </c>
      <c r="Y122" s="16">
        <f t="shared" si="58"/>
        <v>0</v>
      </c>
      <c r="Z122" s="19">
        <v>0</v>
      </c>
      <c r="AA122" s="20" t="s">
        <v>349</v>
      </c>
      <c r="AB122" s="16">
        <f t="shared" si="36"/>
        <v>0</v>
      </c>
      <c r="AC122" s="19">
        <v>0</v>
      </c>
      <c r="AD122" s="19">
        <v>0</v>
      </c>
      <c r="AE122" s="19">
        <f t="shared" si="67"/>
        <v>0</v>
      </c>
      <c r="AF122" s="19">
        <f t="shared" si="68"/>
        <v>0</v>
      </c>
      <c r="AG122" s="19">
        <f t="shared" si="69"/>
        <v>0</v>
      </c>
      <c r="AH122" s="19">
        <f t="shared" si="70"/>
        <v>0</v>
      </c>
      <c r="AI122" s="19">
        <f t="shared" si="71"/>
        <v>0</v>
      </c>
    </row>
    <row r="123" spans="1:35">
      <c r="A123" s="25" t="s">
        <v>231</v>
      </c>
      <c r="B123" s="25" t="s">
        <v>230</v>
      </c>
      <c r="C123" s="25"/>
      <c r="D123" s="25"/>
      <c r="E123" s="26" t="s">
        <v>195</v>
      </c>
      <c r="F123" s="58" t="s">
        <v>15</v>
      </c>
      <c r="G123" s="27">
        <v>226.5454545454545</v>
      </c>
      <c r="H123" s="34">
        <f>'AER Table 16.24'!D108</f>
        <v>749.78</v>
      </c>
      <c r="I123" s="70">
        <f t="shared" si="59"/>
        <v>749.78</v>
      </c>
      <c r="J123" s="70">
        <f t="shared" si="60"/>
        <v>750.29182951326356</v>
      </c>
      <c r="K123" s="70">
        <f t="shared" si="61"/>
        <v>776.80188710085747</v>
      </c>
      <c r="L123" s="27">
        <f t="shared" si="62"/>
        <v>803.79937257440611</v>
      </c>
      <c r="M123" s="27">
        <f t="shared" si="63"/>
        <v>832.06431839549964</v>
      </c>
      <c r="N123" s="27">
        <f t="shared" si="64"/>
        <v>861.23799111421886</v>
      </c>
      <c r="O123" s="57" t="s">
        <v>229</v>
      </c>
      <c r="Q123" s="21">
        <f t="shared" si="65"/>
        <v>0</v>
      </c>
      <c r="R123" s="21">
        <f t="shared" si="66"/>
        <v>-749.78</v>
      </c>
      <c r="S123" s="16">
        <f>IFERROR(Q123/T123,0)</f>
        <v>0</v>
      </c>
      <c r="T123" s="19">
        <f t="shared" si="56"/>
        <v>0</v>
      </c>
      <c r="U123" s="20" t="s">
        <v>349</v>
      </c>
      <c r="V123" s="16">
        <f t="shared" ref="V123:V153" si="73">IFERROR(INDEX(ApprovedLabourRates,MATCH(U123,LabourIndex,0)),0)</f>
        <v>0</v>
      </c>
      <c r="W123" s="19">
        <v>0</v>
      </c>
      <c r="X123" s="20" t="s">
        <v>349</v>
      </c>
      <c r="Y123" s="16">
        <f t="shared" ref="Y123:Y153" si="74">IFERROR(INDEX(ApprovedLabourRates,MATCH(X123,LabourIndex,0)),0)</f>
        <v>0</v>
      </c>
      <c r="Z123" s="19">
        <v>0</v>
      </c>
      <c r="AA123" s="20" t="s">
        <v>349</v>
      </c>
      <c r="AB123" s="16">
        <f t="shared" ref="AB123:AB153" si="75">IFERROR(INDEX(ApprovedLabourRates,MATCH(AA123,LabourIndex,0)),0)</f>
        <v>0</v>
      </c>
      <c r="AC123" s="19">
        <v>0</v>
      </c>
      <c r="AD123" s="19">
        <v>0</v>
      </c>
      <c r="AE123" s="19">
        <f t="shared" si="67"/>
        <v>0</v>
      </c>
      <c r="AF123" s="19">
        <f t="shared" si="68"/>
        <v>0</v>
      </c>
      <c r="AG123" s="19">
        <f t="shared" si="69"/>
        <v>0</v>
      </c>
      <c r="AH123" s="19">
        <f t="shared" si="70"/>
        <v>0</v>
      </c>
      <c r="AI123" s="19">
        <f t="shared" si="71"/>
        <v>0</v>
      </c>
    </row>
    <row r="124" spans="1:35">
      <c r="A124" s="25" t="s">
        <v>231</v>
      </c>
      <c r="B124" s="25" t="s">
        <v>228</v>
      </c>
      <c r="C124" s="25"/>
      <c r="D124" s="25"/>
      <c r="E124" s="26" t="s">
        <v>227</v>
      </c>
      <c r="F124" s="58" t="s">
        <v>28</v>
      </c>
      <c r="G124" s="27" t="s">
        <v>207</v>
      </c>
      <c r="H124" s="34">
        <f>'AER Table 16.24'!D109</f>
        <v>264.79000000000002</v>
      </c>
      <c r="I124" s="70">
        <f t="shared" si="59"/>
        <v>264.79000000000002</v>
      </c>
      <c r="J124" s="70">
        <f t="shared" si="60"/>
        <v>264.97075613755646</v>
      </c>
      <c r="K124" s="70">
        <f t="shared" si="61"/>
        <v>274.3329665841128</v>
      </c>
      <c r="L124" s="27">
        <f t="shared" si="62"/>
        <v>283.86731556453498</v>
      </c>
      <c r="M124" s="27">
        <f t="shared" si="63"/>
        <v>293.84927694516313</v>
      </c>
      <c r="N124" s="27">
        <f t="shared" si="64"/>
        <v>304.15216152355902</v>
      </c>
      <c r="O124" s="57" t="s">
        <v>337</v>
      </c>
      <c r="Q124" s="21">
        <f t="shared" si="65"/>
        <v>264.79058797924557</v>
      </c>
      <c r="R124" s="21">
        <f t="shared" si="66"/>
        <v>5.8797924555165082E-4</v>
      </c>
      <c r="S124" s="16">
        <f t="shared" ref="S124:S153" si="76">IFERROR(Q124/T124,0)</f>
        <v>132.39529398962279</v>
      </c>
      <c r="T124" s="19">
        <f t="shared" si="56"/>
        <v>2</v>
      </c>
      <c r="U124" s="20" t="s">
        <v>347</v>
      </c>
      <c r="V124" s="16">
        <f t="shared" si="73"/>
        <v>132.39529398962279</v>
      </c>
      <c r="W124" s="19">
        <v>2</v>
      </c>
      <c r="X124" s="20" t="s">
        <v>349</v>
      </c>
      <c r="Y124" s="16">
        <f t="shared" si="74"/>
        <v>0</v>
      </c>
      <c r="Z124" s="19">
        <v>0</v>
      </c>
      <c r="AA124" s="20" t="s">
        <v>349</v>
      </c>
      <c r="AB124" s="16">
        <f t="shared" si="75"/>
        <v>0</v>
      </c>
      <c r="AC124" s="19">
        <v>0</v>
      </c>
      <c r="AD124" s="19">
        <v>0</v>
      </c>
      <c r="AE124" s="19">
        <f t="shared" si="67"/>
        <v>0</v>
      </c>
      <c r="AF124" s="19">
        <f t="shared" si="68"/>
        <v>0</v>
      </c>
      <c r="AG124" s="19">
        <f t="shared" si="69"/>
        <v>0</v>
      </c>
      <c r="AH124" s="19">
        <f t="shared" si="70"/>
        <v>0</v>
      </c>
      <c r="AI124" s="19">
        <f t="shared" si="71"/>
        <v>0</v>
      </c>
    </row>
    <row r="125" spans="1:35">
      <c r="A125" s="25" t="s">
        <v>231</v>
      </c>
      <c r="B125" s="25" t="s">
        <v>226</v>
      </c>
      <c r="C125" s="25"/>
      <c r="D125" s="25"/>
      <c r="E125" s="26" t="s">
        <v>225</v>
      </c>
      <c r="F125" s="58" t="s">
        <v>28</v>
      </c>
      <c r="G125" s="27" t="s">
        <v>207</v>
      </c>
      <c r="H125" s="34">
        <f>'AER Table 16.24'!D110</f>
        <v>132.4</v>
      </c>
      <c r="I125" s="70">
        <f t="shared" si="59"/>
        <v>132.4</v>
      </c>
      <c r="J125" s="70">
        <f t="shared" si="60"/>
        <v>132.49038148197619</v>
      </c>
      <c r="K125" s="70">
        <f t="shared" si="61"/>
        <v>137.17166349082871</v>
      </c>
      <c r="L125" s="27">
        <f t="shared" si="62"/>
        <v>141.93901801708685</v>
      </c>
      <c r="M125" s="27">
        <f t="shared" si="63"/>
        <v>146.93018719566297</v>
      </c>
      <c r="N125" s="27">
        <f t="shared" si="64"/>
        <v>152.08182403307987</v>
      </c>
      <c r="O125" s="57" t="s">
        <v>350</v>
      </c>
      <c r="Q125" s="21">
        <f t="shared" si="65"/>
        <v>132.39529398962279</v>
      </c>
      <c r="R125" s="21">
        <f t="shared" si="66"/>
        <v>-4.7060103772196271E-3</v>
      </c>
      <c r="S125" s="16">
        <f t="shared" si="76"/>
        <v>132.39529398962279</v>
      </c>
      <c r="T125" s="19">
        <f t="shared" si="56"/>
        <v>1</v>
      </c>
      <c r="U125" s="20" t="s">
        <v>347</v>
      </c>
      <c r="V125" s="16">
        <f t="shared" si="73"/>
        <v>132.39529398962279</v>
      </c>
      <c r="W125" s="19">
        <v>1</v>
      </c>
      <c r="X125" s="20" t="s">
        <v>349</v>
      </c>
      <c r="Y125" s="16">
        <f t="shared" si="74"/>
        <v>0</v>
      </c>
      <c r="Z125" s="19">
        <v>0</v>
      </c>
      <c r="AA125" s="20" t="s">
        <v>349</v>
      </c>
      <c r="AB125" s="16">
        <f t="shared" si="75"/>
        <v>0</v>
      </c>
      <c r="AC125" s="19">
        <v>0</v>
      </c>
      <c r="AD125" s="19">
        <v>0</v>
      </c>
      <c r="AE125" s="19">
        <f t="shared" si="67"/>
        <v>0</v>
      </c>
      <c r="AF125" s="19">
        <f t="shared" si="68"/>
        <v>0</v>
      </c>
      <c r="AG125" s="19">
        <f t="shared" si="69"/>
        <v>0</v>
      </c>
      <c r="AH125" s="19">
        <f t="shared" si="70"/>
        <v>0</v>
      </c>
      <c r="AI125" s="19">
        <f t="shared" si="71"/>
        <v>0</v>
      </c>
    </row>
    <row r="126" spans="1:35">
      <c r="A126" s="25" t="s">
        <v>231</v>
      </c>
      <c r="B126" s="25" t="s">
        <v>224</v>
      </c>
      <c r="C126" s="25"/>
      <c r="D126" s="25"/>
      <c r="E126" s="26" t="s">
        <v>212</v>
      </c>
      <c r="F126" s="58" t="s">
        <v>28</v>
      </c>
      <c r="G126" s="27" t="s">
        <v>207</v>
      </c>
      <c r="H126" s="34">
        <f>'AER Table 16.24'!D111</f>
        <v>135</v>
      </c>
      <c r="I126" s="70">
        <f t="shared" si="59"/>
        <v>135</v>
      </c>
      <c r="J126" s="70">
        <f t="shared" si="60"/>
        <v>135.09215634491531</v>
      </c>
      <c r="K126" s="70">
        <f t="shared" si="61"/>
        <v>139.86536685243109</v>
      </c>
      <c r="L126" s="27">
        <f t="shared" si="62"/>
        <v>144.7263401231626</v>
      </c>
      <c r="M126" s="27">
        <f t="shared" si="63"/>
        <v>149.81552319799474</v>
      </c>
      <c r="N126" s="27">
        <f t="shared" si="64"/>
        <v>155.06832510925818</v>
      </c>
      <c r="O126" s="57" t="s">
        <v>337</v>
      </c>
      <c r="Q126" s="21">
        <f t="shared" si="65"/>
        <v>134.9989704922171</v>
      </c>
      <c r="R126" s="21">
        <f t="shared" si="66"/>
        <v>-1.0295077829027832E-3</v>
      </c>
      <c r="S126" s="16">
        <f t="shared" si="76"/>
        <v>134.9989704922171</v>
      </c>
      <c r="T126" s="19">
        <f t="shared" si="56"/>
        <v>1</v>
      </c>
      <c r="U126" s="20" t="s">
        <v>345</v>
      </c>
      <c r="V126" s="16">
        <f t="shared" si="73"/>
        <v>142.81</v>
      </c>
      <c r="W126" s="19">
        <v>0.25</v>
      </c>
      <c r="X126" s="20" t="s">
        <v>347</v>
      </c>
      <c r="Y126" s="16">
        <f t="shared" si="74"/>
        <v>132.39529398962279</v>
      </c>
      <c r="Z126" s="19">
        <v>0.75</v>
      </c>
      <c r="AA126" s="20" t="s">
        <v>349</v>
      </c>
      <c r="AB126" s="16">
        <f t="shared" si="75"/>
        <v>0</v>
      </c>
      <c r="AC126" s="19">
        <v>0</v>
      </c>
      <c r="AD126" s="19">
        <v>0</v>
      </c>
      <c r="AE126" s="19">
        <f t="shared" si="67"/>
        <v>0</v>
      </c>
      <c r="AF126" s="19">
        <f t="shared" si="68"/>
        <v>0</v>
      </c>
      <c r="AG126" s="19">
        <f t="shared" si="69"/>
        <v>0</v>
      </c>
      <c r="AH126" s="19">
        <f t="shared" si="70"/>
        <v>0</v>
      </c>
      <c r="AI126" s="19">
        <f t="shared" si="71"/>
        <v>0</v>
      </c>
    </row>
    <row r="127" spans="1:35">
      <c r="A127" s="25" t="s">
        <v>223</v>
      </c>
      <c r="B127" s="25" t="s">
        <v>223</v>
      </c>
      <c r="C127" s="25"/>
      <c r="D127" s="25"/>
      <c r="E127" s="26" t="s">
        <v>212</v>
      </c>
      <c r="F127" s="58" t="s">
        <v>15</v>
      </c>
      <c r="G127" s="27" t="s">
        <v>207</v>
      </c>
      <c r="H127" s="34">
        <f>'AER Table 16.24'!D112</f>
        <v>202.06</v>
      </c>
      <c r="I127" s="70">
        <f t="shared" si="59"/>
        <v>202.06</v>
      </c>
      <c r="J127" s="70">
        <f t="shared" si="60"/>
        <v>202.19793415595245</v>
      </c>
      <c r="K127" s="70">
        <f t="shared" si="61"/>
        <v>209.34219278668311</v>
      </c>
      <c r="L127" s="27">
        <f t="shared" si="62"/>
        <v>216.61780952063873</v>
      </c>
      <c r="M127" s="27">
        <f t="shared" si="63"/>
        <v>224.23499716582822</v>
      </c>
      <c r="N127" s="27">
        <f t="shared" si="64"/>
        <v>232.09707978945704</v>
      </c>
      <c r="O127" s="57" t="s">
        <v>229</v>
      </c>
      <c r="Q127" s="21">
        <f t="shared" si="65"/>
        <v>202.05550947550861</v>
      </c>
      <c r="R127" s="21">
        <f t="shared" si="66"/>
        <v>-4.4905244913877596E-3</v>
      </c>
      <c r="S127" s="16">
        <f t="shared" si="76"/>
        <v>202.05550947550861</v>
      </c>
      <c r="T127" s="19">
        <f t="shared" si="56"/>
        <v>1</v>
      </c>
      <c r="U127" s="20" t="s">
        <v>346</v>
      </c>
      <c r="V127" s="16">
        <f t="shared" si="73"/>
        <v>166.43754737754293</v>
      </c>
      <c r="W127" s="19">
        <v>0.2</v>
      </c>
      <c r="X127" s="20" t="s">
        <v>348</v>
      </c>
      <c r="Y127" s="16">
        <f t="shared" si="74"/>
        <v>210.96</v>
      </c>
      <c r="Z127" s="19">
        <v>0.8</v>
      </c>
      <c r="AA127" s="20" t="s">
        <v>349</v>
      </c>
      <c r="AB127" s="16">
        <f t="shared" si="75"/>
        <v>0</v>
      </c>
      <c r="AC127" s="19">
        <v>0</v>
      </c>
      <c r="AD127" s="19">
        <v>0</v>
      </c>
      <c r="AE127" s="19">
        <f t="shared" si="67"/>
        <v>0</v>
      </c>
      <c r="AF127" s="19">
        <f t="shared" si="68"/>
        <v>0</v>
      </c>
      <c r="AG127" s="19">
        <f t="shared" si="69"/>
        <v>0</v>
      </c>
      <c r="AH127" s="19">
        <f t="shared" si="70"/>
        <v>0</v>
      </c>
      <c r="AI127" s="19">
        <f t="shared" si="71"/>
        <v>0</v>
      </c>
    </row>
    <row r="128" spans="1:35">
      <c r="A128" s="25" t="s">
        <v>222</v>
      </c>
      <c r="B128" s="25" t="s">
        <v>221</v>
      </c>
      <c r="C128" s="25"/>
      <c r="D128" s="25"/>
      <c r="E128" s="26" t="s">
        <v>212</v>
      </c>
      <c r="F128" s="58" t="s">
        <v>15</v>
      </c>
      <c r="G128" s="27" t="s">
        <v>207</v>
      </c>
      <c r="H128" s="34">
        <f>'AER Table 16.24'!D115</f>
        <v>5177.6400000000003</v>
      </c>
      <c r="I128" s="70">
        <f t="shared" si="59"/>
        <v>5177.6400000000003</v>
      </c>
      <c r="J128" s="70">
        <f t="shared" si="60"/>
        <v>5181.1744620569425</v>
      </c>
      <c r="K128" s="70">
        <f t="shared" si="61"/>
        <v>5345.9321839311706</v>
      </c>
      <c r="L128" s="27">
        <f t="shared" si="62"/>
        <v>5512.0649572117818</v>
      </c>
      <c r="M128" s="27">
        <f t="shared" si="63"/>
        <v>5685.008362492149</v>
      </c>
      <c r="N128" s="27">
        <f t="shared" si="64"/>
        <v>5863.1467347703774</v>
      </c>
      <c r="O128" s="57" t="s">
        <v>353</v>
      </c>
      <c r="Q128" s="21">
        <f t="shared" si="65"/>
        <v>5177.6415015000002</v>
      </c>
      <c r="R128" s="21">
        <f t="shared" si="66"/>
        <v>1.5014999999038992E-3</v>
      </c>
      <c r="S128" s="16">
        <f t="shared" si="76"/>
        <v>215.73506256250002</v>
      </c>
      <c r="T128" s="19">
        <f t="shared" si="56"/>
        <v>24</v>
      </c>
      <c r="U128" s="20" t="s">
        <v>345</v>
      </c>
      <c r="V128" s="16">
        <f t="shared" si="73"/>
        <v>142.81</v>
      </c>
      <c r="W128" s="19">
        <v>24</v>
      </c>
      <c r="X128" s="20" t="s">
        <v>349</v>
      </c>
      <c r="Y128" s="16">
        <f t="shared" si="74"/>
        <v>0</v>
      </c>
      <c r="Z128" s="19">
        <v>0</v>
      </c>
      <c r="AA128" s="20" t="s">
        <v>349</v>
      </c>
      <c r="AB128" s="16">
        <f t="shared" si="75"/>
        <v>0</v>
      </c>
      <c r="AC128" s="19">
        <v>0</v>
      </c>
      <c r="AD128" s="19">
        <v>1750.2015014999997</v>
      </c>
      <c r="AE128" s="19">
        <f t="shared" si="67"/>
        <v>1751.3962583388402</v>
      </c>
      <c r="AF128" s="19">
        <f t="shared" si="68"/>
        <v>1794.9696435100723</v>
      </c>
      <c r="AG128" s="19">
        <f t="shared" si="69"/>
        <v>1837.689921025612</v>
      </c>
      <c r="AH128" s="19">
        <f t="shared" si="70"/>
        <v>1881.4269411460216</v>
      </c>
      <c r="AI128" s="19">
        <f t="shared" si="71"/>
        <v>1926.2049023452969</v>
      </c>
    </row>
    <row r="129" spans="1:35">
      <c r="A129" s="25" t="s">
        <v>222</v>
      </c>
      <c r="B129" s="25" t="s">
        <v>220</v>
      </c>
      <c r="C129" s="25"/>
      <c r="D129" s="25"/>
      <c r="E129" s="26" t="s">
        <v>212</v>
      </c>
      <c r="F129" s="58" t="s">
        <v>15</v>
      </c>
      <c r="G129" s="27" t="s">
        <v>207</v>
      </c>
      <c r="H129" s="34">
        <f>'AER Table 16.24'!D116</f>
        <v>2579.39</v>
      </c>
      <c r="I129" s="70">
        <f t="shared" si="59"/>
        <v>2579.39</v>
      </c>
      <c r="J129" s="70">
        <f t="shared" si="60"/>
        <v>2581.1507937371189</v>
      </c>
      <c r="K129" s="70">
        <f t="shared" si="61"/>
        <v>2670.7645497223302</v>
      </c>
      <c r="L129" s="27">
        <f t="shared" si="62"/>
        <v>2761.882686408479</v>
      </c>
      <c r="M129" s="27">
        <f t="shared" si="63"/>
        <v>2857.1929155961775</v>
      </c>
      <c r="N129" s="27">
        <f t="shared" si="64"/>
        <v>2955.5357607869942</v>
      </c>
      <c r="O129" s="57" t="s">
        <v>353</v>
      </c>
      <c r="Q129" s="21">
        <f t="shared" si="65"/>
        <v>2579.3852427500001</v>
      </c>
      <c r="R129" s="21">
        <f t="shared" si="66"/>
        <v>-4.7572499997841078E-3</v>
      </c>
      <c r="S129" s="16">
        <f t="shared" si="76"/>
        <v>151.72854369117647</v>
      </c>
      <c r="T129" s="19">
        <f t="shared" si="56"/>
        <v>17</v>
      </c>
      <c r="U129" s="20" t="s">
        <v>345</v>
      </c>
      <c r="V129" s="16">
        <f t="shared" si="73"/>
        <v>142.81</v>
      </c>
      <c r="W129" s="19">
        <v>17</v>
      </c>
      <c r="X129" s="20" t="s">
        <v>349</v>
      </c>
      <c r="Y129" s="16">
        <f t="shared" si="74"/>
        <v>0</v>
      </c>
      <c r="Z129" s="19">
        <v>0</v>
      </c>
      <c r="AA129" s="20" t="s">
        <v>349</v>
      </c>
      <c r="AB129" s="16">
        <f t="shared" si="75"/>
        <v>0</v>
      </c>
      <c r="AC129" s="19">
        <v>0</v>
      </c>
      <c r="AD129" s="19">
        <v>151.61524274999996</v>
      </c>
      <c r="AE129" s="19">
        <f t="shared" si="67"/>
        <v>151.7187413174465</v>
      </c>
      <c r="AF129" s="19">
        <f t="shared" si="68"/>
        <v>155.49338633089988</v>
      </c>
      <c r="AG129" s="19">
        <f t="shared" si="69"/>
        <v>159.19412892557531</v>
      </c>
      <c r="AH129" s="19">
        <f t="shared" si="70"/>
        <v>162.98294919400402</v>
      </c>
      <c r="AI129" s="19">
        <f t="shared" si="71"/>
        <v>166.86194338482133</v>
      </c>
    </row>
    <row r="130" spans="1:35">
      <c r="A130" s="25" t="s">
        <v>222</v>
      </c>
      <c r="B130" s="25" t="s">
        <v>219</v>
      </c>
      <c r="C130" s="25"/>
      <c r="D130" s="25"/>
      <c r="E130" s="26" t="s">
        <v>212</v>
      </c>
      <c r="F130" s="58" t="s">
        <v>15</v>
      </c>
      <c r="G130" s="27" t="s">
        <v>207</v>
      </c>
      <c r="H130" s="34">
        <f>'AER Table 16.24'!D117</f>
        <v>1862.37</v>
      </c>
      <c r="I130" s="70">
        <f t="shared" si="59"/>
        <v>1862.37</v>
      </c>
      <c r="J130" s="70">
        <f t="shared" si="60"/>
        <v>1863.6413274968879</v>
      </c>
      <c r="K130" s="70">
        <f t="shared" si="61"/>
        <v>1928.0119678771377</v>
      </c>
      <c r="L130" s="27">
        <f t="shared" si="62"/>
        <v>1993.4326720999948</v>
      </c>
      <c r="M130" s="27">
        <f t="shared" si="63"/>
        <v>2061.8449103730604</v>
      </c>
      <c r="N130" s="27">
        <f t="shared" si="64"/>
        <v>2132.4271529673006</v>
      </c>
      <c r="O130" s="57" t="s">
        <v>353</v>
      </c>
      <c r="Q130" s="21">
        <f t="shared" si="65"/>
        <v>1862.3684519900962</v>
      </c>
      <c r="R130" s="21">
        <f t="shared" si="66"/>
        <v>-1.5480099036722095E-3</v>
      </c>
      <c r="S130" s="16">
        <f t="shared" si="76"/>
        <v>143.25911169154585</v>
      </c>
      <c r="T130" s="19">
        <f t="shared" si="56"/>
        <v>13</v>
      </c>
      <c r="U130" s="20" t="s">
        <v>347</v>
      </c>
      <c r="V130" s="16">
        <f t="shared" si="73"/>
        <v>132.39529398962279</v>
      </c>
      <c r="W130" s="19">
        <v>13</v>
      </c>
      <c r="X130" s="20" t="s">
        <v>349</v>
      </c>
      <c r="Y130" s="16">
        <f t="shared" si="74"/>
        <v>0</v>
      </c>
      <c r="Z130" s="19">
        <v>0</v>
      </c>
      <c r="AA130" s="20" t="s">
        <v>349</v>
      </c>
      <c r="AB130" s="16">
        <f t="shared" si="75"/>
        <v>0</v>
      </c>
      <c r="AC130" s="19">
        <v>0</v>
      </c>
      <c r="AD130" s="19">
        <v>141.22963012499997</v>
      </c>
      <c r="AE130" s="19">
        <f t="shared" si="67"/>
        <v>141.32603906208186</v>
      </c>
      <c r="AF130" s="19">
        <f t="shared" si="68"/>
        <v>144.84212167642835</v>
      </c>
      <c r="AG130" s="19">
        <f t="shared" si="69"/>
        <v>148.28936417232734</v>
      </c>
      <c r="AH130" s="19">
        <f t="shared" si="70"/>
        <v>151.81865103962875</v>
      </c>
      <c r="AI130" s="19">
        <f t="shared" si="71"/>
        <v>155.43193493437192</v>
      </c>
    </row>
    <row r="131" spans="1:35">
      <c r="A131" s="25" t="s">
        <v>222</v>
      </c>
      <c r="B131" s="25" t="s">
        <v>218</v>
      </c>
      <c r="C131" s="25"/>
      <c r="D131" s="25"/>
      <c r="E131" s="26" t="s">
        <v>212</v>
      </c>
      <c r="F131" s="58" t="s">
        <v>15</v>
      </c>
      <c r="G131" s="27" t="s">
        <v>207</v>
      </c>
      <c r="H131" s="34">
        <f>'AER Table 16.24'!D118</f>
        <v>2584.7399999999998</v>
      </c>
      <c r="I131" s="70">
        <f t="shared" ref="I131:I135" si="77">IFERROR(H131/1,Q131)</f>
        <v>2584.7399999999998</v>
      </c>
      <c r="J131" s="70">
        <f t="shared" ref="J131:J153" si="78">I131/FY15_CPI_Forecast*FY15_CPI_Actual</f>
        <v>2586.5044458589355</v>
      </c>
      <c r="K131" s="70">
        <f t="shared" ref="K131:K153" si="79">((J131-AE131)*FY16_X_ANS+AE131)*FY16_CPI_Actual</f>
        <v>2675.7842506925231</v>
      </c>
      <c r="L131" s="27">
        <f t="shared" ref="L131:L153" si="80">((K131-AF131)*FY17_X_ANS+AF131)*FY17_CPI_Actual</f>
        <v>2766.5150305759794</v>
      </c>
      <c r="M131" s="27">
        <f t="shared" ref="M131:M153" si="81">((L131-AG131)*FY18_X_ANS+AG131)*FY18_CPI_Actual</f>
        <v>2861.3914640720686</v>
      </c>
      <c r="N131" s="27">
        <f t="shared" ref="N131:N153" si="82">((M131-AH131)*FY19_X_ANS+AH131)*FY19_CPI_Actual</f>
        <v>2959.2761319817573</v>
      </c>
      <c r="O131" s="57" t="s">
        <v>353</v>
      </c>
      <c r="Q131" s="21">
        <f t="shared" si="65"/>
        <v>2584.7368918132101</v>
      </c>
      <c r="R131" s="21">
        <f t="shared" ref="R131:R135" si="83">Q131-I131</f>
        <v>-3.1081867896318727E-3</v>
      </c>
      <c r="S131" s="16">
        <f t="shared" si="76"/>
        <v>143.59649398962279</v>
      </c>
      <c r="T131" s="19">
        <f t="shared" si="56"/>
        <v>18</v>
      </c>
      <c r="U131" s="20" t="s">
        <v>347</v>
      </c>
      <c r="V131" s="16">
        <f t="shared" si="73"/>
        <v>132.39529398962279</v>
      </c>
      <c r="W131" s="19">
        <v>18</v>
      </c>
      <c r="X131" s="20" t="s">
        <v>349</v>
      </c>
      <c r="Y131" s="16">
        <f t="shared" si="74"/>
        <v>0</v>
      </c>
      <c r="Z131" s="19">
        <v>0</v>
      </c>
      <c r="AA131" s="20" t="s">
        <v>349</v>
      </c>
      <c r="AB131" s="16">
        <f t="shared" si="75"/>
        <v>0</v>
      </c>
      <c r="AC131" s="19">
        <v>0</v>
      </c>
      <c r="AD131" s="19">
        <v>201.62159999999994</v>
      </c>
      <c r="AE131" s="19">
        <f t="shared" ref="AE131:AE153" si="84">AD131/FY15_CPI_Forecast*FY15_CPI_Actual</f>
        <v>201.75923488675531</v>
      </c>
      <c r="AF131" s="19">
        <f t="shared" ref="AF131:AF153" si="85">AE131*FY16_CPI_Actual</f>
        <v>206.77884870157072</v>
      </c>
      <c r="AG131" s="19">
        <f t="shared" ref="AG131:AG153" si="86">AF131*FY17_CPI_Actual</f>
        <v>211.70018530066812</v>
      </c>
      <c r="AH131" s="19">
        <f t="shared" ref="AH131:AH153" si="87">AG131*FY18_CPI_Actual</f>
        <v>216.73864971082403</v>
      </c>
      <c r="AI131" s="19">
        <f t="shared" ref="AI131:AI153" si="88">AH131*FY19_CPI_Actual</f>
        <v>221.89702957394167</v>
      </c>
    </row>
    <row r="132" spans="1:35">
      <c r="A132" s="25" t="s">
        <v>222</v>
      </c>
      <c r="B132" s="25" t="s">
        <v>217</v>
      </c>
      <c r="C132" s="25"/>
      <c r="D132" s="25"/>
      <c r="E132" s="26" t="s">
        <v>212</v>
      </c>
      <c r="F132" s="58" t="s">
        <v>15</v>
      </c>
      <c r="G132" s="27" t="s">
        <v>207</v>
      </c>
      <c r="H132" s="34">
        <f>'AER Table 16.24'!D119</f>
        <v>2021.03</v>
      </c>
      <c r="I132" s="70">
        <f t="shared" si="77"/>
        <v>2021.03</v>
      </c>
      <c r="J132" s="70">
        <f t="shared" si="78"/>
        <v>2022.409635094549</v>
      </c>
      <c r="K132" s="70">
        <f t="shared" si="79"/>
        <v>2093.5001921877952</v>
      </c>
      <c r="L132" s="27">
        <f t="shared" si="80"/>
        <v>2165.8646766189759</v>
      </c>
      <c r="M132" s="27">
        <f t="shared" si="81"/>
        <v>2241.6066472707262</v>
      </c>
      <c r="N132" s="27">
        <f t="shared" si="82"/>
        <v>2319.7764206186839</v>
      </c>
      <c r="O132" s="57" t="s">
        <v>353</v>
      </c>
      <c r="Q132" s="21">
        <f t="shared" si="65"/>
        <v>2021.0346707193416</v>
      </c>
      <c r="R132" s="21">
        <f t="shared" si="83"/>
        <v>4.670719341675067E-3</v>
      </c>
      <c r="S132" s="16">
        <f t="shared" si="76"/>
        <v>134.73564471462277</v>
      </c>
      <c r="T132" s="19">
        <f t="shared" si="56"/>
        <v>15</v>
      </c>
      <c r="U132" s="20" t="s">
        <v>347</v>
      </c>
      <c r="V132" s="16">
        <f t="shared" si="73"/>
        <v>132.39529398962279</v>
      </c>
      <c r="W132" s="19">
        <v>15</v>
      </c>
      <c r="X132" s="20" t="s">
        <v>349</v>
      </c>
      <c r="Y132" s="16">
        <f t="shared" si="74"/>
        <v>0</v>
      </c>
      <c r="Z132" s="19">
        <v>0</v>
      </c>
      <c r="AA132" s="20" t="s">
        <v>349</v>
      </c>
      <c r="AB132" s="16">
        <f t="shared" si="75"/>
        <v>0</v>
      </c>
      <c r="AC132" s="19">
        <v>0</v>
      </c>
      <c r="AD132" s="19">
        <v>35.105260874999992</v>
      </c>
      <c r="AE132" s="19">
        <f t="shared" si="84"/>
        <v>35.129225115959535</v>
      </c>
      <c r="AF132" s="19">
        <f t="shared" si="85"/>
        <v>36.00321308382037</v>
      </c>
      <c r="AG132" s="19">
        <f t="shared" si="86"/>
        <v>36.860089555215296</v>
      </c>
      <c r="AH132" s="19">
        <f t="shared" si="87"/>
        <v>37.737359686629425</v>
      </c>
      <c r="AI132" s="19">
        <f t="shared" si="88"/>
        <v>38.635508847171209</v>
      </c>
    </row>
    <row r="133" spans="1:35">
      <c r="A133" s="25" t="s">
        <v>216</v>
      </c>
      <c r="B133" s="25"/>
      <c r="C133" s="25"/>
      <c r="D133" s="25"/>
      <c r="E133" s="26" t="s">
        <v>212</v>
      </c>
      <c r="F133" s="58" t="s">
        <v>28</v>
      </c>
      <c r="G133" s="27" t="s">
        <v>207</v>
      </c>
      <c r="H133" s="34">
        <f>'AER Table 16.24'!D120</f>
        <v>210.96</v>
      </c>
      <c r="I133" s="70">
        <f t="shared" si="77"/>
        <v>210.96</v>
      </c>
      <c r="J133" s="70">
        <f t="shared" si="78"/>
        <v>211.10400964832095</v>
      </c>
      <c r="K133" s="70">
        <f t="shared" si="79"/>
        <v>218.56294660139895</v>
      </c>
      <c r="L133" s="27">
        <f t="shared" si="80"/>
        <v>226.15902749912871</v>
      </c>
      <c r="M133" s="27">
        <f t="shared" si="81"/>
        <v>234.11172425073306</v>
      </c>
      <c r="N133" s="27">
        <f t="shared" si="82"/>
        <v>242.32010270406738</v>
      </c>
      <c r="O133" s="57" t="s">
        <v>337</v>
      </c>
      <c r="Q133" s="21">
        <f t="shared" si="65"/>
        <v>210.96</v>
      </c>
      <c r="R133" s="21">
        <f t="shared" si="83"/>
        <v>0</v>
      </c>
      <c r="S133" s="16">
        <f t="shared" si="76"/>
        <v>210.96</v>
      </c>
      <c r="T133" s="19">
        <f t="shared" si="56"/>
        <v>1</v>
      </c>
      <c r="U133" s="20" t="s">
        <v>348</v>
      </c>
      <c r="V133" s="16">
        <f t="shared" si="73"/>
        <v>210.96</v>
      </c>
      <c r="W133" s="19">
        <v>1</v>
      </c>
      <c r="X133" s="20" t="s">
        <v>349</v>
      </c>
      <c r="Y133" s="16">
        <f t="shared" si="74"/>
        <v>0</v>
      </c>
      <c r="Z133" s="19">
        <v>0</v>
      </c>
      <c r="AA133" s="20" t="s">
        <v>349</v>
      </c>
      <c r="AB133" s="16">
        <f t="shared" si="75"/>
        <v>0</v>
      </c>
      <c r="AC133" s="19">
        <v>0</v>
      </c>
      <c r="AD133" s="19">
        <v>0</v>
      </c>
      <c r="AE133" s="19">
        <f t="shared" si="84"/>
        <v>0</v>
      </c>
      <c r="AF133" s="19">
        <f t="shared" si="85"/>
        <v>0</v>
      </c>
      <c r="AG133" s="19">
        <f t="shared" si="86"/>
        <v>0</v>
      </c>
      <c r="AH133" s="19">
        <f t="shared" si="87"/>
        <v>0</v>
      </c>
      <c r="AI133" s="19">
        <f t="shared" si="88"/>
        <v>0</v>
      </c>
    </row>
    <row r="134" spans="1:35">
      <c r="A134" s="25" t="s">
        <v>215</v>
      </c>
      <c r="B134" s="25"/>
      <c r="C134" s="25"/>
      <c r="D134" s="25"/>
      <c r="E134" s="26" t="s">
        <v>212</v>
      </c>
      <c r="F134" s="58" t="s">
        <v>28</v>
      </c>
      <c r="G134" s="27" t="s">
        <v>207</v>
      </c>
      <c r="H134" s="34">
        <f>'AER Table 16.24'!D121</f>
        <v>210.96</v>
      </c>
      <c r="I134" s="70">
        <f t="shared" si="77"/>
        <v>210.96</v>
      </c>
      <c r="J134" s="70">
        <f t="shared" si="78"/>
        <v>211.10400964832095</v>
      </c>
      <c r="K134" s="70">
        <f t="shared" si="79"/>
        <v>218.56294660139895</v>
      </c>
      <c r="L134" s="27">
        <f t="shared" si="80"/>
        <v>226.15902749912871</v>
      </c>
      <c r="M134" s="27">
        <f t="shared" si="81"/>
        <v>234.11172425073306</v>
      </c>
      <c r="N134" s="27">
        <f t="shared" si="82"/>
        <v>242.32010270406738</v>
      </c>
      <c r="O134" s="57" t="s">
        <v>351</v>
      </c>
      <c r="Q134" s="21">
        <f t="shared" si="65"/>
        <v>210.96</v>
      </c>
      <c r="R134" s="21">
        <f t="shared" si="83"/>
        <v>0</v>
      </c>
      <c r="S134" s="16">
        <f t="shared" si="76"/>
        <v>210.96</v>
      </c>
      <c r="T134" s="19">
        <f t="shared" si="56"/>
        <v>1</v>
      </c>
      <c r="U134" s="20" t="s">
        <v>348</v>
      </c>
      <c r="V134" s="16">
        <f t="shared" si="73"/>
        <v>210.96</v>
      </c>
      <c r="W134" s="19">
        <v>1</v>
      </c>
      <c r="X134" s="20" t="s">
        <v>349</v>
      </c>
      <c r="Y134" s="16">
        <f t="shared" si="74"/>
        <v>0</v>
      </c>
      <c r="Z134" s="19">
        <v>0</v>
      </c>
      <c r="AA134" s="20" t="s">
        <v>349</v>
      </c>
      <c r="AB134" s="16">
        <f t="shared" si="75"/>
        <v>0</v>
      </c>
      <c r="AC134" s="19">
        <v>0</v>
      </c>
      <c r="AD134" s="19">
        <v>0</v>
      </c>
      <c r="AE134" s="19">
        <f t="shared" si="84"/>
        <v>0</v>
      </c>
      <c r="AF134" s="19">
        <f t="shared" si="85"/>
        <v>0</v>
      </c>
      <c r="AG134" s="19">
        <f t="shared" si="86"/>
        <v>0</v>
      </c>
      <c r="AH134" s="19">
        <f t="shared" si="87"/>
        <v>0</v>
      </c>
      <c r="AI134" s="19">
        <f t="shared" si="88"/>
        <v>0</v>
      </c>
    </row>
    <row r="135" spans="1:35">
      <c r="A135" s="25" t="s">
        <v>214</v>
      </c>
      <c r="B135" s="25"/>
      <c r="C135" s="25"/>
      <c r="D135" s="25"/>
      <c r="E135" s="26" t="s">
        <v>213</v>
      </c>
      <c r="F135" s="58" t="s">
        <v>28</v>
      </c>
      <c r="G135" s="27" t="s">
        <v>207</v>
      </c>
      <c r="H135" s="34">
        <f>'AER Table 16.24'!D122</f>
        <v>210.96</v>
      </c>
      <c r="I135" s="70">
        <f t="shared" si="77"/>
        <v>210.96</v>
      </c>
      <c r="J135" s="70">
        <f t="shared" si="78"/>
        <v>211.10400964832095</v>
      </c>
      <c r="K135" s="70">
        <f t="shared" si="79"/>
        <v>218.56294660139895</v>
      </c>
      <c r="L135" s="27">
        <f t="shared" si="80"/>
        <v>226.15902749912871</v>
      </c>
      <c r="M135" s="27">
        <f t="shared" si="81"/>
        <v>234.11172425073306</v>
      </c>
      <c r="N135" s="27">
        <f t="shared" si="82"/>
        <v>242.32010270406738</v>
      </c>
      <c r="O135" s="57" t="s">
        <v>337</v>
      </c>
      <c r="Q135" s="21">
        <f t="shared" si="65"/>
        <v>210.96</v>
      </c>
      <c r="R135" s="21">
        <f t="shared" si="83"/>
        <v>0</v>
      </c>
      <c r="S135" s="16">
        <f t="shared" si="76"/>
        <v>210.96</v>
      </c>
      <c r="T135" s="19">
        <f t="shared" si="56"/>
        <v>1</v>
      </c>
      <c r="U135" s="20" t="s">
        <v>348</v>
      </c>
      <c r="V135" s="16">
        <f t="shared" si="73"/>
        <v>210.96</v>
      </c>
      <c r="W135" s="19">
        <v>1</v>
      </c>
      <c r="X135" s="20" t="s">
        <v>349</v>
      </c>
      <c r="Y135" s="16">
        <f t="shared" si="74"/>
        <v>0</v>
      </c>
      <c r="Z135" s="19">
        <v>0</v>
      </c>
      <c r="AA135" s="20" t="s">
        <v>349</v>
      </c>
      <c r="AB135" s="16">
        <f t="shared" si="75"/>
        <v>0</v>
      </c>
      <c r="AC135" s="19">
        <v>0</v>
      </c>
      <c r="AD135" s="19">
        <v>0</v>
      </c>
      <c r="AE135" s="19">
        <f t="shared" si="84"/>
        <v>0</v>
      </c>
      <c r="AF135" s="19">
        <f t="shared" si="85"/>
        <v>0</v>
      </c>
      <c r="AG135" s="19">
        <f t="shared" si="86"/>
        <v>0</v>
      </c>
      <c r="AH135" s="19">
        <f t="shared" si="87"/>
        <v>0</v>
      </c>
      <c r="AI135" s="19">
        <f t="shared" si="88"/>
        <v>0</v>
      </c>
    </row>
    <row r="136" spans="1:35">
      <c r="A136" s="25" t="s">
        <v>428</v>
      </c>
      <c r="B136" s="25" t="str">
        <f>'AER Table 16.24'!A3</f>
        <v xml:space="preserve">Metering Site Establishment </v>
      </c>
      <c r="C136" s="25"/>
      <c r="D136" s="25"/>
      <c r="E136" s="26"/>
      <c r="F136" s="58" t="s">
        <v>15</v>
      </c>
      <c r="G136" s="25"/>
      <c r="H136" s="34">
        <f>'AER Table 16.24'!D3</f>
        <v>52.4</v>
      </c>
      <c r="I136" s="70">
        <f t="shared" ref="I136:I153" si="89">IFERROR(H136/1,Q136)</f>
        <v>52.4</v>
      </c>
      <c r="J136" s="70">
        <f t="shared" si="78"/>
        <v>52.435770314618971</v>
      </c>
      <c r="K136" s="70">
        <f t="shared" si="79"/>
        <v>54.288483133832507</v>
      </c>
      <c r="L136" s="27">
        <f t="shared" si="80"/>
        <v>56.17526090706459</v>
      </c>
      <c r="M136" s="27">
        <f t="shared" si="81"/>
        <v>58.150617893147583</v>
      </c>
      <c r="N136" s="27">
        <f t="shared" si="82"/>
        <v>60.189483227593541</v>
      </c>
      <c r="O136" s="57" t="s">
        <v>229</v>
      </c>
      <c r="Q136" s="21">
        <f t="shared" ref="Q136:Q153" si="90">V136*W136+Y136*Z136+AB136*AC136+AD136</f>
        <v>0</v>
      </c>
      <c r="R136" s="21">
        <f t="shared" ref="R136:R153" si="91">Q136-I136</f>
        <v>-52.4</v>
      </c>
      <c r="S136" s="16">
        <f t="shared" si="76"/>
        <v>0</v>
      </c>
      <c r="T136" s="19">
        <f t="shared" si="56"/>
        <v>0</v>
      </c>
      <c r="U136" s="20" t="s">
        <v>349</v>
      </c>
      <c r="V136" s="16">
        <f t="shared" si="73"/>
        <v>0</v>
      </c>
      <c r="W136" s="19">
        <v>0</v>
      </c>
      <c r="X136" s="20" t="s">
        <v>349</v>
      </c>
      <c r="Y136" s="16">
        <f t="shared" si="74"/>
        <v>0</v>
      </c>
      <c r="Z136" s="19">
        <v>0</v>
      </c>
      <c r="AA136" s="20" t="s">
        <v>349</v>
      </c>
      <c r="AB136" s="16">
        <f t="shared" si="75"/>
        <v>0</v>
      </c>
      <c r="AC136" s="19">
        <v>0</v>
      </c>
      <c r="AD136" s="19">
        <v>0</v>
      </c>
      <c r="AE136" s="19">
        <f t="shared" si="84"/>
        <v>0</v>
      </c>
      <c r="AF136" s="19">
        <f t="shared" si="85"/>
        <v>0</v>
      </c>
      <c r="AG136" s="19">
        <f t="shared" si="86"/>
        <v>0</v>
      </c>
      <c r="AH136" s="19">
        <f t="shared" si="87"/>
        <v>0</v>
      </c>
      <c r="AI136" s="19">
        <f t="shared" si="88"/>
        <v>0</v>
      </c>
    </row>
    <row r="137" spans="1:35">
      <c r="A137" s="25" t="s">
        <v>428</v>
      </c>
      <c r="B137" s="25" t="str">
        <f>'AER Table 16.24'!A4</f>
        <v xml:space="preserve">Special Meter Reading </v>
      </c>
      <c r="C137" s="25"/>
      <c r="D137" s="25"/>
      <c r="E137" s="26"/>
      <c r="F137" s="58" t="s">
        <v>15</v>
      </c>
      <c r="G137" s="25"/>
      <c r="H137" s="34">
        <f>'AER Table 16.24'!D4</f>
        <v>9.69</v>
      </c>
      <c r="I137" s="70">
        <f t="shared" si="89"/>
        <v>9.69</v>
      </c>
      <c r="J137" s="70">
        <f t="shared" si="78"/>
        <v>9.6966147776461415</v>
      </c>
      <c r="K137" s="70">
        <f t="shared" si="79"/>
        <v>10.039225220741164</v>
      </c>
      <c r="L137" s="27">
        <f t="shared" si="80"/>
        <v>10.388135079951448</v>
      </c>
      <c r="M137" s="27">
        <f t="shared" si="81"/>
        <v>10.753425331767177</v>
      </c>
      <c r="N137" s="27">
        <f t="shared" si="82"/>
        <v>11.13045978006453</v>
      </c>
      <c r="O137" s="57" t="s">
        <v>229</v>
      </c>
      <c r="Q137" s="21">
        <f t="shared" si="90"/>
        <v>0</v>
      </c>
      <c r="R137" s="21">
        <f t="shared" si="91"/>
        <v>-9.69</v>
      </c>
      <c r="S137" s="16">
        <f t="shared" si="76"/>
        <v>0</v>
      </c>
      <c r="T137" s="19">
        <f t="shared" si="56"/>
        <v>0</v>
      </c>
      <c r="U137" s="20" t="s">
        <v>349</v>
      </c>
      <c r="V137" s="16">
        <f t="shared" si="73"/>
        <v>0</v>
      </c>
      <c r="W137" s="19">
        <v>0</v>
      </c>
      <c r="X137" s="20" t="s">
        <v>349</v>
      </c>
      <c r="Y137" s="16">
        <f t="shared" si="74"/>
        <v>0</v>
      </c>
      <c r="Z137" s="19">
        <v>0</v>
      </c>
      <c r="AA137" s="20" t="s">
        <v>349</v>
      </c>
      <c r="AB137" s="16">
        <f t="shared" si="75"/>
        <v>0</v>
      </c>
      <c r="AC137" s="19">
        <v>0</v>
      </c>
      <c r="AD137" s="19">
        <v>0</v>
      </c>
      <c r="AE137" s="19">
        <f t="shared" si="84"/>
        <v>0</v>
      </c>
      <c r="AF137" s="19">
        <f t="shared" si="85"/>
        <v>0</v>
      </c>
      <c r="AG137" s="19">
        <f t="shared" si="86"/>
        <v>0</v>
      </c>
      <c r="AH137" s="19">
        <f t="shared" si="87"/>
        <v>0</v>
      </c>
      <c r="AI137" s="19">
        <f t="shared" si="88"/>
        <v>0</v>
      </c>
    </row>
    <row r="138" spans="1:35">
      <c r="A138" s="25" t="s">
        <v>428</v>
      </c>
      <c r="B138" s="25" t="str">
        <f>'AER Table 16.24'!A5</f>
        <v xml:space="preserve">Type 5-6 Meter Test </v>
      </c>
      <c r="C138" s="25"/>
      <c r="D138" s="25"/>
      <c r="E138" s="26"/>
      <c r="F138" s="58" t="s">
        <v>15</v>
      </c>
      <c r="G138" s="25"/>
      <c r="H138" s="34">
        <f>'AER Table 16.24'!D5</f>
        <v>548.30999999999995</v>
      </c>
      <c r="I138" s="70">
        <f t="shared" si="89"/>
        <v>548.30999999999995</v>
      </c>
      <c r="J138" s="70">
        <f t="shared" si="78"/>
        <v>548.68429811467036</v>
      </c>
      <c r="K138" s="70">
        <f t="shared" si="79"/>
        <v>568.07095776930726</v>
      </c>
      <c r="L138" s="27">
        <f t="shared" si="80"/>
        <v>587.81407076245387</v>
      </c>
      <c r="M138" s="27">
        <f t="shared" si="81"/>
        <v>608.48407055327766</v>
      </c>
      <c r="N138" s="27">
        <f t="shared" si="82"/>
        <v>629.81861733820256</v>
      </c>
      <c r="O138" s="57" t="s">
        <v>229</v>
      </c>
      <c r="Q138" s="21">
        <f t="shared" si="90"/>
        <v>0</v>
      </c>
      <c r="R138" s="21">
        <f t="shared" si="91"/>
        <v>-548.30999999999995</v>
      </c>
      <c r="S138" s="16">
        <f t="shared" si="76"/>
        <v>0</v>
      </c>
      <c r="T138" s="19">
        <f t="shared" si="56"/>
        <v>0</v>
      </c>
      <c r="U138" s="20" t="s">
        <v>349</v>
      </c>
      <c r="V138" s="16">
        <f t="shared" si="73"/>
        <v>0</v>
      </c>
      <c r="W138" s="19">
        <v>0</v>
      </c>
      <c r="X138" s="20" t="s">
        <v>349</v>
      </c>
      <c r="Y138" s="16">
        <f t="shared" si="74"/>
        <v>0</v>
      </c>
      <c r="Z138" s="19">
        <v>0</v>
      </c>
      <c r="AA138" s="20" t="s">
        <v>349</v>
      </c>
      <c r="AB138" s="16">
        <f t="shared" si="75"/>
        <v>0</v>
      </c>
      <c r="AC138" s="19">
        <v>0</v>
      </c>
      <c r="AD138" s="19">
        <v>0</v>
      </c>
      <c r="AE138" s="19">
        <f t="shared" si="84"/>
        <v>0</v>
      </c>
      <c r="AF138" s="19">
        <f t="shared" si="85"/>
        <v>0</v>
      </c>
      <c r="AG138" s="19">
        <f t="shared" si="86"/>
        <v>0</v>
      </c>
      <c r="AH138" s="19">
        <f t="shared" si="87"/>
        <v>0</v>
      </c>
      <c r="AI138" s="19">
        <f t="shared" si="88"/>
        <v>0</v>
      </c>
    </row>
    <row r="139" spans="1:35">
      <c r="A139" s="25" t="s">
        <v>428</v>
      </c>
      <c r="B139" s="25" t="str">
        <f>'AER Table 16.24'!A6</f>
        <v xml:space="preserve">Franchise current transformer (CT) meter install </v>
      </c>
      <c r="C139" s="25"/>
      <c r="D139" s="25"/>
      <c r="E139" s="26"/>
      <c r="F139" s="58" t="s">
        <v>28</v>
      </c>
      <c r="G139" s="25"/>
      <c r="H139" s="34" t="str">
        <f>'AER Table 16.24'!D6</f>
        <v xml:space="preserve">Quoted </v>
      </c>
      <c r="I139" s="70">
        <f t="shared" si="89"/>
        <v>0</v>
      </c>
      <c r="J139" s="70">
        <f t="shared" si="78"/>
        <v>0</v>
      </c>
      <c r="K139" s="70">
        <f t="shared" si="79"/>
        <v>0</v>
      </c>
      <c r="L139" s="27">
        <f t="shared" si="80"/>
        <v>0</v>
      </c>
      <c r="M139" s="27">
        <f t="shared" si="81"/>
        <v>0</v>
      </c>
      <c r="N139" s="27">
        <f t="shared" si="82"/>
        <v>0</v>
      </c>
      <c r="O139" s="57" t="s">
        <v>337</v>
      </c>
      <c r="Q139" s="21">
        <f t="shared" si="90"/>
        <v>0</v>
      </c>
      <c r="R139" s="21">
        <f t="shared" si="91"/>
        <v>0</v>
      </c>
      <c r="S139" s="16">
        <f t="shared" si="76"/>
        <v>0</v>
      </c>
      <c r="T139" s="19">
        <f t="shared" si="56"/>
        <v>0</v>
      </c>
      <c r="U139" s="20" t="s">
        <v>349</v>
      </c>
      <c r="V139" s="16">
        <f t="shared" si="73"/>
        <v>0</v>
      </c>
      <c r="W139" s="19">
        <v>0</v>
      </c>
      <c r="X139" s="20" t="s">
        <v>349</v>
      </c>
      <c r="Y139" s="16">
        <f t="shared" si="74"/>
        <v>0</v>
      </c>
      <c r="Z139" s="19">
        <v>0</v>
      </c>
      <c r="AA139" s="20" t="s">
        <v>349</v>
      </c>
      <c r="AB139" s="16">
        <f t="shared" si="75"/>
        <v>0</v>
      </c>
      <c r="AC139" s="19">
        <v>0</v>
      </c>
      <c r="AD139" s="19">
        <v>0</v>
      </c>
      <c r="AE139" s="19">
        <f t="shared" si="84"/>
        <v>0</v>
      </c>
      <c r="AF139" s="19">
        <f t="shared" si="85"/>
        <v>0</v>
      </c>
      <c r="AG139" s="19">
        <f t="shared" si="86"/>
        <v>0</v>
      </c>
      <c r="AH139" s="19">
        <f t="shared" si="87"/>
        <v>0</v>
      </c>
      <c r="AI139" s="19">
        <f t="shared" si="88"/>
        <v>0</v>
      </c>
    </row>
    <row r="140" spans="1:35">
      <c r="A140" s="25" t="s">
        <v>428</v>
      </c>
      <c r="B140" s="25" t="str">
        <f>'AER Table 16.24'!A7</f>
        <v xml:space="preserve">Types 5-7 non-standard Meter Data Services </v>
      </c>
      <c r="C140" s="25"/>
      <c r="D140" s="25"/>
      <c r="E140" s="26"/>
      <c r="F140" s="58" t="s">
        <v>15</v>
      </c>
      <c r="G140" s="25"/>
      <c r="H140" s="34">
        <f>'AER Table 16.24'!D7</f>
        <v>13.83</v>
      </c>
      <c r="I140" s="70">
        <f t="shared" si="89"/>
        <v>13.83</v>
      </c>
      <c r="J140" s="70">
        <f t="shared" si="78"/>
        <v>13.839440905556877</v>
      </c>
      <c r="K140" s="70">
        <f t="shared" si="79"/>
        <v>14.328429804215716</v>
      </c>
      <c r="L140" s="27">
        <f t="shared" si="80"/>
        <v>14.8264095103951</v>
      </c>
      <c r="M140" s="27">
        <f t="shared" si="81"/>
        <v>15.34776804317235</v>
      </c>
      <c r="N140" s="27">
        <f t="shared" si="82"/>
        <v>15.885888416748449</v>
      </c>
      <c r="O140" s="57" t="s">
        <v>229</v>
      </c>
      <c r="Q140" s="21">
        <f t="shared" si="90"/>
        <v>0</v>
      </c>
      <c r="R140" s="21">
        <f t="shared" si="91"/>
        <v>-13.83</v>
      </c>
      <c r="S140" s="16">
        <f t="shared" si="76"/>
        <v>0</v>
      </c>
      <c r="T140" s="19">
        <f t="shared" si="56"/>
        <v>0</v>
      </c>
      <c r="U140" s="20" t="s">
        <v>349</v>
      </c>
      <c r="V140" s="16">
        <f t="shared" si="73"/>
        <v>0</v>
      </c>
      <c r="W140" s="19">
        <v>0</v>
      </c>
      <c r="X140" s="20" t="s">
        <v>349</v>
      </c>
      <c r="Y140" s="16">
        <f t="shared" si="74"/>
        <v>0</v>
      </c>
      <c r="Z140" s="19">
        <v>0</v>
      </c>
      <c r="AA140" s="20" t="s">
        <v>349</v>
      </c>
      <c r="AB140" s="16">
        <f t="shared" si="75"/>
        <v>0</v>
      </c>
      <c r="AC140" s="19">
        <v>0</v>
      </c>
      <c r="AD140" s="19">
        <v>0</v>
      </c>
      <c r="AE140" s="19">
        <f t="shared" si="84"/>
        <v>0</v>
      </c>
      <c r="AF140" s="19">
        <f t="shared" si="85"/>
        <v>0</v>
      </c>
      <c r="AG140" s="19">
        <f t="shared" si="86"/>
        <v>0</v>
      </c>
      <c r="AH140" s="19">
        <f t="shared" si="87"/>
        <v>0</v>
      </c>
      <c r="AI140" s="19">
        <f t="shared" si="88"/>
        <v>0</v>
      </c>
    </row>
    <row r="141" spans="1:35">
      <c r="A141" s="25" t="s">
        <v>428</v>
      </c>
      <c r="B141" s="25" t="str">
        <f>'AER Table 16.24'!A8</f>
        <v xml:space="preserve">Emergency maintenance of failed metering equipment not owned by the network </v>
      </c>
      <c r="C141" s="25"/>
      <c r="D141" s="25"/>
      <c r="E141" s="26"/>
      <c r="F141" s="58" t="s">
        <v>15</v>
      </c>
      <c r="G141" s="25"/>
      <c r="H141" s="34">
        <f>'AER Table 16.24'!D8</f>
        <v>156.78</v>
      </c>
      <c r="I141" s="70">
        <f t="shared" si="89"/>
        <v>156.78</v>
      </c>
      <c r="J141" s="70">
        <f t="shared" si="78"/>
        <v>156.8870242352283</v>
      </c>
      <c r="K141" s="70">
        <f t="shared" si="79"/>
        <v>162.4303127046233</v>
      </c>
      <c r="L141" s="27">
        <f t="shared" si="80"/>
        <v>168.07552299636617</v>
      </c>
      <c r="M141" s="27">
        <f t="shared" si="81"/>
        <v>173.98576094060456</v>
      </c>
      <c r="N141" s="27">
        <f t="shared" si="82"/>
        <v>180.08601489355183</v>
      </c>
      <c r="O141" s="57" t="s">
        <v>229</v>
      </c>
      <c r="Q141" s="21">
        <f t="shared" si="90"/>
        <v>0</v>
      </c>
      <c r="R141" s="21">
        <f t="shared" si="91"/>
        <v>-156.78</v>
      </c>
      <c r="S141" s="16">
        <f t="shared" si="76"/>
        <v>0</v>
      </c>
      <c r="T141" s="19">
        <f t="shared" si="56"/>
        <v>0</v>
      </c>
      <c r="U141" s="20" t="s">
        <v>349</v>
      </c>
      <c r="V141" s="16">
        <f t="shared" si="73"/>
        <v>0</v>
      </c>
      <c r="W141" s="19">
        <v>0</v>
      </c>
      <c r="X141" s="20" t="s">
        <v>349</v>
      </c>
      <c r="Y141" s="16">
        <f t="shared" si="74"/>
        <v>0</v>
      </c>
      <c r="Z141" s="19">
        <v>0</v>
      </c>
      <c r="AA141" s="20" t="s">
        <v>349</v>
      </c>
      <c r="AB141" s="16">
        <f t="shared" si="75"/>
        <v>0</v>
      </c>
      <c r="AC141" s="19">
        <v>0</v>
      </c>
      <c r="AD141" s="19">
        <v>0</v>
      </c>
      <c r="AE141" s="19">
        <f t="shared" si="84"/>
        <v>0</v>
      </c>
      <c r="AF141" s="19">
        <f t="shared" si="85"/>
        <v>0</v>
      </c>
      <c r="AG141" s="19">
        <f t="shared" si="86"/>
        <v>0</v>
      </c>
      <c r="AH141" s="19">
        <f t="shared" si="87"/>
        <v>0</v>
      </c>
      <c r="AI141" s="19">
        <f t="shared" si="88"/>
        <v>0</v>
      </c>
    </row>
    <row r="142" spans="1:35">
      <c r="A142" s="25" t="s">
        <v>428</v>
      </c>
      <c r="B142" s="25" t="str">
        <f>'AER Table 16.24'!A9</f>
        <v xml:space="preserve">Off peak conversion </v>
      </c>
      <c r="C142" s="25"/>
      <c r="D142" s="25"/>
      <c r="E142" s="26"/>
      <c r="F142" s="58" t="s">
        <v>15</v>
      </c>
      <c r="G142" s="25"/>
      <c r="H142" s="34">
        <f>'AER Table 16.24'!D9</f>
        <v>198.39</v>
      </c>
      <c r="I142" s="70">
        <f t="shared" si="89"/>
        <v>198.39</v>
      </c>
      <c r="J142" s="70">
        <f t="shared" si="78"/>
        <v>198.52542886864995</v>
      </c>
      <c r="K142" s="70">
        <f t="shared" si="79"/>
        <v>205.53992688780593</v>
      </c>
      <c r="L142" s="27">
        <f t="shared" si="80"/>
        <v>212.68339716321648</v>
      </c>
      <c r="M142" s="27">
        <f t="shared" si="81"/>
        <v>220.16223442407534</v>
      </c>
      <c r="N142" s="27">
        <f t="shared" si="82"/>
        <v>227.88151865500538</v>
      </c>
      <c r="O142" s="57" t="s">
        <v>229</v>
      </c>
      <c r="Q142" s="21">
        <f t="shared" si="90"/>
        <v>0</v>
      </c>
      <c r="R142" s="21">
        <f t="shared" si="91"/>
        <v>-198.39</v>
      </c>
      <c r="S142" s="16">
        <f t="shared" si="76"/>
        <v>0</v>
      </c>
      <c r="T142" s="19">
        <f t="shared" si="56"/>
        <v>0</v>
      </c>
      <c r="U142" s="20" t="s">
        <v>349</v>
      </c>
      <c r="V142" s="16">
        <f t="shared" si="73"/>
        <v>0</v>
      </c>
      <c r="W142" s="19">
        <v>0</v>
      </c>
      <c r="X142" s="20" t="s">
        <v>349</v>
      </c>
      <c r="Y142" s="16">
        <f t="shared" si="74"/>
        <v>0</v>
      </c>
      <c r="Z142" s="19">
        <v>0</v>
      </c>
      <c r="AA142" s="20" t="s">
        <v>349</v>
      </c>
      <c r="AB142" s="16">
        <f t="shared" si="75"/>
        <v>0</v>
      </c>
      <c r="AC142" s="19">
        <v>0</v>
      </c>
      <c r="AD142" s="19">
        <v>0</v>
      </c>
      <c r="AE142" s="19">
        <f t="shared" si="84"/>
        <v>0</v>
      </c>
      <c r="AF142" s="19">
        <f t="shared" si="85"/>
        <v>0</v>
      </c>
      <c r="AG142" s="19">
        <f t="shared" si="86"/>
        <v>0</v>
      </c>
      <c r="AH142" s="19">
        <f t="shared" si="87"/>
        <v>0</v>
      </c>
      <c r="AI142" s="19">
        <f t="shared" si="88"/>
        <v>0</v>
      </c>
    </row>
    <row r="143" spans="1:35">
      <c r="A143" s="25" t="s">
        <v>428</v>
      </c>
      <c r="B143" s="25" t="str">
        <f>'AER Table 16.24'!A10</f>
        <v xml:space="preserve">Disconnection Visit (Site Visit Only) </v>
      </c>
      <c r="C143" s="25"/>
      <c r="D143" s="25"/>
      <c r="E143" s="26"/>
      <c r="F143" s="58" t="s">
        <v>15</v>
      </c>
      <c r="G143" s="25"/>
      <c r="H143" s="34">
        <f>'AER Table 16.24'!D10</f>
        <v>41.89</v>
      </c>
      <c r="I143" s="70">
        <f t="shared" si="89"/>
        <v>41.89</v>
      </c>
      <c r="J143" s="70">
        <f t="shared" si="78"/>
        <v>41.918595772507423</v>
      </c>
      <c r="K143" s="70">
        <f t="shared" si="79"/>
        <v>43.39970531443214</v>
      </c>
      <c r="L143" s="27">
        <f t="shared" si="80"/>
        <v>44.90804731673542</v>
      </c>
      <c r="M143" s="27">
        <f t="shared" si="81"/>
        <v>46.487201976029631</v>
      </c>
      <c r="N143" s="27">
        <f t="shared" si="82"/>
        <v>48.117126954272784</v>
      </c>
      <c r="O143" s="57" t="s">
        <v>229</v>
      </c>
      <c r="Q143" s="21">
        <f t="shared" si="90"/>
        <v>0</v>
      </c>
      <c r="R143" s="21">
        <f t="shared" si="91"/>
        <v>-41.89</v>
      </c>
      <c r="S143" s="16">
        <f t="shared" si="76"/>
        <v>0</v>
      </c>
      <c r="T143" s="19">
        <f t="shared" si="56"/>
        <v>0</v>
      </c>
      <c r="U143" s="20" t="s">
        <v>349</v>
      </c>
      <c r="V143" s="16">
        <f t="shared" si="73"/>
        <v>0</v>
      </c>
      <c r="W143" s="19">
        <v>0</v>
      </c>
      <c r="X143" s="20" t="s">
        <v>349</v>
      </c>
      <c r="Y143" s="16">
        <f t="shared" si="74"/>
        <v>0</v>
      </c>
      <c r="Z143" s="19">
        <v>0</v>
      </c>
      <c r="AA143" s="20" t="s">
        <v>349</v>
      </c>
      <c r="AB143" s="16">
        <f t="shared" si="75"/>
        <v>0</v>
      </c>
      <c r="AC143" s="19">
        <v>0</v>
      </c>
      <c r="AD143" s="19">
        <v>0</v>
      </c>
      <c r="AE143" s="19">
        <f t="shared" si="84"/>
        <v>0</v>
      </c>
      <c r="AF143" s="19">
        <f t="shared" si="85"/>
        <v>0</v>
      </c>
      <c r="AG143" s="19">
        <f t="shared" si="86"/>
        <v>0</v>
      </c>
      <c r="AH143" s="19">
        <f t="shared" si="87"/>
        <v>0</v>
      </c>
      <c r="AI143" s="19">
        <f t="shared" si="88"/>
        <v>0</v>
      </c>
    </row>
    <row r="144" spans="1:35">
      <c r="A144" s="25" t="s">
        <v>428</v>
      </c>
      <c r="B144" s="25" t="str">
        <f>'AER Table 16.24'!A11</f>
        <v xml:space="preserve">Disconnection Completed </v>
      </c>
      <c r="C144" s="25"/>
      <c r="D144" s="25"/>
      <c r="E144" s="26"/>
      <c r="F144" s="58" t="s">
        <v>15</v>
      </c>
      <c r="G144" s="25"/>
      <c r="H144" s="34">
        <f>'AER Table 16.24'!D11</f>
        <v>138.66999999999999</v>
      </c>
      <c r="I144" s="70">
        <f t="shared" si="89"/>
        <v>138.66999999999999</v>
      </c>
      <c r="J144" s="70">
        <f t="shared" si="78"/>
        <v>138.76466163221778</v>
      </c>
      <c r="K144" s="70">
        <f t="shared" si="79"/>
        <v>143.66763275130825</v>
      </c>
      <c r="L144" s="27">
        <f t="shared" si="80"/>
        <v>148.66075248058482</v>
      </c>
      <c r="M144" s="27">
        <f t="shared" si="81"/>
        <v>153.88828593974756</v>
      </c>
      <c r="N144" s="27">
        <f t="shared" si="82"/>
        <v>159.28388624370982</v>
      </c>
      <c r="O144" s="57" t="s">
        <v>229</v>
      </c>
      <c r="Q144" s="21">
        <f t="shared" si="90"/>
        <v>0</v>
      </c>
      <c r="R144" s="21">
        <f t="shared" si="91"/>
        <v>-138.66999999999999</v>
      </c>
      <c r="S144" s="16">
        <f t="shared" si="76"/>
        <v>0</v>
      </c>
      <c r="T144" s="19">
        <f t="shared" si="56"/>
        <v>0</v>
      </c>
      <c r="U144" s="20" t="s">
        <v>349</v>
      </c>
      <c r="V144" s="16">
        <f t="shared" si="73"/>
        <v>0</v>
      </c>
      <c r="W144" s="19">
        <v>0</v>
      </c>
      <c r="X144" s="20" t="s">
        <v>349</v>
      </c>
      <c r="Y144" s="16">
        <f t="shared" si="74"/>
        <v>0</v>
      </c>
      <c r="Z144" s="19">
        <v>0</v>
      </c>
      <c r="AA144" s="20" t="s">
        <v>349</v>
      </c>
      <c r="AB144" s="16">
        <f t="shared" si="75"/>
        <v>0</v>
      </c>
      <c r="AC144" s="19">
        <v>0</v>
      </c>
      <c r="AD144" s="19">
        <v>0</v>
      </c>
      <c r="AE144" s="19">
        <f t="shared" si="84"/>
        <v>0</v>
      </c>
      <c r="AF144" s="19">
        <f t="shared" si="85"/>
        <v>0</v>
      </c>
      <c r="AG144" s="19">
        <f t="shared" si="86"/>
        <v>0</v>
      </c>
      <c r="AH144" s="19">
        <f t="shared" si="87"/>
        <v>0</v>
      </c>
      <c r="AI144" s="19">
        <f t="shared" si="88"/>
        <v>0</v>
      </c>
    </row>
    <row r="145" spans="1:35">
      <c r="A145" s="25" t="s">
        <v>428</v>
      </c>
      <c r="B145" s="25" t="str">
        <f>'AER Table 16.24'!A12</f>
        <v xml:space="preserve">Disconnection Visit (Disconnection Completed- Technical/ Advanced) </v>
      </c>
      <c r="C145" s="25"/>
      <c r="D145" s="25"/>
      <c r="E145" s="26"/>
      <c r="F145" s="58" t="s">
        <v>15</v>
      </c>
      <c r="G145" s="25"/>
      <c r="H145" s="34">
        <f>'AER Table 16.24'!D12</f>
        <v>233.2</v>
      </c>
      <c r="I145" s="70">
        <f t="shared" si="89"/>
        <v>233.2</v>
      </c>
      <c r="J145" s="70">
        <f t="shared" si="78"/>
        <v>233.35919155284626</v>
      </c>
      <c r="K145" s="70">
        <f t="shared" si="79"/>
        <v>241.60447074064388</v>
      </c>
      <c r="L145" s="27">
        <f t="shared" si="80"/>
        <v>250.0013519757149</v>
      </c>
      <c r="M145" s="27">
        <f t="shared" si="81"/>
        <v>258.79244451683235</v>
      </c>
      <c r="N145" s="27">
        <f t="shared" si="82"/>
        <v>267.86617344799259</v>
      </c>
      <c r="O145" s="57" t="s">
        <v>229</v>
      </c>
      <c r="Q145" s="21">
        <f t="shared" si="90"/>
        <v>0</v>
      </c>
      <c r="R145" s="21">
        <f t="shared" si="91"/>
        <v>-233.2</v>
      </c>
      <c r="S145" s="16">
        <f t="shared" si="76"/>
        <v>0</v>
      </c>
      <c r="T145" s="19">
        <f t="shared" si="56"/>
        <v>0</v>
      </c>
      <c r="U145" s="20" t="s">
        <v>349</v>
      </c>
      <c r="V145" s="16">
        <f t="shared" si="73"/>
        <v>0</v>
      </c>
      <c r="W145" s="19">
        <v>0</v>
      </c>
      <c r="X145" s="20" t="s">
        <v>349</v>
      </c>
      <c r="Y145" s="16">
        <f t="shared" si="74"/>
        <v>0</v>
      </c>
      <c r="Z145" s="19">
        <v>0</v>
      </c>
      <c r="AA145" s="20" t="s">
        <v>349</v>
      </c>
      <c r="AB145" s="16">
        <f t="shared" si="75"/>
        <v>0</v>
      </c>
      <c r="AC145" s="19">
        <v>0</v>
      </c>
      <c r="AD145" s="19">
        <v>0</v>
      </c>
      <c r="AE145" s="19">
        <f t="shared" si="84"/>
        <v>0</v>
      </c>
      <c r="AF145" s="19">
        <f t="shared" si="85"/>
        <v>0</v>
      </c>
      <c r="AG145" s="19">
        <f t="shared" si="86"/>
        <v>0</v>
      </c>
      <c r="AH145" s="19">
        <f t="shared" si="87"/>
        <v>0</v>
      </c>
      <c r="AI145" s="19">
        <f t="shared" si="88"/>
        <v>0</v>
      </c>
    </row>
    <row r="146" spans="1:35">
      <c r="A146" s="25" t="s">
        <v>428</v>
      </c>
      <c r="B146" s="25" t="str">
        <f>'AER Table 16.24'!A13</f>
        <v xml:space="preserve">Pillar/ Pole Top Disconnection Completed </v>
      </c>
      <c r="C146" s="25"/>
      <c r="D146" s="25"/>
      <c r="E146" s="26"/>
      <c r="F146" s="58" t="s">
        <v>15</v>
      </c>
      <c r="G146" s="25"/>
      <c r="H146" s="34">
        <f>'AER Table 16.24'!D13</f>
        <v>370.44</v>
      </c>
      <c r="I146" s="70">
        <f t="shared" si="89"/>
        <v>370.44</v>
      </c>
      <c r="J146" s="70">
        <f t="shared" si="78"/>
        <v>370.69287701044755</v>
      </c>
      <c r="K146" s="70">
        <f t="shared" si="79"/>
        <v>383.79056664307092</v>
      </c>
      <c r="L146" s="27">
        <f t="shared" si="80"/>
        <v>397.12907729795819</v>
      </c>
      <c r="M146" s="27">
        <f t="shared" si="81"/>
        <v>411.09379565529753</v>
      </c>
      <c r="N146" s="27">
        <f t="shared" si="82"/>
        <v>425.50748409980446</v>
      </c>
      <c r="O146" s="57" t="s">
        <v>229</v>
      </c>
      <c r="Q146" s="21">
        <f t="shared" si="90"/>
        <v>0</v>
      </c>
      <c r="R146" s="21">
        <f t="shared" si="91"/>
        <v>-370.44</v>
      </c>
      <c r="S146" s="16">
        <f t="shared" si="76"/>
        <v>0</v>
      </c>
      <c r="T146" s="19">
        <f t="shared" si="56"/>
        <v>0</v>
      </c>
      <c r="U146" s="20" t="s">
        <v>349</v>
      </c>
      <c r="V146" s="16">
        <f t="shared" si="73"/>
        <v>0</v>
      </c>
      <c r="W146" s="19">
        <v>0</v>
      </c>
      <c r="X146" s="20" t="s">
        <v>349</v>
      </c>
      <c r="Y146" s="16">
        <f t="shared" si="74"/>
        <v>0</v>
      </c>
      <c r="Z146" s="19">
        <v>0</v>
      </c>
      <c r="AA146" s="20" t="s">
        <v>349</v>
      </c>
      <c r="AB146" s="16">
        <f t="shared" si="75"/>
        <v>0</v>
      </c>
      <c r="AC146" s="19">
        <v>0</v>
      </c>
      <c r="AD146" s="19">
        <v>0</v>
      </c>
      <c r="AE146" s="19">
        <f t="shared" si="84"/>
        <v>0</v>
      </c>
      <c r="AF146" s="19">
        <f t="shared" si="85"/>
        <v>0</v>
      </c>
      <c r="AG146" s="19">
        <f t="shared" si="86"/>
        <v>0</v>
      </c>
      <c r="AH146" s="19">
        <f t="shared" si="87"/>
        <v>0</v>
      </c>
      <c r="AI146" s="19">
        <f t="shared" si="88"/>
        <v>0</v>
      </c>
    </row>
    <row r="147" spans="1:35">
      <c r="A147" s="25" t="s">
        <v>428</v>
      </c>
      <c r="B147" s="25" t="str">
        <f>'AER Table 16.24'!A14</f>
        <v xml:space="preserve">Pillar/Pole Top Site Visit </v>
      </c>
      <c r="C147" s="25"/>
      <c r="D147" s="25"/>
      <c r="E147" s="26"/>
      <c r="F147" s="58" t="s">
        <v>15</v>
      </c>
      <c r="G147" s="25"/>
      <c r="H147" s="34">
        <f>'AER Table 16.24'!D14</f>
        <v>309.33</v>
      </c>
      <c r="I147" s="70">
        <f t="shared" si="89"/>
        <v>309.33</v>
      </c>
      <c r="J147" s="70">
        <f t="shared" si="78"/>
        <v>309.54116090498252</v>
      </c>
      <c r="K147" s="70">
        <f t="shared" si="79"/>
        <v>320.47817724787041</v>
      </c>
      <c r="L147" s="27">
        <f t="shared" si="80"/>
        <v>331.61628733553988</v>
      </c>
      <c r="M147" s="27">
        <f t="shared" si="81"/>
        <v>343.2773021543386</v>
      </c>
      <c r="N147" s="27">
        <f t="shared" si="82"/>
        <v>355.31322226701354</v>
      </c>
      <c r="O147" s="57" t="s">
        <v>229</v>
      </c>
      <c r="Q147" s="21">
        <f t="shared" si="90"/>
        <v>0</v>
      </c>
      <c r="R147" s="21">
        <f t="shared" si="91"/>
        <v>-309.33</v>
      </c>
      <c r="S147" s="16">
        <f t="shared" si="76"/>
        <v>0</v>
      </c>
      <c r="T147" s="19">
        <f t="shared" si="56"/>
        <v>0</v>
      </c>
      <c r="U147" s="20" t="s">
        <v>349</v>
      </c>
      <c r="V147" s="16">
        <f t="shared" si="73"/>
        <v>0</v>
      </c>
      <c r="W147" s="19">
        <v>0</v>
      </c>
      <c r="X147" s="20" t="s">
        <v>349</v>
      </c>
      <c r="Y147" s="16">
        <f t="shared" si="74"/>
        <v>0</v>
      </c>
      <c r="Z147" s="19">
        <v>0</v>
      </c>
      <c r="AA147" s="20" t="s">
        <v>349</v>
      </c>
      <c r="AB147" s="16">
        <f t="shared" si="75"/>
        <v>0</v>
      </c>
      <c r="AC147" s="19">
        <v>0</v>
      </c>
      <c r="AD147" s="19">
        <v>0</v>
      </c>
      <c r="AE147" s="19">
        <f t="shared" si="84"/>
        <v>0</v>
      </c>
      <c r="AF147" s="19">
        <f t="shared" si="85"/>
        <v>0</v>
      </c>
      <c r="AG147" s="19">
        <f t="shared" si="86"/>
        <v>0</v>
      </c>
      <c r="AH147" s="19">
        <f t="shared" si="87"/>
        <v>0</v>
      </c>
      <c r="AI147" s="19">
        <f t="shared" si="88"/>
        <v>0</v>
      </c>
    </row>
    <row r="148" spans="1:35">
      <c r="A148" s="25" t="s">
        <v>428</v>
      </c>
      <c r="B148" s="25" t="str">
        <f>'AER Table 16.24'!A15</f>
        <v xml:space="preserve">Reconnection/ Disconnection Outside Normal Business Hours </v>
      </c>
      <c r="C148" s="25"/>
      <c r="D148" s="25"/>
      <c r="E148" s="26"/>
      <c r="F148" s="58" t="s">
        <v>15</v>
      </c>
      <c r="G148" s="25"/>
      <c r="H148" s="34">
        <f>'AER Table 16.24'!D15</f>
        <v>95.53</v>
      </c>
      <c r="I148" s="70">
        <f t="shared" si="89"/>
        <v>95.53</v>
      </c>
      <c r="J148" s="70">
        <f t="shared" si="78"/>
        <v>95.595212560220432</v>
      </c>
      <c r="K148" s="70">
        <f t="shared" si="79"/>
        <v>98.97287774379808</v>
      </c>
      <c r="L148" s="27">
        <f t="shared" si="80"/>
        <v>102.41264645900534</v>
      </c>
      <c r="M148" s="27">
        <f t="shared" si="81"/>
        <v>106.01390319336619</v>
      </c>
      <c r="N148" s="27">
        <f t="shared" si="82"/>
        <v>109.73094146435135</v>
      </c>
      <c r="O148" s="57" t="s">
        <v>229</v>
      </c>
      <c r="Q148" s="21">
        <f t="shared" si="90"/>
        <v>0</v>
      </c>
      <c r="R148" s="21">
        <f t="shared" si="91"/>
        <v>-95.53</v>
      </c>
      <c r="S148" s="16">
        <f t="shared" si="76"/>
        <v>0</v>
      </c>
      <c r="T148" s="19">
        <f t="shared" si="56"/>
        <v>0</v>
      </c>
      <c r="U148" s="20" t="s">
        <v>349</v>
      </c>
      <c r="V148" s="16">
        <f t="shared" si="73"/>
        <v>0</v>
      </c>
      <c r="W148" s="19">
        <v>0</v>
      </c>
      <c r="X148" s="20" t="s">
        <v>349</v>
      </c>
      <c r="Y148" s="16">
        <f t="shared" si="74"/>
        <v>0</v>
      </c>
      <c r="Z148" s="19">
        <v>0</v>
      </c>
      <c r="AA148" s="20" t="s">
        <v>349</v>
      </c>
      <c r="AB148" s="16">
        <f t="shared" si="75"/>
        <v>0</v>
      </c>
      <c r="AC148" s="19">
        <v>0</v>
      </c>
      <c r="AD148" s="19">
        <v>0</v>
      </c>
      <c r="AE148" s="19">
        <f t="shared" si="84"/>
        <v>0</v>
      </c>
      <c r="AF148" s="19">
        <f t="shared" si="85"/>
        <v>0</v>
      </c>
      <c r="AG148" s="19">
        <f t="shared" si="86"/>
        <v>0</v>
      </c>
      <c r="AH148" s="19">
        <f t="shared" si="87"/>
        <v>0</v>
      </c>
      <c r="AI148" s="19">
        <f t="shared" si="88"/>
        <v>0</v>
      </c>
    </row>
    <row r="149" spans="1:35">
      <c r="A149" s="25" t="s">
        <v>428</v>
      </c>
      <c r="B149" s="25" t="str">
        <f>'AER Table 16.24'!A16</f>
        <v xml:space="preserve">Network Tariff Change Request </v>
      </c>
      <c r="C149" s="25"/>
      <c r="D149" s="25"/>
      <c r="E149" s="26"/>
      <c r="F149" s="58" t="s">
        <v>15</v>
      </c>
      <c r="G149" s="25"/>
      <c r="H149" s="34" t="str">
        <f>'AER Table 16.24'!D16</f>
        <v xml:space="preserve">No charge </v>
      </c>
      <c r="I149" s="70">
        <f t="shared" si="89"/>
        <v>0</v>
      </c>
      <c r="J149" s="70">
        <f t="shared" si="78"/>
        <v>0</v>
      </c>
      <c r="K149" s="70">
        <f t="shared" si="79"/>
        <v>0</v>
      </c>
      <c r="L149" s="27">
        <f t="shared" si="80"/>
        <v>0</v>
      </c>
      <c r="M149" s="27">
        <f t="shared" si="81"/>
        <v>0</v>
      </c>
      <c r="N149" s="27">
        <f t="shared" si="82"/>
        <v>0</v>
      </c>
      <c r="O149" s="57" t="s">
        <v>229</v>
      </c>
      <c r="Q149" s="21">
        <f t="shared" si="90"/>
        <v>0</v>
      </c>
      <c r="R149" s="21">
        <f t="shared" si="91"/>
        <v>0</v>
      </c>
      <c r="S149" s="16">
        <f t="shared" si="76"/>
        <v>0</v>
      </c>
      <c r="T149" s="19">
        <f t="shared" ref="T149:T153" si="92">W149+Z149</f>
        <v>0</v>
      </c>
      <c r="U149" s="20" t="s">
        <v>349</v>
      </c>
      <c r="V149" s="16">
        <f t="shared" si="73"/>
        <v>0</v>
      </c>
      <c r="W149" s="19">
        <v>0</v>
      </c>
      <c r="X149" s="20" t="s">
        <v>349</v>
      </c>
      <c r="Y149" s="16">
        <f t="shared" si="74"/>
        <v>0</v>
      </c>
      <c r="Z149" s="19">
        <v>0</v>
      </c>
      <c r="AA149" s="20" t="s">
        <v>349</v>
      </c>
      <c r="AB149" s="16">
        <f t="shared" si="75"/>
        <v>0</v>
      </c>
      <c r="AC149" s="19">
        <v>0</v>
      </c>
      <c r="AD149" s="19">
        <v>0</v>
      </c>
      <c r="AE149" s="19">
        <f t="shared" si="84"/>
        <v>0</v>
      </c>
      <c r="AF149" s="19">
        <f t="shared" si="85"/>
        <v>0</v>
      </c>
      <c r="AG149" s="19">
        <f t="shared" si="86"/>
        <v>0</v>
      </c>
      <c r="AH149" s="19">
        <f t="shared" si="87"/>
        <v>0</v>
      </c>
      <c r="AI149" s="19">
        <f t="shared" si="88"/>
        <v>0</v>
      </c>
    </row>
    <row r="150" spans="1:35">
      <c r="A150" s="25" t="s">
        <v>428</v>
      </c>
      <c r="B150" s="25" t="str">
        <f>'AER Table 16.24'!A17</f>
        <v xml:space="preserve">Recovery of Debt Collection Costs- Dishonoured Transactions </v>
      </c>
      <c r="C150" s="25"/>
      <c r="D150" s="25"/>
      <c r="E150" s="26"/>
      <c r="F150" s="58" t="s">
        <v>15</v>
      </c>
      <c r="G150" s="25"/>
      <c r="H150" s="34">
        <f>'AER Table 16.24'!D17</f>
        <v>24.4</v>
      </c>
      <c r="I150" s="70">
        <f t="shared" si="89"/>
        <v>24.4</v>
      </c>
      <c r="J150" s="70">
        <f t="shared" si="78"/>
        <v>24.416656406043945</v>
      </c>
      <c r="K150" s="70">
        <f t="shared" si="79"/>
        <v>25.279370008883838</v>
      </c>
      <c r="L150" s="27">
        <f t="shared" si="80"/>
        <v>26.157945918556791</v>
      </c>
      <c r="M150" s="27">
        <f t="shared" si="81"/>
        <v>27.077768637267191</v>
      </c>
      <c r="N150" s="27">
        <f t="shared" si="82"/>
        <v>28.027163945673326</v>
      </c>
      <c r="O150" s="57" t="s">
        <v>229</v>
      </c>
      <c r="Q150" s="21">
        <f t="shared" si="90"/>
        <v>0</v>
      </c>
      <c r="R150" s="21">
        <f t="shared" si="91"/>
        <v>-24.4</v>
      </c>
      <c r="S150" s="16">
        <f t="shared" si="76"/>
        <v>0</v>
      </c>
      <c r="T150" s="19">
        <f t="shared" si="92"/>
        <v>0</v>
      </c>
      <c r="U150" s="20" t="s">
        <v>349</v>
      </c>
      <c r="V150" s="16">
        <f t="shared" si="73"/>
        <v>0</v>
      </c>
      <c r="W150" s="19">
        <v>0</v>
      </c>
      <c r="X150" s="20" t="s">
        <v>349</v>
      </c>
      <c r="Y150" s="16">
        <f t="shared" si="74"/>
        <v>0</v>
      </c>
      <c r="Z150" s="19">
        <v>0</v>
      </c>
      <c r="AA150" s="20" t="s">
        <v>349</v>
      </c>
      <c r="AB150" s="16">
        <f t="shared" si="75"/>
        <v>0</v>
      </c>
      <c r="AC150" s="19">
        <v>0</v>
      </c>
      <c r="AD150" s="19">
        <v>0</v>
      </c>
      <c r="AE150" s="19">
        <f t="shared" si="84"/>
        <v>0</v>
      </c>
      <c r="AF150" s="19">
        <f t="shared" si="85"/>
        <v>0</v>
      </c>
      <c r="AG150" s="19">
        <f t="shared" si="86"/>
        <v>0</v>
      </c>
      <c r="AH150" s="19">
        <f t="shared" si="87"/>
        <v>0</v>
      </c>
      <c r="AI150" s="19">
        <f t="shared" si="88"/>
        <v>0</v>
      </c>
    </row>
    <row r="151" spans="1:35">
      <c r="A151" s="25" t="s">
        <v>428</v>
      </c>
      <c r="B151" s="25" t="str">
        <f>'AER Table 16.24'!A18</f>
        <v xml:space="preserve">Attendance at customers' premises to perform a statutory right where access is prevented  </v>
      </c>
      <c r="C151" s="25"/>
      <c r="D151" s="25"/>
      <c r="E151" s="26"/>
      <c r="F151" s="58" t="s">
        <v>15</v>
      </c>
      <c r="G151" s="25"/>
      <c r="H151" s="34">
        <f>'AER Table 16.24'!D18</f>
        <v>75.319999999999993</v>
      </c>
      <c r="I151" s="70">
        <f t="shared" si="89"/>
        <v>75.319999999999993</v>
      </c>
      <c r="J151" s="70">
        <f t="shared" si="78"/>
        <v>75.3714164140668</v>
      </c>
      <c r="K151" s="70">
        <f t="shared" si="79"/>
        <v>78.034514306111902</v>
      </c>
      <c r="L151" s="27">
        <f t="shared" si="80"/>
        <v>80.746577319085958</v>
      </c>
      <c r="M151" s="27">
        <f t="shared" si="81"/>
        <v>83.585964498318219</v>
      </c>
      <c r="N151" s="27">
        <f t="shared" si="82"/>
        <v>86.516638868365348</v>
      </c>
      <c r="O151" s="57" t="s">
        <v>229</v>
      </c>
      <c r="Q151" s="21">
        <f t="shared" si="90"/>
        <v>0</v>
      </c>
      <c r="R151" s="21">
        <f t="shared" si="91"/>
        <v>-75.319999999999993</v>
      </c>
      <c r="S151" s="16">
        <f t="shared" si="76"/>
        <v>0</v>
      </c>
      <c r="T151" s="19">
        <f t="shared" si="92"/>
        <v>0</v>
      </c>
      <c r="U151" s="20" t="s">
        <v>349</v>
      </c>
      <c r="V151" s="16">
        <f t="shared" si="73"/>
        <v>0</v>
      </c>
      <c r="W151" s="19">
        <v>0</v>
      </c>
      <c r="X151" s="20" t="s">
        <v>349</v>
      </c>
      <c r="Y151" s="16">
        <f t="shared" si="74"/>
        <v>0</v>
      </c>
      <c r="Z151" s="19">
        <v>0</v>
      </c>
      <c r="AA151" s="20" t="s">
        <v>349</v>
      </c>
      <c r="AB151" s="16">
        <f t="shared" si="75"/>
        <v>0</v>
      </c>
      <c r="AC151" s="19">
        <v>0</v>
      </c>
      <c r="AD151" s="19">
        <v>0</v>
      </c>
      <c r="AE151" s="19">
        <f t="shared" si="84"/>
        <v>0</v>
      </c>
      <c r="AF151" s="19">
        <f t="shared" si="85"/>
        <v>0</v>
      </c>
      <c r="AG151" s="19">
        <f t="shared" si="86"/>
        <v>0</v>
      </c>
      <c r="AH151" s="19">
        <f t="shared" si="87"/>
        <v>0</v>
      </c>
      <c r="AI151" s="19">
        <f t="shared" si="88"/>
        <v>0</v>
      </c>
    </row>
    <row r="152" spans="1:35">
      <c r="A152" s="25" t="s">
        <v>428</v>
      </c>
      <c r="B152" s="25" t="str">
        <f>'AER Table 16.24'!A19</f>
        <v xml:space="preserve">Vacant Property Disconnection </v>
      </c>
      <c r="C152" s="25"/>
      <c r="D152" s="25"/>
      <c r="E152" s="26"/>
      <c r="F152" s="58" t="s">
        <v>15</v>
      </c>
      <c r="G152" s="25"/>
      <c r="H152" s="34">
        <f>'AER Table 16.24'!D19</f>
        <v>136.06</v>
      </c>
      <c r="I152" s="70">
        <f t="shared" si="89"/>
        <v>136.06</v>
      </c>
      <c r="J152" s="70">
        <f t="shared" si="78"/>
        <v>136.15287994288278</v>
      </c>
      <c r="K152" s="70">
        <f t="shared" si="79"/>
        <v>140.96356899216127</v>
      </c>
      <c r="L152" s="27">
        <f t="shared" si="80"/>
        <v>145.86270990487037</v>
      </c>
      <c r="M152" s="27">
        <f t="shared" si="81"/>
        <v>150.99185249125304</v>
      </c>
      <c r="N152" s="27">
        <f t="shared" si="82"/>
        <v>156.28589862493087</v>
      </c>
      <c r="O152" s="57" t="s">
        <v>229</v>
      </c>
      <c r="Q152" s="21">
        <f t="shared" si="90"/>
        <v>0</v>
      </c>
      <c r="R152" s="21">
        <f t="shared" si="91"/>
        <v>-136.06</v>
      </c>
      <c r="S152" s="16">
        <f t="shared" si="76"/>
        <v>0</v>
      </c>
      <c r="T152" s="19">
        <f t="shared" si="92"/>
        <v>0</v>
      </c>
      <c r="U152" s="20" t="s">
        <v>349</v>
      </c>
      <c r="V152" s="16">
        <f t="shared" si="73"/>
        <v>0</v>
      </c>
      <c r="W152" s="19">
        <v>0</v>
      </c>
      <c r="X152" s="20" t="s">
        <v>349</v>
      </c>
      <c r="Y152" s="16">
        <f t="shared" si="74"/>
        <v>0</v>
      </c>
      <c r="Z152" s="19">
        <v>0</v>
      </c>
      <c r="AA152" s="20" t="s">
        <v>349</v>
      </c>
      <c r="AB152" s="16">
        <f t="shared" si="75"/>
        <v>0</v>
      </c>
      <c r="AC152" s="19">
        <v>0</v>
      </c>
      <c r="AD152" s="19">
        <v>0</v>
      </c>
      <c r="AE152" s="19">
        <f t="shared" si="84"/>
        <v>0</v>
      </c>
      <c r="AF152" s="19">
        <f t="shared" si="85"/>
        <v>0</v>
      </c>
      <c r="AG152" s="19">
        <f t="shared" si="86"/>
        <v>0</v>
      </c>
      <c r="AH152" s="19">
        <f t="shared" si="87"/>
        <v>0</v>
      </c>
      <c r="AI152" s="19">
        <f t="shared" si="88"/>
        <v>0</v>
      </c>
    </row>
    <row r="153" spans="1:35">
      <c r="A153" s="25" t="s">
        <v>428</v>
      </c>
      <c r="B153" s="25" t="str">
        <f>'AER Table 16.24'!A20</f>
        <v xml:space="preserve">Vacant Property Site Visit </v>
      </c>
      <c r="C153" s="25"/>
      <c r="D153" s="25"/>
      <c r="E153" s="26"/>
      <c r="F153" s="58" t="s">
        <v>15</v>
      </c>
      <c r="G153" s="25"/>
      <c r="H153" s="34">
        <f>'AER Table 16.24'!D20</f>
        <v>34.729999999999997</v>
      </c>
      <c r="I153" s="70">
        <f t="shared" si="89"/>
        <v>34.729999999999997</v>
      </c>
      <c r="J153" s="70">
        <f t="shared" si="78"/>
        <v>34.753708073028946</v>
      </c>
      <c r="K153" s="70">
        <f t="shared" si="79"/>
        <v>35.98166067248097</v>
      </c>
      <c r="L153" s="27">
        <f t="shared" si="80"/>
        <v>37.232191055388412</v>
      </c>
      <c r="M153" s="27">
        <f t="shared" si="81"/>
        <v>38.54143052345448</v>
      </c>
      <c r="N153" s="27">
        <f t="shared" si="82"/>
        <v>39.892762452181728</v>
      </c>
      <c r="O153" s="57" t="s">
        <v>229</v>
      </c>
      <c r="Q153" s="21">
        <f t="shared" si="90"/>
        <v>0</v>
      </c>
      <c r="R153" s="21">
        <f t="shared" si="91"/>
        <v>-34.729999999999997</v>
      </c>
      <c r="S153" s="16">
        <f t="shared" si="76"/>
        <v>0</v>
      </c>
      <c r="T153" s="19">
        <f t="shared" si="92"/>
        <v>0</v>
      </c>
      <c r="U153" s="20" t="s">
        <v>349</v>
      </c>
      <c r="V153" s="16">
        <f t="shared" si="73"/>
        <v>0</v>
      </c>
      <c r="W153" s="19">
        <v>0</v>
      </c>
      <c r="X153" s="20" t="s">
        <v>349</v>
      </c>
      <c r="Y153" s="16">
        <f t="shared" si="74"/>
        <v>0</v>
      </c>
      <c r="Z153" s="19">
        <v>0</v>
      </c>
      <c r="AA153" s="20" t="s">
        <v>349</v>
      </c>
      <c r="AB153" s="16">
        <f t="shared" si="75"/>
        <v>0</v>
      </c>
      <c r="AC153" s="19">
        <v>0</v>
      </c>
      <c r="AD153" s="19">
        <v>0</v>
      </c>
      <c r="AE153" s="19">
        <f t="shared" si="84"/>
        <v>0</v>
      </c>
      <c r="AF153" s="19">
        <f t="shared" si="85"/>
        <v>0</v>
      </c>
      <c r="AG153" s="19">
        <f t="shared" si="86"/>
        <v>0</v>
      </c>
      <c r="AH153" s="19">
        <f t="shared" si="87"/>
        <v>0</v>
      </c>
      <c r="AI153" s="19">
        <f t="shared" si="88"/>
        <v>0</v>
      </c>
    </row>
  </sheetData>
  <autoFilter ref="A2:AD153"/>
  <mergeCells count="13">
    <mergeCell ref="AD1:AI1"/>
    <mergeCell ref="A1:A2"/>
    <mergeCell ref="E1:E2"/>
    <mergeCell ref="AA1:AC1"/>
    <mergeCell ref="O1:O2"/>
    <mergeCell ref="Q1:Q2"/>
    <mergeCell ref="R1:R2"/>
    <mergeCell ref="F1:F2"/>
    <mergeCell ref="C1:D2"/>
    <mergeCell ref="B1:B2"/>
    <mergeCell ref="U1:W1"/>
    <mergeCell ref="X1:Z1"/>
    <mergeCell ref="S1:T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B2:K32"/>
  <sheetViews>
    <sheetView showGridLines="0" topLeftCell="A13" workbookViewId="0">
      <selection activeCell="B24" sqref="B24:K24"/>
    </sheetView>
  </sheetViews>
  <sheetFormatPr defaultRowHeight="14.4"/>
  <cols>
    <col min="3" max="3" width="14.109375" customWidth="1"/>
  </cols>
  <sheetData>
    <row r="2" spans="2:11" ht="15.6">
      <c r="B2" s="62" t="s">
        <v>390</v>
      </c>
    </row>
    <row r="3" spans="2:11">
      <c r="B3" s="43" t="s">
        <v>2</v>
      </c>
    </row>
    <row r="4" spans="2:11">
      <c r="D4" s="43" t="s">
        <v>391</v>
      </c>
    </row>
    <row r="5" spans="2:11">
      <c r="D5" s="43"/>
    </row>
    <row r="8" spans="2:11">
      <c r="B8" s="43" t="s">
        <v>392</v>
      </c>
    </row>
    <row r="9" spans="2:11">
      <c r="B9" s="43"/>
    </row>
    <row r="10" spans="2:11" ht="28.8" customHeight="1">
      <c r="C10" s="202" t="s">
        <v>393</v>
      </c>
      <c r="D10" s="202"/>
      <c r="E10" s="202"/>
      <c r="F10" s="202"/>
      <c r="G10" s="202"/>
      <c r="H10" s="202"/>
      <c r="I10" s="202"/>
      <c r="J10" s="202"/>
      <c r="K10" s="202"/>
    </row>
    <row r="11" spans="2:11" ht="9" customHeight="1">
      <c r="C11" s="43"/>
    </row>
    <row r="12" spans="2:11">
      <c r="C12" s="202" t="s">
        <v>394</v>
      </c>
      <c r="D12" s="202"/>
      <c r="E12" s="202"/>
      <c r="F12" s="202"/>
      <c r="G12" s="202"/>
      <c r="H12" s="202"/>
      <c r="I12" s="202"/>
      <c r="J12" s="202"/>
      <c r="K12" s="202"/>
    </row>
    <row r="13" spans="2:11" ht="9" customHeight="1">
      <c r="B13" s="43"/>
    </row>
    <row r="14" spans="2:11" ht="43.2" customHeight="1">
      <c r="C14" s="202" t="s">
        <v>380</v>
      </c>
      <c r="D14" s="202"/>
      <c r="E14" s="202"/>
      <c r="F14" s="202"/>
      <c r="G14" s="202"/>
      <c r="H14" s="202"/>
      <c r="I14" s="202"/>
      <c r="J14" s="202"/>
      <c r="K14" s="202"/>
    </row>
    <row r="15" spans="2:11" ht="9" customHeight="1">
      <c r="C15" s="43"/>
      <c r="F15" t="s">
        <v>2</v>
      </c>
    </row>
    <row r="16" spans="2:11">
      <c r="C16" s="202" t="s">
        <v>395</v>
      </c>
      <c r="D16" s="202"/>
      <c r="E16" s="202"/>
      <c r="F16" s="202"/>
      <c r="G16" s="202"/>
      <c r="H16" s="202"/>
      <c r="I16" s="202"/>
      <c r="J16" s="202"/>
      <c r="K16" s="202"/>
    </row>
    <row r="17" spans="2:11" ht="9" customHeight="1">
      <c r="C17" s="43"/>
    </row>
    <row r="18" spans="2:11" ht="28.8" customHeight="1">
      <c r="C18" s="202" t="s">
        <v>396</v>
      </c>
      <c r="D18" s="202"/>
      <c r="E18" s="202"/>
      <c r="F18" s="202"/>
      <c r="G18" s="202"/>
      <c r="H18" s="202"/>
      <c r="I18" s="202"/>
      <c r="J18" s="202"/>
      <c r="K18" s="202"/>
    </row>
    <row r="20" spans="2:11" ht="15.6">
      <c r="B20" s="62" t="s">
        <v>397</v>
      </c>
    </row>
    <row r="22" spans="2:11" ht="18">
      <c r="B22" s="63" t="s">
        <v>398</v>
      </c>
    </row>
    <row r="23" spans="2:11" ht="7.2" customHeight="1"/>
    <row r="24" spans="2:11" ht="43.2" customHeight="1">
      <c r="B24" s="202" t="s">
        <v>399</v>
      </c>
      <c r="C24" s="202"/>
      <c r="D24" s="202"/>
      <c r="E24" s="202"/>
      <c r="F24" s="202"/>
      <c r="G24" s="202"/>
      <c r="H24" s="202"/>
      <c r="I24" s="202"/>
      <c r="J24" s="202"/>
      <c r="K24" s="202"/>
    </row>
    <row r="25" spans="2:11" ht="7.2" customHeight="1">
      <c r="B25" s="64"/>
      <c r="C25" s="64"/>
      <c r="D25" s="64"/>
      <c r="E25" s="64"/>
      <c r="F25" s="64"/>
      <c r="G25" s="64"/>
      <c r="H25" s="64"/>
      <c r="I25" s="64"/>
      <c r="J25" s="64"/>
      <c r="K25" s="64"/>
    </row>
    <row r="26" spans="2:11" ht="28.8" customHeight="1">
      <c r="B26" s="202" t="s">
        <v>400</v>
      </c>
      <c r="C26" s="202"/>
      <c r="D26" s="202"/>
      <c r="E26" s="202"/>
      <c r="F26" s="202"/>
      <c r="G26" s="202"/>
      <c r="H26" s="202"/>
      <c r="I26" s="202"/>
      <c r="J26" s="202"/>
      <c r="K26" s="202"/>
    </row>
    <row r="27" spans="2:11" ht="7.2" customHeight="1">
      <c r="B27" s="64"/>
      <c r="C27" s="64"/>
      <c r="D27" s="64"/>
      <c r="E27" s="64"/>
      <c r="F27" s="64"/>
      <c r="G27" s="64"/>
      <c r="H27" s="64"/>
      <c r="I27" s="64"/>
      <c r="J27" s="64"/>
      <c r="K27" s="64"/>
    </row>
    <row r="28" spans="2:11" ht="28.8" customHeight="1">
      <c r="B28" s="202" t="s">
        <v>401</v>
      </c>
      <c r="C28" s="202"/>
      <c r="D28" s="202"/>
      <c r="E28" s="202"/>
      <c r="F28" s="202"/>
      <c r="G28" s="202"/>
      <c r="H28" s="202"/>
      <c r="I28" s="202"/>
      <c r="J28" s="202"/>
      <c r="K28" s="202"/>
    </row>
    <row r="29" spans="2:11" ht="7.2" customHeight="1">
      <c r="B29" s="65"/>
      <c r="C29" s="64"/>
      <c r="D29" s="64"/>
      <c r="E29" s="64"/>
      <c r="F29" s="64"/>
      <c r="G29" s="64"/>
      <c r="H29" s="64"/>
      <c r="I29" s="64"/>
      <c r="J29" s="64"/>
      <c r="K29" s="64"/>
    </row>
    <row r="30" spans="2:11" ht="28.8" customHeight="1">
      <c r="B30" s="202" t="s">
        <v>402</v>
      </c>
      <c r="C30" s="202"/>
      <c r="D30" s="202"/>
      <c r="E30" s="202"/>
      <c r="F30" s="202"/>
      <c r="G30" s="202"/>
      <c r="H30" s="202"/>
      <c r="I30" s="202"/>
      <c r="J30" s="202"/>
      <c r="K30" s="202"/>
    </row>
    <row r="32" spans="2:11" ht="15">
      <c r="B32" s="66"/>
    </row>
  </sheetData>
  <mergeCells count="9">
    <mergeCell ref="B26:K26"/>
    <mergeCell ref="B28:K28"/>
    <mergeCell ref="B30:K30"/>
    <mergeCell ref="C10:K10"/>
    <mergeCell ref="C12:K12"/>
    <mergeCell ref="C14:K14"/>
    <mergeCell ref="C16:K16"/>
    <mergeCell ref="C18:K18"/>
    <mergeCell ref="B24:K24"/>
  </mergeCells>
  <pageMargins left="0.70866141732283472" right="0.70866141732283472" top="0.74803149606299213" bottom="0.74803149606299213" header="0.31496062992125984" footer="0.31496062992125984"/>
  <pageSetup paperSize="9" scale="93" orientation="portrait" r:id="rId1"/>
  <drawing r:id="rId2"/>
  <legacyDrawing r:id="rId3"/>
  <oleObjects>
    <mc:AlternateContent xmlns:mc="http://schemas.openxmlformats.org/markup-compatibility/2006">
      <mc:Choice Requires="x14">
        <oleObject progId="Equation.3" shapeId="20481" r:id="rId4">
          <objectPr defaultSize="0" autoPict="0" r:id="rId5">
            <anchor moveWithCells="1" sizeWithCells="1">
              <from>
                <xdr:col>1</xdr:col>
                <xdr:colOff>0</xdr:colOff>
                <xdr:row>2</xdr:row>
                <xdr:rowOff>0</xdr:rowOff>
              </from>
              <to>
                <xdr:col>2</xdr:col>
                <xdr:colOff>22860</xdr:colOff>
                <xdr:row>4</xdr:row>
                <xdr:rowOff>76200</xdr:rowOff>
              </to>
            </anchor>
          </objectPr>
        </oleObject>
      </mc:Choice>
      <mc:Fallback>
        <oleObject progId="Equation.3"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C7"/>
  <sheetViews>
    <sheetView workbookViewId="0">
      <selection activeCell="G3" sqref="G3"/>
    </sheetView>
  </sheetViews>
  <sheetFormatPr defaultRowHeight="14.4"/>
  <cols>
    <col min="2" max="2" width="13.77734375" customWidth="1"/>
    <col min="3" max="3" width="22.44140625" customWidth="1"/>
    <col min="4" max="4" width="3.88671875" customWidth="1"/>
  </cols>
  <sheetData>
    <row r="1" spans="1:3">
      <c r="B1" s="1" t="s">
        <v>8</v>
      </c>
      <c r="C1" s="3"/>
    </row>
    <row r="2" spans="1:3" ht="72">
      <c r="A2" s="60" t="s">
        <v>306</v>
      </c>
      <c r="B2" s="11" t="s">
        <v>0</v>
      </c>
      <c r="C2" s="12" t="s">
        <v>1</v>
      </c>
    </row>
    <row r="3" spans="1:3">
      <c r="A3" s="61" t="s">
        <v>344</v>
      </c>
      <c r="B3" s="3" t="s">
        <v>3</v>
      </c>
      <c r="C3" s="8">
        <v>89.06</v>
      </c>
    </row>
    <row r="4" spans="1:3">
      <c r="A4" s="61" t="s">
        <v>345</v>
      </c>
      <c r="B4" s="3" t="s">
        <v>4</v>
      </c>
      <c r="C4" s="8">
        <v>142.81</v>
      </c>
    </row>
    <row r="5" spans="1:3">
      <c r="A5" s="61" t="s">
        <v>346</v>
      </c>
      <c r="B5" s="3" t="s">
        <v>5</v>
      </c>
      <c r="C5" s="8">
        <v>166.43754737754293</v>
      </c>
    </row>
    <row r="6" spans="1:3">
      <c r="A6" s="61" t="s">
        <v>347</v>
      </c>
      <c r="B6" s="3" t="s">
        <v>6</v>
      </c>
      <c r="C6" s="8">
        <v>132.39529398962279</v>
      </c>
    </row>
    <row r="7" spans="1:3">
      <c r="A7" s="61" t="s">
        <v>348</v>
      </c>
      <c r="B7" s="3" t="s">
        <v>7</v>
      </c>
      <c r="C7" s="8">
        <v>210.96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F4"/>
  <sheetViews>
    <sheetView workbookViewId="0">
      <selection activeCell="G15" sqref="G15"/>
    </sheetView>
  </sheetViews>
  <sheetFormatPr defaultRowHeight="14.4"/>
  <sheetData>
    <row r="1" spans="1:6">
      <c r="A1" s="10" t="s">
        <v>14</v>
      </c>
    </row>
    <row r="2" spans="1:6">
      <c r="A2" s="3" t="s">
        <v>2</v>
      </c>
      <c r="B2" s="4" t="s">
        <v>13</v>
      </c>
      <c r="C2" s="4" t="s">
        <v>12</v>
      </c>
      <c r="D2" s="4" t="s">
        <v>11</v>
      </c>
      <c r="E2" s="4" t="s">
        <v>10</v>
      </c>
      <c r="F2" t="s">
        <v>2</v>
      </c>
    </row>
    <row r="3" spans="1:6">
      <c r="A3" s="3" t="s">
        <v>9</v>
      </c>
      <c r="B3" s="9">
        <v>-1.0200000000000001E-2</v>
      </c>
      <c r="C3" s="9">
        <v>-1.0700000000000001E-2</v>
      </c>
      <c r="D3" s="9">
        <v>-1.11E-2</v>
      </c>
      <c r="E3" s="9">
        <v>-1.1000000000000001E-2</v>
      </c>
      <c r="F3" t="s">
        <v>2</v>
      </c>
    </row>
    <row r="4" spans="1:6">
      <c r="A4" s="3" t="s">
        <v>9</v>
      </c>
      <c r="B4" s="9">
        <f>1-B3</f>
        <v>1.0102</v>
      </c>
      <c r="C4" s="9">
        <f t="shared" ref="C4:E4" si="0">1-C3</f>
        <v>1.0106999999999999</v>
      </c>
      <c r="D4" s="9">
        <f t="shared" si="0"/>
        <v>1.0111000000000001</v>
      </c>
      <c r="E4" s="9">
        <f t="shared" si="0"/>
        <v>1.0109999999999999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I155"/>
  <sheetViews>
    <sheetView zoomScale="70" zoomScaleNormal="70" workbookViewId="0">
      <selection activeCell="A2" sqref="A2:D20"/>
    </sheetView>
  </sheetViews>
  <sheetFormatPr defaultRowHeight="14.4"/>
  <cols>
    <col min="1" max="1" width="76.5546875" bestFit="1" customWidth="1"/>
    <col min="2" max="2" width="36.109375" customWidth="1"/>
    <col min="3" max="3" width="13.6640625" bestFit="1" customWidth="1"/>
    <col min="4" max="4" width="16.33203125" bestFit="1" customWidth="1"/>
    <col min="5" max="5" width="23.21875" bestFit="1" customWidth="1"/>
    <col min="7" max="8" width="14" customWidth="1"/>
  </cols>
  <sheetData>
    <row r="1" spans="1:5">
      <c r="A1" s="10" t="s">
        <v>27</v>
      </c>
    </row>
    <row r="2" spans="1:5">
      <c r="A2" s="1" t="s">
        <v>26</v>
      </c>
      <c r="B2" s="1" t="s">
        <v>2</v>
      </c>
      <c r="C2" s="2" t="s">
        <v>25</v>
      </c>
      <c r="D2" s="2" t="s">
        <v>24</v>
      </c>
      <c r="E2" s="2" t="s">
        <v>23</v>
      </c>
    </row>
    <row r="3" spans="1:5">
      <c r="A3" s="111" t="s">
        <v>22</v>
      </c>
      <c r="B3" s="111" t="s">
        <v>15</v>
      </c>
      <c r="C3" s="112">
        <v>52.4</v>
      </c>
      <c r="D3" s="112">
        <v>52.4</v>
      </c>
      <c r="E3" s="4">
        <v>0</v>
      </c>
    </row>
    <row r="4" spans="1:5">
      <c r="A4" s="111" t="s">
        <v>21</v>
      </c>
      <c r="B4" s="111" t="s">
        <v>15</v>
      </c>
      <c r="C4" s="112">
        <v>9.73</v>
      </c>
      <c r="D4" s="112">
        <v>9.69</v>
      </c>
      <c r="E4" s="4">
        <v>-0.4</v>
      </c>
    </row>
    <row r="5" spans="1:5">
      <c r="A5" s="111" t="s">
        <v>20</v>
      </c>
      <c r="B5" s="111" t="s">
        <v>15</v>
      </c>
      <c r="C5" s="112">
        <v>548.62</v>
      </c>
      <c r="D5" s="112">
        <v>548.30999999999995</v>
      </c>
      <c r="E5" s="4">
        <v>-0.1</v>
      </c>
    </row>
    <row r="6" spans="1:5">
      <c r="A6" s="111" t="s">
        <v>19</v>
      </c>
      <c r="B6" s="111" t="s">
        <v>18</v>
      </c>
      <c r="C6" s="112" t="s">
        <v>18</v>
      </c>
      <c r="D6" s="112" t="s">
        <v>18</v>
      </c>
      <c r="E6" s="4" t="s">
        <v>17</v>
      </c>
    </row>
    <row r="7" spans="1:5">
      <c r="A7" s="111" t="s">
        <v>16</v>
      </c>
      <c r="B7" s="111" t="s">
        <v>15</v>
      </c>
      <c r="C7" s="112">
        <v>13.83</v>
      </c>
      <c r="D7" s="112">
        <v>13.83</v>
      </c>
      <c r="E7" s="4">
        <v>0</v>
      </c>
    </row>
    <row r="8" spans="1:5">
      <c r="A8" s="111" t="s">
        <v>49</v>
      </c>
      <c r="B8" s="111" t="s">
        <v>15</v>
      </c>
      <c r="C8" s="112">
        <v>156.78</v>
      </c>
      <c r="D8" s="112">
        <v>156.78</v>
      </c>
      <c r="E8" s="4">
        <v>0</v>
      </c>
    </row>
    <row r="9" spans="1:5">
      <c r="A9" s="111" t="s">
        <v>48</v>
      </c>
      <c r="B9" s="111" t="s">
        <v>15</v>
      </c>
      <c r="C9" s="111">
        <v>198.71</v>
      </c>
      <c r="D9" s="111">
        <v>198.39</v>
      </c>
      <c r="E9" s="3">
        <v>-0.2</v>
      </c>
    </row>
    <row r="10" spans="1:5">
      <c r="A10" s="111" t="s">
        <v>47</v>
      </c>
      <c r="B10" s="111" t="s">
        <v>15</v>
      </c>
      <c r="C10" s="111">
        <v>42.2</v>
      </c>
      <c r="D10" s="111">
        <v>41.89</v>
      </c>
      <c r="E10" s="3">
        <v>-0.7</v>
      </c>
    </row>
    <row r="11" spans="1:5">
      <c r="A11" s="111" t="s">
        <v>46</v>
      </c>
      <c r="B11" s="111" t="s">
        <v>15</v>
      </c>
      <c r="C11" s="111">
        <v>138.66999999999999</v>
      </c>
      <c r="D11" s="111">
        <v>138.66999999999999</v>
      </c>
      <c r="E11" s="3">
        <v>0</v>
      </c>
    </row>
    <row r="12" spans="1:5">
      <c r="A12" s="111" t="s">
        <v>45</v>
      </c>
      <c r="B12" s="111" t="s">
        <v>15</v>
      </c>
      <c r="C12" s="111">
        <v>233.2</v>
      </c>
      <c r="D12" s="111">
        <v>233.2</v>
      </c>
      <c r="E12" s="3">
        <v>0</v>
      </c>
    </row>
    <row r="13" spans="1:5">
      <c r="A13" s="111" t="s">
        <v>44</v>
      </c>
      <c r="B13" s="111" t="s">
        <v>15</v>
      </c>
      <c r="C13" s="111">
        <v>742.07</v>
      </c>
      <c r="D13" s="111">
        <v>370.44</v>
      </c>
      <c r="E13" s="3">
        <v>-50.1</v>
      </c>
    </row>
    <row r="14" spans="1:5">
      <c r="A14" s="111" t="s">
        <v>43</v>
      </c>
      <c r="B14" s="111" t="s">
        <v>15</v>
      </c>
      <c r="C14" s="111">
        <v>309.33</v>
      </c>
      <c r="D14" s="111">
        <v>309.33</v>
      </c>
      <c r="E14" s="3">
        <v>0</v>
      </c>
    </row>
    <row r="15" spans="1:5">
      <c r="A15" s="111" t="s">
        <v>42</v>
      </c>
      <c r="B15" s="111" t="s">
        <v>15</v>
      </c>
      <c r="C15" s="111">
        <v>95.53</v>
      </c>
      <c r="D15" s="111">
        <v>95.53</v>
      </c>
      <c r="E15" s="3">
        <v>0</v>
      </c>
    </row>
    <row r="16" spans="1:5">
      <c r="A16" s="111" t="s">
        <v>41</v>
      </c>
      <c r="B16" s="111" t="s">
        <v>15</v>
      </c>
      <c r="C16" s="111">
        <v>46.89</v>
      </c>
      <c r="D16" s="111" t="s">
        <v>40</v>
      </c>
      <c r="E16" s="3" t="s">
        <v>17</v>
      </c>
    </row>
    <row r="17" spans="1:5">
      <c r="A17" s="111" t="s">
        <v>39</v>
      </c>
      <c r="B17" s="111" t="s">
        <v>15</v>
      </c>
      <c r="C17" s="111">
        <v>24.4</v>
      </c>
      <c r="D17" s="111">
        <v>24.4</v>
      </c>
      <c r="E17" s="3">
        <v>0</v>
      </c>
    </row>
    <row r="18" spans="1:5">
      <c r="A18" s="111" t="s">
        <v>38</v>
      </c>
      <c r="B18" s="111" t="s">
        <v>15</v>
      </c>
      <c r="C18" s="111">
        <v>75.319999999999993</v>
      </c>
      <c r="D18" s="111">
        <v>75.319999999999993</v>
      </c>
      <c r="E18" s="3">
        <v>0</v>
      </c>
    </row>
    <row r="19" spans="1:5">
      <c r="A19" s="111" t="s">
        <v>37</v>
      </c>
      <c r="B19" s="111" t="s">
        <v>15</v>
      </c>
      <c r="C19" s="111">
        <v>136.06</v>
      </c>
      <c r="D19" s="111">
        <v>136.06</v>
      </c>
      <c r="E19" s="3">
        <v>0</v>
      </c>
    </row>
    <row r="20" spans="1:5">
      <c r="A20" s="111" t="s">
        <v>36</v>
      </c>
      <c r="B20" s="111" t="s">
        <v>15</v>
      </c>
      <c r="C20" s="111">
        <v>34.729999999999997</v>
      </c>
      <c r="D20" s="111">
        <v>34.729999999999997</v>
      </c>
      <c r="E20" s="3">
        <v>0</v>
      </c>
    </row>
    <row r="21" spans="1:5">
      <c r="A21" s="5" t="s">
        <v>35</v>
      </c>
      <c r="B21" s="3" t="s">
        <v>2</v>
      </c>
      <c r="C21" s="3" t="s">
        <v>2</v>
      </c>
      <c r="D21" s="3" t="s">
        <v>2</v>
      </c>
      <c r="E21" s="3"/>
    </row>
    <row r="22" spans="1:5">
      <c r="A22" s="3" t="s">
        <v>34</v>
      </c>
      <c r="B22" s="3" t="s">
        <v>15</v>
      </c>
      <c r="C22" s="3">
        <v>518.74</v>
      </c>
      <c r="D22" s="3">
        <v>428.43</v>
      </c>
      <c r="E22" s="3">
        <v>-17.399999999999999</v>
      </c>
    </row>
    <row r="23" spans="1:5">
      <c r="A23" s="3" t="s">
        <v>33</v>
      </c>
      <c r="B23" s="3" t="s">
        <v>15</v>
      </c>
      <c r="C23" s="3">
        <v>691.65</v>
      </c>
      <c r="D23" s="3">
        <v>571.24</v>
      </c>
      <c r="E23" s="3">
        <v>-17.399999999999999</v>
      </c>
    </row>
    <row r="24" spans="1:5">
      <c r="A24" s="3" t="s">
        <v>32</v>
      </c>
      <c r="B24" s="3" t="s">
        <v>15</v>
      </c>
      <c r="C24" s="3">
        <v>1210.3900000000001</v>
      </c>
      <c r="D24" s="3">
        <v>999.67</v>
      </c>
      <c r="E24" s="3">
        <v>-17.399999999999999</v>
      </c>
    </row>
    <row r="25" spans="1:5">
      <c r="A25" s="3" t="s">
        <v>31</v>
      </c>
      <c r="B25" s="3" t="s">
        <v>15</v>
      </c>
      <c r="C25" s="3">
        <v>1556.22</v>
      </c>
      <c r="D25" s="3">
        <v>1285.29</v>
      </c>
      <c r="E25" s="3">
        <v>-17.399999999999999</v>
      </c>
    </row>
    <row r="26" spans="1:5">
      <c r="A26" s="3" t="s">
        <v>30</v>
      </c>
      <c r="B26" s="3" t="s">
        <v>15</v>
      </c>
      <c r="C26" s="3">
        <v>648.41999999999996</v>
      </c>
      <c r="D26" s="3">
        <v>535.54</v>
      </c>
      <c r="E26" s="3">
        <v>-17.399999999999999</v>
      </c>
    </row>
    <row r="27" spans="1:5">
      <c r="A27" s="3" t="s">
        <v>29</v>
      </c>
      <c r="B27" s="3" t="s">
        <v>28</v>
      </c>
      <c r="C27" s="3">
        <v>172.91</v>
      </c>
      <c r="D27" s="3">
        <v>142.81</v>
      </c>
      <c r="E27" s="3">
        <v>-17.399999999999999</v>
      </c>
    </row>
    <row r="28" spans="1:5">
      <c r="A28" s="5" t="s">
        <v>68</v>
      </c>
      <c r="B28" s="3" t="s">
        <v>2</v>
      </c>
      <c r="C28" s="3" t="s">
        <v>2</v>
      </c>
      <c r="D28" s="3" t="s">
        <v>2</v>
      </c>
      <c r="E28" s="3"/>
    </row>
    <row r="29" spans="1:5">
      <c r="A29" s="111" t="s">
        <v>68</v>
      </c>
      <c r="B29" s="111" t="s">
        <v>15</v>
      </c>
      <c r="C29" s="111">
        <v>1556.22</v>
      </c>
      <c r="D29" s="111">
        <v>1285.29</v>
      </c>
      <c r="E29" s="3">
        <v>-17.399999999999999</v>
      </c>
    </row>
    <row r="30" spans="1:5">
      <c r="A30" s="3" t="s">
        <v>67</v>
      </c>
      <c r="B30" s="3" t="s">
        <v>2</v>
      </c>
      <c r="C30" s="3" t="s">
        <v>2</v>
      </c>
      <c r="D30" s="3" t="s">
        <v>2</v>
      </c>
      <c r="E30" s="3"/>
    </row>
    <row r="31" spans="1:5">
      <c r="A31" s="3" t="s">
        <v>66</v>
      </c>
      <c r="B31" s="3" t="s">
        <v>15</v>
      </c>
      <c r="C31" s="3">
        <v>345.83</v>
      </c>
      <c r="D31" s="3">
        <v>285.62</v>
      </c>
      <c r="E31" s="3">
        <v>-17.399999999999999</v>
      </c>
    </row>
    <row r="32" spans="1:5">
      <c r="A32" s="3" t="s">
        <v>65</v>
      </c>
      <c r="B32" s="3" t="s">
        <v>15</v>
      </c>
      <c r="C32" s="3">
        <v>518.74</v>
      </c>
      <c r="D32" s="3">
        <v>428.43</v>
      </c>
      <c r="E32" s="3">
        <v>-17.399999999999999</v>
      </c>
    </row>
    <row r="33" spans="1:5">
      <c r="A33" s="3" t="s">
        <v>58</v>
      </c>
      <c r="B33" s="3" t="s">
        <v>15</v>
      </c>
      <c r="C33" s="3">
        <v>864.57</v>
      </c>
      <c r="D33" s="3">
        <v>714.05</v>
      </c>
      <c r="E33" s="3">
        <v>-17.399999999999999</v>
      </c>
    </row>
    <row r="34" spans="1:5">
      <c r="A34" s="3" t="s">
        <v>57</v>
      </c>
      <c r="B34" s="3" t="s">
        <v>15</v>
      </c>
      <c r="C34" s="3">
        <v>1037.48</v>
      </c>
      <c r="D34" s="3">
        <v>856.86</v>
      </c>
      <c r="E34" s="3">
        <v>-17.399999999999999</v>
      </c>
    </row>
    <row r="35" spans="1:5">
      <c r="A35" s="3" t="s">
        <v>64</v>
      </c>
      <c r="B35" s="3" t="s">
        <v>2</v>
      </c>
      <c r="C35" s="3" t="s">
        <v>2</v>
      </c>
      <c r="D35" s="3" t="s">
        <v>2</v>
      </c>
      <c r="E35" s="3" t="s">
        <v>2</v>
      </c>
    </row>
    <row r="36" spans="1:5">
      <c r="A36" s="3" t="s">
        <v>63</v>
      </c>
      <c r="B36" s="3" t="s">
        <v>15</v>
      </c>
      <c r="C36" s="3">
        <v>345.83</v>
      </c>
      <c r="D36" s="3">
        <v>285.62</v>
      </c>
      <c r="E36" s="3">
        <v>-17.399999999999999</v>
      </c>
    </row>
    <row r="37" spans="1:5">
      <c r="A37" s="3" t="s">
        <v>62</v>
      </c>
      <c r="B37" s="3" t="s">
        <v>15</v>
      </c>
      <c r="C37" s="3">
        <v>518.74</v>
      </c>
      <c r="D37" s="3">
        <v>428.43</v>
      </c>
      <c r="E37" s="6">
        <v>-0.17399999999999999</v>
      </c>
    </row>
    <row r="38" spans="1:5">
      <c r="A38" s="3" t="s">
        <v>61</v>
      </c>
      <c r="B38" s="3" t="s">
        <v>15</v>
      </c>
      <c r="C38" s="3">
        <v>864.57</v>
      </c>
      <c r="D38" s="3">
        <v>714.05</v>
      </c>
      <c r="E38" s="6">
        <v>-0.17399999999999999</v>
      </c>
    </row>
    <row r="39" spans="1:5">
      <c r="A39" s="3" t="s">
        <v>60</v>
      </c>
      <c r="B39" s="3" t="s">
        <v>2</v>
      </c>
      <c r="C39" s="3" t="s">
        <v>2</v>
      </c>
      <c r="D39" s="3" t="s">
        <v>2</v>
      </c>
      <c r="E39" s="3" t="s">
        <v>2</v>
      </c>
    </row>
    <row r="40" spans="1:5">
      <c r="A40" s="3" t="s">
        <v>59</v>
      </c>
      <c r="B40" s="3" t="s">
        <v>15</v>
      </c>
      <c r="C40" s="3">
        <v>518.74</v>
      </c>
      <c r="D40" s="3">
        <v>428.43</v>
      </c>
      <c r="E40" s="3">
        <v>-17.399999999999999</v>
      </c>
    </row>
    <row r="41" spans="1:5">
      <c r="A41" s="3" t="s">
        <v>58</v>
      </c>
      <c r="B41" s="3" t="s">
        <v>15</v>
      </c>
      <c r="C41" s="3">
        <v>691.65</v>
      </c>
      <c r="D41" s="3">
        <v>571.24</v>
      </c>
      <c r="E41" s="3">
        <v>-17.399999999999999</v>
      </c>
    </row>
    <row r="42" spans="1:5">
      <c r="A42" s="3" t="s">
        <v>57</v>
      </c>
      <c r="B42" s="3" t="s">
        <v>15</v>
      </c>
      <c r="C42" s="3">
        <v>1037.48</v>
      </c>
      <c r="D42" s="3">
        <v>856.86</v>
      </c>
      <c r="E42" s="3">
        <v>-17.399999999999999</v>
      </c>
    </row>
    <row r="43" spans="1:5">
      <c r="A43" s="3" t="s">
        <v>56</v>
      </c>
      <c r="B43" s="3" t="s">
        <v>15</v>
      </c>
      <c r="C43" s="3">
        <v>1037.48</v>
      </c>
      <c r="D43" s="3">
        <v>856.86</v>
      </c>
      <c r="E43" s="3">
        <v>-17.399999999999999</v>
      </c>
    </row>
    <row r="44" spans="1:5">
      <c r="A44" s="111" t="s">
        <v>55</v>
      </c>
      <c r="B44" s="111" t="s">
        <v>28</v>
      </c>
      <c r="C44" s="111">
        <v>172.91</v>
      </c>
      <c r="D44" s="111">
        <v>142.81</v>
      </c>
      <c r="E44" s="3">
        <v>-17.399999999999999</v>
      </c>
    </row>
    <row r="45" spans="1:5">
      <c r="A45" s="3" t="s">
        <v>54</v>
      </c>
      <c r="B45" s="3" t="s">
        <v>28</v>
      </c>
      <c r="C45" s="3" t="s">
        <v>53</v>
      </c>
      <c r="D45" s="3" t="s">
        <v>53</v>
      </c>
      <c r="E45" s="3">
        <v>0</v>
      </c>
    </row>
    <row r="46" spans="1:5">
      <c r="A46" s="3" t="s">
        <v>52</v>
      </c>
      <c r="B46" s="3" t="s">
        <v>28</v>
      </c>
      <c r="C46" s="3" t="s">
        <v>51</v>
      </c>
      <c r="D46" s="3" t="s">
        <v>51</v>
      </c>
      <c r="E46" s="3">
        <v>0</v>
      </c>
    </row>
    <row r="47" spans="1:5">
      <c r="A47" s="3" t="s">
        <v>69</v>
      </c>
      <c r="B47" s="3" t="s">
        <v>28</v>
      </c>
      <c r="C47" s="3" t="s">
        <v>50</v>
      </c>
      <c r="D47" s="3" t="s">
        <v>50</v>
      </c>
      <c r="E47" s="3">
        <v>0</v>
      </c>
    </row>
    <row r="48" spans="1:5">
      <c r="A48" s="5" t="s">
        <v>86</v>
      </c>
      <c r="B48" s="3" t="s">
        <v>2</v>
      </c>
      <c r="C48" s="3" t="s">
        <v>2</v>
      </c>
      <c r="D48" s="3" t="s">
        <v>2</v>
      </c>
      <c r="E48" s="3"/>
    </row>
    <row r="49" spans="1:5">
      <c r="A49" s="3" t="s">
        <v>85</v>
      </c>
      <c r="B49" s="3" t="s">
        <v>28</v>
      </c>
      <c r="C49" s="3" t="s">
        <v>50</v>
      </c>
      <c r="D49" s="3" t="s">
        <v>50</v>
      </c>
      <c r="E49" s="3">
        <v>0</v>
      </c>
    </row>
    <row r="50" spans="1:5">
      <c r="A50" s="3" t="s">
        <v>84</v>
      </c>
      <c r="B50" s="3" t="s">
        <v>28</v>
      </c>
      <c r="C50" s="3" t="s">
        <v>50</v>
      </c>
      <c r="D50" s="3" t="s">
        <v>50</v>
      </c>
      <c r="E50" s="3">
        <v>0</v>
      </c>
    </row>
    <row r="51" spans="1:5">
      <c r="A51" s="3" t="s">
        <v>83</v>
      </c>
      <c r="B51" s="3" t="s">
        <v>28</v>
      </c>
      <c r="C51" s="3" t="s">
        <v>50</v>
      </c>
      <c r="D51" s="3" t="s">
        <v>50</v>
      </c>
      <c r="E51" s="3">
        <v>0</v>
      </c>
    </row>
    <row r="52" spans="1:5">
      <c r="A52" s="3" t="s">
        <v>82</v>
      </c>
      <c r="B52" s="3" t="s">
        <v>28</v>
      </c>
      <c r="C52" s="3" t="s">
        <v>80</v>
      </c>
      <c r="D52" s="3" t="s">
        <v>80</v>
      </c>
      <c r="E52" s="3">
        <v>0</v>
      </c>
    </row>
    <row r="53" spans="1:5">
      <c r="A53" s="3" t="s">
        <v>81</v>
      </c>
      <c r="B53" s="3" t="s">
        <v>28</v>
      </c>
      <c r="C53" s="3" t="s">
        <v>80</v>
      </c>
      <c r="D53" s="3" t="s">
        <v>79</v>
      </c>
      <c r="E53" s="3">
        <v>0</v>
      </c>
    </row>
    <row r="54" spans="1:5">
      <c r="A54" s="3" t="s">
        <v>2</v>
      </c>
      <c r="B54" s="3" t="s">
        <v>2</v>
      </c>
      <c r="C54" s="3" t="s">
        <v>2</v>
      </c>
      <c r="D54" s="3" t="s">
        <v>2</v>
      </c>
      <c r="E54" s="3"/>
    </row>
    <row r="55" spans="1:5">
      <c r="A55" s="5" t="s">
        <v>78</v>
      </c>
      <c r="B55" s="3" t="s">
        <v>2</v>
      </c>
      <c r="C55" s="3" t="s">
        <v>2</v>
      </c>
      <c r="D55" s="3" t="s">
        <v>2</v>
      </c>
      <c r="E55" s="3" t="s">
        <v>2</v>
      </c>
    </row>
    <row r="56" spans="1:5">
      <c r="A56" s="3" t="s">
        <v>77</v>
      </c>
      <c r="B56" s="3" t="s">
        <v>15</v>
      </c>
      <c r="C56" s="3">
        <v>41.31</v>
      </c>
      <c r="D56" s="3">
        <v>29.41</v>
      </c>
      <c r="E56" s="3">
        <v>-28.8</v>
      </c>
    </row>
    <row r="57" spans="1:5">
      <c r="A57" s="3" t="s">
        <v>76</v>
      </c>
      <c r="B57" s="3" t="s">
        <v>15</v>
      </c>
      <c r="C57" s="3">
        <v>67.25</v>
      </c>
      <c r="D57" s="3">
        <v>50.83</v>
      </c>
      <c r="E57" s="3">
        <v>-24.4</v>
      </c>
    </row>
    <row r="58" spans="1:5">
      <c r="A58" s="3" t="s">
        <v>75</v>
      </c>
      <c r="B58" s="3" t="s">
        <v>15</v>
      </c>
      <c r="C58" s="3">
        <v>205.58</v>
      </c>
      <c r="D58" s="3">
        <v>165.08</v>
      </c>
      <c r="E58" s="3">
        <v>-19.7</v>
      </c>
    </row>
    <row r="59" spans="1:5">
      <c r="A59" s="3" t="s">
        <v>74</v>
      </c>
      <c r="B59" s="3" t="s">
        <v>28</v>
      </c>
      <c r="C59" s="3">
        <v>172.91</v>
      </c>
      <c r="D59" s="3">
        <v>142.81</v>
      </c>
      <c r="E59" s="3">
        <v>-17.399999999999999</v>
      </c>
    </row>
    <row r="60" spans="1:5">
      <c r="A60" s="3" t="s">
        <v>2</v>
      </c>
      <c r="B60" s="3" t="s">
        <v>2</v>
      </c>
      <c r="C60" s="3" t="s">
        <v>2</v>
      </c>
      <c r="D60" s="3" t="s">
        <v>2</v>
      </c>
      <c r="E60" s="3" t="s">
        <v>2</v>
      </c>
    </row>
    <row r="61" spans="1:5">
      <c r="A61" s="5" t="s">
        <v>73</v>
      </c>
      <c r="B61" s="3" t="s">
        <v>2</v>
      </c>
      <c r="C61" s="3" t="s">
        <v>2</v>
      </c>
      <c r="D61" s="3" t="s">
        <v>2</v>
      </c>
      <c r="E61" s="3"/>
    </row>
    <row r="62" spans="1:5">
      <c r="A62" s="3" t="s">
        <v>72</v>
      </c>
      <c r="B62" s="3" t="s">
        <v>15</v>
      </c>
      <c r="C62" s="3">
        <v>2025.02</v>
      </c>
      <c r="D62" s="3">
        <v>1799.25</v>
      </c>
      <c r="E62" s="3">
        <v>-11.1</v>
      </c>
    </row>
    <row r="63" spans="1:5">
      <c r="A63" s="3" t="s">
        <v>71</v>
      </c>
      <c r="B63" s="3" t="s">
        <v>15</v>
      </c>
      <c r="C63" s="3">
        <v>1256.33</v>
      </c>
      <c r="D63" s="3">
        <v>1060.6600000000001</v>
      </c>
      <c r="E63" s="3">
        <v>-15.6</v>
      </c>
    </row>
    <row r="64" spans="1:5">
      <c r="A64" s="3" t="s">
        <v>70</v>
      </c>
      <c r="B64" s="3" t="s">
        <v>15</v>
      </c>
      <c r="C64" s="3">
        <v>2753.95</v>
      </c>
      <c r="D64" s="3">
        <v>2392.7199999999998</v>
      </c>
      <c r="E64" s="3">
        <v>-13.1</v>
      </c>
    </row>
    <row r="65" spans="1:5">
      <c r="A65" s="3" t="s">
        <v>87</v>
      </c>
      <c r="B65" s="3" t="s">
        <v>28</v>
      </c>
      <c r="C65" s="3">
        <v>172.91</v>
      </c>
      <c r="D65" s="3">
        <v>142.81</v>
      </c>
      <c r="E65" s="3">
        <v>-17.399999999999999</v>
      </c>
    </row>
    <row r="66" spans="1:5">
      <c r="A66" s="3" t="s">
        <v>103</v>
      </c>
      <c r="B66" s="3" t="s">
        <v>28</v>
      </c>
      <c r="C66" s="3">
        <v>172.91</v>
      </c>
      <c r="D66" s="3">
        <v>142.81</v>
      </c>
      <c r="E66" s="3">
        <v>-17.399999999999999</v>
      </c>
    </row>
    <row r="67" spans="1:5">
      <c r="A67" s="3" t="s">
        <v>102</v>
      </c>
      <c r="B67" s="3" t="s">
        <v>28</v>
      </c>
      <c r="C67" s="3">
        <v>172.91</v>
      </c>
      <c r="D67" s="3">
        <v>142.81</v>
      </c>
      <c r="E67" s="3">
        <v>-17.399999999999999</v>
      </c>
    </row>
    <row r="68" spans="1:5">
      <c r="A68" s="3" t="s">
        <v>2</v>
      </c>
      <c r="B68" s="3" t="s">
        <v>2</v>
      </c>
      <c r="C68" s="3" t="s">
        <v>2</v>
      </c>
      <c r="D68" s="3" t="s">
        <v>2</v>
      </c>
      <c r="E68" s="3" t="s">
        <v>2</v>
      </c>
    </row>
    <row r="69" spans="1:5">
      <c r="A69" s="5" t="s">
        <v>101</v>
      </c>
      <c r="B69" s="3" t="s">
        <v>2</v>
      </c>
      <c r="C69" s="3" t="s">
        <v>2</v>
      </c>
      <c r="D69" s="3" t="s">
        <v>2</v>
      </c>
      <c r="E69" s="3"/>
    </row>
    <row r="70" spans="1:5">
      <c r="A70" s="3" t="s">
        <v>100</v>
      </c>
      <c r="B70" s="3" t="s">
        <v>15</v>
      </c>
      <c r="C70" s="3">
        <v>2085.8000000000002</v>
      </c>
      <c r="D70" s="3">
        <v>1820.47</v>
      </c>
      <c r="E70" s="3">
        <v>-12.7</v>
      </c>
    </row>
    <row r="71" spans="1:5">
      <c r="A71" s="3" t="s">
        <v>99</v>
      </c>
      <c r="B71" s="3" t="s">
        <v>28</v>
      </c>
      <c r="C71" s="3">
        <v>172.91</v>
      </c>
      <c r="D71" s="3">
        <v>142.81</v>
      </c>
      <c r="E71" s="3">
        <v>-17.399999999999999</v>
      </c>
    </row>
    <row r="72" spans="1:5">
      <c r="A72" s="3" t="s">
        <v>98</v>
      </c>
      <c r="B72" s="3" t="s">
        <v>15</v>
      </c>
      <c r="C72" s="3">
        <v>1123.94</v>
      </c>
      <c r="D72" s="3">
        <v>928.27</v>
      </c>
      <c r="E72" s="3">
        <v>-17.399999999999999</v>
      </c>
    </row>
    <row r="73" spans="1:5">
      <c r="A73" s="3" t="s">
        <v>97</v>
      </c>
      <c r="B73" s="3" t="s">
        <v>28</v>
      </c>
      <c r="C73" s="3">
        <v>132.4</v>
      </c>
      <c r="D73" s="3">
        <f>'AER Table 16.22'!$C$6</f>
        <v>132.39529398962279</v>
      </c>
      <c r="E73" s="3">
        <v>0</v>
      </c>
    </row>
    <row r="74" spans="1:5">
      <c r="A74" s="3" t="s">
        <v>96</v>
      </c>
      <c r="B74" s="3" t="s">
        <v>15</v>
      </c>
      <c r="C74" s="3">
        <v>492.03</v>
      </c>
      <c r="D74" s="3">
        <v>464.42</v>
      </c>
      <c r="E74" s="3">
        <v>-5.6</v>
      </c>
    </row>
    <row r="75" spans="1:5">
      <c r="A75" s="3" t="s">
        <v>2</v>
      </c>
      <c r="B75" s="3" t="s">
        <v>2</v>
      </c>
      <c r="C75" s="3" t="s">
        <v>2</v>
      </c>
      <c r="D75" s="3" t="s">
        <v>2</v>
      </c>
      <c r="E75" s="3" t="s">
        <v>2</v>
      </c>
    </row>
    <row r="76" spans="1:5">
      <c r="A76" s="5" t="s">
        <v>95</v>
      </c>
      <c r="B76" s="3" t="s">
        <v>2</v>
      </c>
      <c r="C76" s="3" t="s">
        <v>2</v>
      </c>
      <c r="D76" s="3" t="s">
        <v>2</v>
      </c>
      <c r="E76" s="3"/>
    </row>
    <row r="77" spans="1:5">
      <c r="A77" s="3" t="s">
        <v>94</v>
      </c>
      <c r="B77" s="3" t="s">
        <v>15</v>
      </c>
      <c r="C77" s="3">
        <v>642.41</v>
      </c>
      <c r="D77" s="3">
        <v>541.11</v>
      </c>
      <c r="E77" s="3">
        <v>-15.8</v>
      </c>
    </row>
    <row r="78" spans="1:5">
      <c r="A78" s="3" t="s">
        <v>93</v>
      </c>
      <c r="B78" s="3" t="s">
        <v>15</v>
      </c>
      <c r="C78" s="3">
        <v>476.49</v>
      </c>
      <c r="D78" s="3">
        <v>374.68</v>
      </c>
      <c r="E78" s="3">
        <v>-21.4</v>
      </c>
    </row>
    <row r="79" spans="1:5">
      <c r="A79" s="3" t="s">
        <v>2</v>
      </c>
      <c r="B79" s="3" t="s">
        <v>2</v>
      </c>
      <c r="C79" s="3" t="s">
        <v>2</v>
      </c>
      <c r="D79" s="3" t="s">
        <v>2</v>
      </c>
      <c r="E79" s="3" t="s">
        <v>2</v>
      </c>
    </row>
    <row r="80" spans="1:5">
      <c r="A80" s="5" t="s">
        <v>92</v>
      </c>
      <c r="B80" s="3" t="s">
        <v>2</v>
      </c>
      <c r="C80" s="3" t="s">
        <v>2</v>
      </c>
      <c r="D80" s="3" t="s">
        <v>2</v>
      </c>
      <c r="E80" s="3"/>
    </row>
    <row r="81" spans="1:5">
      <c r="A81" s="3" t="s">
        <v>91</v>
      </c>
      <c r="B81" s="3" t="s">
        <v>15</v>
      </c>
      <c r="C81" s="3">
        <v>522.66</v>
      </c>
      <c r="D81" s="3">
        <v>356.24</v>
      </c>
      <c r="E81" s="3">
        <v>-31.8</v>
      </c>
    </row>
    <row r="82" spans="1:5">
      <c r="A82" s="3" t="s">
        <v>90</v>
      </c>
      <c r="B82" s="3" t="s">
        <v>15</v>
      </c>
      <c r="C82" s="3">
        <v>653.32000000000005</v>
      </c>
      <c r="D82" s="3">
        <v>445.3</v>
      </c>
      <c r="E82" s="3">
        <v>-31.8</v>
      </c>
    </row>
    <row r="83" spans="1:5">
      <c r="A83" s="3" t="s">
        <v>89</v>
      </c>
      <c r="B83" s="3" t="s">
        <v>15</v>
      </c>
      <c r="C83" s="3">
        <v>914.65</v>
      </c>
      <c r="D83" s="3">
        <v>623.41999999999996</v>
      </c>
      <c r="E83" s="3">
        <v>-31.8</v>
      </c>
    </row>
    <row r="84" spans="1:5">
      <c r="A84" s="3" t="s">
        <v>88</v>
      </c>
      <c r="B84" s="3" t="s">
        <v>15</v>
      </c>
      <c r="C84" s="3">
        <v>1045.31</v>
      </c>
      <c r="D84" s="3">
        <v>712.48</v>
      </c>
      <c r="E84" s="3">
        <v>-31.8</v>
      </c>
    </row>
    <row r="85" spans="1:5">
      <c r="A85" s="3" t="s">
        <v>104</v>
      </c>
      <c r="B85" s="3" t="s">
        <v>15</v>
      </c>
      <c r="C85" s="3">
        <v>522.66</v>
      </c>
      <c r="D85" s="3">
        <v>356.24</v>
      </c>
      <c r="E85" s="3">
        <v>-31.8</v>
      </c>
    </row>
    <row r="86" spans="1:5">
      <c r="A86" s="3" t="s">
        <v>116</v>
      </c>
      <c r="B86" s="3" t="s">
        <v>15</v>
      </c>
      <c r="C86" s="3">
        <v>653.32000000000005</v>
      </c>
      <c r="D86" s="3">
        <v>445.3</v>
      </c>
      <c r="E86" s="3">
        <v>-31.8</v>
      </c>
    </row>
    <row r="87" spans="1:5">
      <c r="A87" s="3" t="s">
        <v>115</v>
      </c>
      <c r="B87" s="3" t="s">
        <v>15</v>
      </c>
      <c r="C87" s="3">
        <v>1175.98</v>
      </c>
      <c r="D87" s="3">
        <v>801.54</v>
      </c>
      <c r="E87" s="3">
        <v>-31.8</v>
      </c>
    </row>
    <row r="88" spans="1:5">
      <c r="A88" s="3" t="s">
        <v>114</v>
      </c>
      <c r="B88" s="3" t="s">
        <v>28</v>
      </c>
      <c r="C88" s="3">
        <v>130.66</v>
      </c>
      <c r="D88" s="3">
        <v>89.06</v>
      </c>
      <c r="E88" s="3">
        <v>-31.8</v>
      </c>
    </row>
    <row r="89" spans="1:5">
      <c r="A89" s="3" t="s">
        <v>113</v>
      </c>
      <c r="B89" s="3" t="s">
        <v>28</v>
      </c>
      <c r="C89" s="3">
        <v>130.66</v>
      </c>
      <c r="D89" s="3">
        <v>89.06</v>
      </c>
      <c r="E89" s="3">
        <v>-31.8</v>
      </c>
    </row>
    <row r="90" spans="1:5">
      <c r="A90" s="3" t="s">
        <v>112</v>
      </c>
      <c r="B90" s="3" t="s">
        <v>28</v>
      </c>
      <c r="C90" s="3">
        <v>130.66</v>
      </c>
      <c r="D90" s="3">
        <v>89.06</v>
      </c>
      <c r="E90" s="3">
        <v>-31.8</v>
      </c>
    </row>
    <row r="91" spans="1:5">
      <c r="A91" s="3" t="s">
        <v>111</v>
      </c>
      <c r="B91" s="3" t="s">
        <v>15</v>
      </c>
      <c r="C91" s="3">
        <v>156.80000000000001</v>
      </c>
      <c r="D91" s="3">
        <v>106.87</v>
      </c>
      <c r="E91" s="3">
        <v>-31.8</v>
      </c>
    </row>
    <row r="92" spans="1:5">
      <c r="A92" s="3" t="s">
        <v>110</v>
      </c>
      <c r="B92" s="3" t="s">
        <v>28</v>
      </c>
      <c r="C92" s="3">
        <v>130.66</v>
      </c>
      <c r="D92" s="3">
        <v>89.06</v>
      </c>
      <c r="E92" s="3">
        <v>-31.8</v>
      </c>
    </row>
    <row r="93" spans="1:5">
      <c r="A93" s="3" t="s">
        <v>2</v>
      </c>
      <c r="B93" s="3" t="s">
        <v>2</v>
      </c>
      <c r="C93" s="3" t="s">
        <v>2</v>
      </c>
      <c r="D93" s="3" t="s">
        <v>2</v>
      </c>
      <c r="E93" s="3" t="s">
        <v>2</v>
      </c>
    </row>
    <row r="94" spans="1:5">
      <c r="A94" s="5" t="s">
        <v>109</v>
      </c>
      <c r="B94" s="3" t="s">
        <v>2</v>
      </c>
      <c r="C94" s="3" t="s">
        <v>2</v>
      </c>
      <c r="D94" s="3" t="s">
        <v>2</v>
      </c>
      <c r="E94" s="3"/>
    </row>
    <row r="95" spans="1:5">
      <c r="A95" s="3" t="s">
        <v>108</v>
      </c>
      <c r="B95" s="3" t="s">
        <v>15</v>
      </c>
      <c r="C95" s="3">
        <v>35.65</v>
      </c>
      <c r="D95" s="3">
        <v>29.64</v>
      </c>
      <c r="E95" s="3">
        <v>-16.899999999999999</v>
      </c>
    </row>
    <row r="96" spans="1:5">
      <c r="A96" s="3" t="s">
        <v>107</v>
      </c>
      <c r="B96" s="3" t="s">
        <v>15</v>
      </c>
      <c r="C96" s="3">
        <v>285.3</v>
      </c>
      <c r="D96" s="3">
        <v>230.33</v>
      </c>
      <c r="E96" s="3">
        <v>-19.3</v>
      </c>
    </row>
    <row r="97" spans="1:5">
      <c r="A97" s="3" t="s">
        <v>106</v>
      </c>
      <c r="B97" s="3" t="s">
        <v>28</v>
      </c>
      <c r="C97" s="3">
        <v>215.05</v>
      </c>
      <c r="D97" s="3">
        <v>199.83</v>
      </c>
      <c r="E97" s="3">
        <v>-7.1</v>
      </c>
    </row>
    <row r="98" spans="1:5">
      <c r="A98" s="3" t="s">
        <v>105</v>
      </c>
      <c r="B98" s="3" t="s">
        <v>28</v>
      </c>
      <c r="C98" s="3">
        <v>218.29</v>
      </c>
      <c r="D98" s="3">
        <v>202.06</v>
      </c>
      <c r="E98" s="3">
        <v>-7.4</v>
      </c>
    </row>
    <row r="99" spans="1:5">
      <c r="A99" s="3"/>
      <c r="B99" s="3"/>
      <c r="C99" s="3"/>
      <c r="D99" s="3"/>
      <c r="E99" s="3"/>
    </row>
    <row r="100" spans="1:5">
      <c r="A100" s="5" t="s">
        <v>117</v>
      </c>
      <c r="B100" s="3"/>
      <c r="C100" s="3"/>
      <c r="D100" s="3"/>
      <c r="E100" s="3"/>
    </row>
    <row r="101" spans="1:5">
      <c r="A101" s="3" t="s">
        <v>131</v>
      </c>
      <c r="B101" s="3" t="s">
        <v>15</v>
      </c>
      <c r="C101" s="3">
        <v>10.89</v>
      </c>
      <c r="D101" s="3">
        <v>7.42</v>
      </c>
      <c r="E101" s="3">
        <v>-31.9</v>
      </c>
    </row>
    <row r="102" spans="1:5">
      <c r="A102" s="3" t="s">
        <v>130</v>
      </c>
      <c r="B102" s="3" t="s">
        <v>15</v>
      </c>
      <c r="C102" s="3">
        <v>199.1</v>
      </c>
      <c r="D102" s="3">
        <v>188.7</v>
      </c>
      <c r="E102" s="3">
        <v>-5.2</v>
      </c>
    </row>
    <row r="103" spans="1:5">
      <c r="A103" s="3" t="s">
        <v>129</v>
      </c>
      <c r="B103" s="3" t="s">
        <v>15</v>
      </c>
      <c r="C103" s="3">
        <v>199.1</v>
      </c>
      <c r="D103" s="3">
        <v>188.7</v>
      </c>
      <c r="E103" s="3">
        <v>-5.2</v>
      </c>
    </row>
    <row r="104" spans="1:5">
      <c r="A104" s="3" t="s">
        <v>128</v>
      </c>
      <c r="B104" s="3" t="s">
        <v>15</v>
      </c>
      <c r="C104" s="3">
        <v>241.33</v>
      </c>
      <c r="D104" s="3">
        <v>241.33</v>
      </c>
      <c r="E104" s="3">
        <v>0</v>
      </c>
    </row>
    <row r="105" spans="1:5">
      <c r="A105" s="3" t="s">
        <v>127</v>
      </c>
      <c r="B105" s="3" t="s">
        <v>28</v>
      </c>
      <c r="C105" s="3">
        <v>231.25</v>
      </c>
      <c r="D105" s="3">
        <v>210.96</v>
      </c>
      <c r="E105" s="3">
        <v>-8.8000000000000007</v>
      </c>
    </row>
    <row r="106" spans="1:5">
      <c r="A106" s="3" t="s">
        <v>2</v>
      </c>
      <c r="B106" s="3" t="s">
        <v>2</v>
      </c>
      <c r="C106" s="3" t="s">
        <v>2</v>
      </c>
      <c r="D106" s="3" t="s">
        <v>2</v>
      </c>
      <c r="E106" s="3" t="s">
        <v>2</v>
      </c>
    </row>
    <row r="107" spans="1:5">
      <c r="A107" s="5" t="s">
        <v>126</v>
      </c>
      <c r="B107" s="3" t="s">
        <v>2</v>
      </c>
      <c r="C107" s="3" t="s">
        <v>2</v>
      </c>
      <c r="D107" s="3" t="s">
        <v>2</v>
      </c>
      <c r="E107" s="3"/>
    </row>
    <row r="108" spans="1:5">
      <c r="A108" s="3" t="s">
        <v>125</v>
      </c>
      <c r="B108" s="3" t="s">
        <v>15</v>
      </c>
      <c r="C108" s="3">
        <v>794.36</v>
      </c>
      <c r="D108" s="3">
        <v>749.78</v>
      </c>
      <c r="E108" s="3">
        <v>-5.6</v>
      </c>
    </row>
    <row r="109" spans="1:5">
      <c r="A109" s="3" t="s">
        <v>124</v>
      </c>
      <c r="B109" s="3" t="s">
        <v>28</v>
      </c>
      <c r="C109" s="3">
        <v>264.79000000000002</v>
      </c>
      <c r="D109" s="3">
        <v>264.79000000000002</v>
      </c>
      <c r="E109" s="3">
        <v>0</v>
      </c>
    </row>
    <row r="110" spans="1:5">
      <c r="A110" s="3" t="s">
        <v>123</v>
      </c>
      <c r="B110" s="3" t="s">
        <v>122</v>
      </c>
      <c r="C110" s="3">
        <v>132.4</v>
      </c>
      <c r="D110" s="3">
        <v>132.4</v>
      </c>
      <c r="E110" s="3">
        <v>0</v>
      </c>
    </row>
    <row r="111" spans="1:5">
      <c r="A111" s="3" t="s">
        <v>121</v>
      </c>
      <c r="B111" s="3" t="s">
        <v>28</v>
      </c>
      <c r="C111" s="3">
        <v>142.52000000000001</v>
      </c>
      <c r="D111" s="3">
        <v>135</v>
      </c>
      <c r="E111" s="3">
        <v>-5.3</v>
      </c>
    </row>
    <row r="112" spans="1:5">
      <c r="A112" s="3" t="s">
        <v>120</v>
      </c>
      <c r="B112" s="3" t="s">
        <v>15</v>
      </c>
      <c r="C112" s="3">
        <v>218.29</v>
      </c>
      <c r="D112" s="3">
        <v>202.06</v>
      </c>
      <c r="E112" s="3">
        <v>-7.4</v>
      </c>
    </row>
    <row r="113" spans="1:9">
      <c r="A113" s="3" t="s">
        <v>2</v>
      </c>
      <c r="B113" s="3" t="s">
        <v>2</v>
      </c>
      <c r="C113" s="3" t="s">
        <v>2</v>
      </c>
      <c r="D113" s="3" t="s">
        <v>2</v>
      </c>
      <c r="E113" s="3" t="s">
        <v>2</v>
      </c>
    </row>
    <row r="114" spans="1:9">
      <c r="A114" s="5" t="s">
        <v>119</v>
      </c>
      <c r="B114" s="3" t="s">
        <v>2</v>
      </c>
      <c r="C114" s="3" t="s">
        <v>2</v>
      </c>
      <c r="D114" s="3" t="s">
        <v>2</v>
      </c>
      <c r="E114" s="3"/>
    </row>
    <row r="115" spans="1:9">
      <c r="A115" s="3" t="s">
        <v>118</v>
      </c>
      <c r="B115" s="3" t="s">
        <v>15</v>
      </c>
      <c r="C115" s="3">
        <v>5900.12</v>
      </c>
      <c r="D115" s="3">
        <v>5177.6400000000003</v>
      </c>
      <c r="E115" s="3">
        <v>-12.2</v>
      </c>
    </row>
    <row r="116" spans="1:9">
      <c r="A116" s="3" t="s">
        <v>138</v>
      </c>
      <c r="B116" s="3" t="s">
        <v>15</v>
      </c>
      <c r="C116" s="3">
        <v>3091.14</v>
      </c>
      <c r="D116" s="3">
        <v>2579.39</v>
      </c>
      <c r="E116" s="3">
        <v>-16.600000000000001</v>
      </c>
    </row>
    <row r="117" spans="1:9">
      <c r="A117" s="3" t="s">
        <v>137</v>
      </c>
      <c r="B117" s="3" t="s">
        <v>15</v>
      </c>
      <c r="C117" s="3">
        <v>1862.37</v>
      </c>
      <c r="D117" s="3">
        <v>1862.37</v>
      </c>
      <c r="E117" s="3">
        <v>0</v>
      </c>
    </row>
    <row r="118" spans="1:9">
      <c r="A118" s="3" t="s">
        <v>136</v>
      </c>
      <c r="B118" s="3" t="s">
        <v>15</v>
      </c>
      <c r="C118" s="3">
        <v>2584.7399999999998</v>
      </c>
      <c r="D118" s="3">
        <v>2584.7399999999998</v>
      </c>
      <c r="E118" s="3">
        <v>0</v>
      </c>
    </row>
    <row r="119" spans="1:9">
      <c r="A119" s="3" t="s">
        <v>135</v>
      </c>
      <c r="B119" s="3" t="s">
        <v>15</v>
      </c>
      <c r="C119" s="3">
        <v>2021.03</v>
      </c>
      <c r="D119" s="3">
        <v>2021.03</v>
      </c>
      <c r="E119" s="3">
        <v>0</v>
      </c>
    </row>
    <row r="120" spans="1:9">
      <c r="A120" s="3" t="s">
        <v>134</v>
      </c>
      <c r="B120" s="3" t="s">
        <v>28</v>
      </c>
      <c r="C120" s="3">
        <v>231.25</v>
      </c>
      <c r="D120" s="3">
        <v>210.96</v>
      </c>
      <c r="E120" s="3">
        <v>-8.8000000000000007</v>
      </c>
    </row>
    <row r="121" spans="1:9">
      <c r="A121" s="3" t="s">
        <v>133</v>
      </c>
      <c r="B121" s="3" t="s">
        <v>28</v>
      </c>
      <c r="C121" s="3">
        <v>231.25</v>
      </c>
      <c r="D121" s="3">
        <v>210.96</v>
      </c>
      <c r="E121" s="3">
        <v>-8.8000000000000007</v>
      </c>
    </row>
    <row r="122" spans="1:9">
      <c r="A122" s="3" t="s">
        <v>132</v>
      </c>
      <c r="B122" s="3" t="s">
        <v>28</v>
      </c>
      <c r="C122" s="3">
        <v>231.25</v>
      </c>
      <c r="D122" s="3">
        <v>210.96</v>
      </c>
      <c r="E122" s="3">
        <v>-8.8000000000000007</v>
      </c>
    </row>
    <row r="124" spans="1:9">
      <c r="A124" t="s">
        <v>139</v>
      </c>
    </row>
    <row r="125" spans="1:9">
      <c r="A125" s="3"/>
      <c r="B125" s="3" t="s">
        <v>146</v>
      </c>
      <c r="C125" s="3" t="s">
        <v>145</v>
      </c>
      <c r="D125" s="3" t="s">
        <v>144</v>
      </c>
      <c r="E125" s="3" t="s">
        <v>143</v>
      </c>
      <c r="F125" s="3" t="s">
        <v>142</v>
      </c>
      <c r="G125" s="3" t="s">
        <v>25</v>
      </c>
      <c r="H125" s="3" t="s">
        <v>141</v>
      </c>
      <c r="I125" s="3" t="s">
        <v>140</v>
      </c>
    </row>
    <row r="126" spans="1:9">
      <c r="A126" s="3" t="s">
        <v>158</v>
      </c>
      <c r="B126" s="3" t="s">
        <v>150</v>
      </c>
      <c r="C126" s="3" t="s">
        <v>149</v>
      </c>
      <c r="D126" s="3" t="s">
        <v>148</v>
      </c>
      <c r="E126" s="3" t="s">
        <v>147</v>
      </c>
      <c r="F126" s="3" t="s">
        <v>153</v>
      </c>
      <c r="G126" s="3">
        <v>86.46</v>
      </c>
      <c r="H126" s="3">
        <v>71.41</v>
      </c>
      <c r="I126" s="3">
        <v>-17.399999999999999</v>
      </c>
    </row>
    <row r="127" spans="1:9">
      <c r="A127" s="3" t="s">
        <v>158</v>
      </c>
      <c r="B127" s="3" t="s">
        <v>150</v>
      </c>
      <c r="C127" s="3" t="s">
        <v>149</v>
      </c>
      <c r="D127" s="3" t="s">
        <v>148</v>
      </c>
      <c r="E127" s="3" t="s">
        <v>147</v>
      </c>
      <c r="F127" s="3" t="s">
        <v>152</v>
      </c>
      <c r="G127" s="3">
        <v>207.5</v>
      </c>
      <c r="H127" s="3">
        <v>171.37</v>
      </c>
      <c r="I127" s="3">
        <v>-17.399999999999999</v>
      </c>
    </row>
    <row r="128" spans="1:9">
      <c r="A128" s="3" t="s">
        <v>158</v>
      </c>
      <c r="B128" s="3" t="s">
        <v>150</v>
      </c>
      <c r="C128" s="3" t="s">
        <v>149</v>
      </c>
      <c r="D128" s="3" t="s">
        <v>148</v>
      </c>
      <c r="E128" s="3" t="s">
        <v>147</v>
      </c>
      <c r="F128" s="3" t="s">
        <v>151</v>
      </c>
      <c r="G128" s="3">
        <v>432.28</v>
      </c>
      <c r="H128" s="3">
        <v>357.03</v>
      </c>
      <c r="I128" s="3">
        <v>-17.399999999999999</v>
      </c>
    </row>
    <row r="129" spans="1:9">
      <c r="A129" s="3" t="s">
        <v>158</v>
      </c>
      <c r="B129" s="3" t="s">
        <v>157</v>
      </c>
      <c r="C129" s="3" t="s">
        <v>156</v>
      </c>
      <c r="D129" s="3" t="s">
        <v>155</v>
      </c>
      <c r="E129" s="3" t="s">
        <v>154</v>
      </c>
      <c r="F129" s="3" t="s">
        <v>153</v>
      </c>
      <c r="G129" s="3">
        <v>51.87</v>
      </c>
      <c r="H129" s="3">
        <v>42.84</v>
      </c>
      <c r="I129" s="3">
        <v>-17.399999999999999</v>
      </c>
    </row>
    <row r="130" spans="1:9">
      <c r="A130" s="3" t="s">
        <v>158</v>
      </c>
      <c r="B130" s="3" t="s">
        <v>157</v>
      </c>
      <c r="C130" s="3" t="s">
        <v>156</v>
      </c>
      <c r="D130" s="3" t="s">
        <v>155</v>
      </c>
      <c r="E130" s="3" t="s">
        <v>154</v>
      </c>
      <c r="F130" s="3" t="s">
        <v>152</v>
      </c>
      <c r="G130" s="3">
        <v>121.04</v>
      </c>
      <c r="H130" s="3">
        <v>99.97</v>
      </c>
      <c r="I130" s="3">
        <v>-17.399999999999999</v>
      </c>
    </row>
    <row r="131" spans="1:9">
      <c r="A131" s="3" t="s">
        <v>158</v>
      </c>
      <c r="B131" s="3" t="s">
        <v>157</v>
      </c>
      <c r="C131" s="3" t="s">
        <v>156</v>
      </c>
      <c r="D131" s="3" t="s">
        <v>155</v>
      </c>
      <c r="E131" s="3" t="s">
        <v>154</v>
      </c>
      <c r="F131" s="3" t="s">
        <v>151</v>
      </c>
      <c r="G131" s="3">
        <v>259.37</v>
      </c>
      <c r="H131" s="3">
        <v>214.22</v>
      </c>
      <c r="I131" s="3">
        <v>-17.399999999999999</v>
      </c>
    </row>
    <row r="132" spans="1:9">
      <c r="A132" s="3" t="s">
        <v>158</v>
      </c>
      <c r="B132" s="3" t="s">
        <v>162</v>
      </c>
      <c r="C132" s="3" t="s">
        <v>161</v>
      </c>
      <c r="D132" s="3" t="s">
        <v>160</v>
      </c>
      <c r="E132" s="3" t="s">
        <v>159</v>
      </c>
      <c r="F132" s="3" t="s">
        <v>153</v>
      </c>
      <c r="G132" s="3">
        <v>17.29</v>
      </c>
      <c r="H132" s="3">
        <v>14.28</v>
      </c>
      <c r="I132" s="3">
        <v>-17.399999999999999</v>
      </c>
    </row>
    <row r="133" spans="1:9">
      <c r="A133" s="3" t="s">
        <v>158</v>
      </c>
      <c r="B133" s="3" t="s">
        <v>162</v>
      </c>
      <c r="C133" s="3" t="s">
        <v>161</v>
      </c>
      <c r="D133" s="3" t="s">
        <v>160</v>
      </c>
      <c r="E133" s="3" t="s">
        <v>159</v>
      </c>
      <c r="F133" s="3" t="s">
        <v>152</v>
      </c>
      <c r="G133" s="3">
        <v>69.17</v>
      </c>
      <c r="H133" s="3">
        <v>57.12</v>
      </c>
      <c r="I133" s="3">
        <v>-17.399999999999999</v>
      </c>
    </row>
    <row r="134" spans="1:9">
      <c r="A134" s="3" t="s">
        <v>158</v>
      </c>
      <c r="B134" s="3" t="s">
        <v>162</v>
      </c>
      <c r="C134" s="3" t="s">
        <v>161</v>
      </c>
      <c r="D134" s="3" t="s">
        <v>160</v>
      </c>
      <c r="E134" s="3" t="s">
        <v>159</v>
      </c>
      <c r="F134" s="3" t="s">
        <v>151</v>
      </c>
      <c r="G134" s="3">
        <v>121.04</v>
      </c>
      <c r="H134" s="3">
        <v>99.97</v>
      </c>
      <c r="I134" s="3">
        <v>-17.399999999999999</v>
      </c>
    </row>
    <row r="135" spans="1:9">
      <c r="A135" s="3" t="s">
        <v>158</v>
      </c>
      <c r="B135" s="3" t="s">
        <v>165</v>
      </c>
      <c r="C135" s="3" t="s">
        <v>164</v>
      </c>
      <c r="D135" s="3" t="s">
        <v>163</v>
      </c>
      <c r="E135" s="3"/>
      <c r="F135" s="3"/>
      <c r="G135" s="3">
        <v>86.46</v>
      </c>
      <c r="H135" s="3">
        <v>71.41</v>
      </c>
      <c r="I135" s="3">
        <v>-17.399999999999999</v>
      </c>
    </row>
    <row r="136" spans="1:9">
      <c r="A136" s="3" t="s">
        <v>169</v>
      </c>
      <c r="B136" s="3" t="s">
        <v>168</v>
      </c>
      <c r="C136" s="3" t="s">
        <v>167</v>
      </c>
      <c r="D136" s="3" t="s">
        <v>148</v>
      </c>
      <c r="E136" s="3" t="s">
        <v>166</v>
      </c>
      <c r="F136" s="3" t="s">
        <v>153</v>
      </c>
      <c r="G136" s="3">
        <v>103.75</v>
      </c>
      <c r="H136" s="3">
        <v>85.69</v>
      </c>
      <c r="I136" s="3">
        <v>-17.399999999999999</v>
      </c>
    </row>
    <row r="137" spans="1:9">
      <c r="A137" s="3" t="s">
        <v>169</v>
      </c>
      <c r="B137" s="3" t="s">
        <v>168</v>
      </c>
      <c r="C137" s="3" t="s">
        <v>167</v>
      </c>
      <c r="D137" s="3" t="s">
        <v>148</v>
      </c>
      <c r="E137" s="3" t="s">
        <v>166</v>
      </c>
      <c r="F137" s="3" t="s">
        <v>152</v>
      </c>
      <c r="G137" s="3">
        <v>207.5</v>
      </c>
      <c r="H137" s="3">
        <v>171.37</v>
      </c>
      <c r="I137" s="3">
        <v>-17.399999999999999</v>
      </c>
    </row>
    <row r="138" spans="1:9">
      <c r="A138" s="3" t="s">
        <v>169</v>
      </c>
      <c r="B138" s="3" t="s">
        <v>168</v>
      </c>
      <c r="C138" s="3" t="s">
        <v>167</v>
      </c>
      <c r="D138" s="3" t="s">
        <v>148</v>
      </c>
      <c r="E138" s="3" t="s">
        <v>166</v>
      </c>
      <c r="F138" s="3" t="s">
        <v>151</v>
      </c>
      <c r="G138" s="3">
        <v>380.41</v>
      </c>
      <c r="H138" s="3">
        <v>314.18</v>
      </c>
      <c r="I138" s="3">
        <v>-17.399999999999999</v>
      </c>
    </row>
    <row r="139" spans="1:9">
      <c r="A139" s="3" t="s">
        <v>169</v>
      </c>
      <c r="B139" s="3" t="s">
        <v>175</v>
      </c>
      <c r="C139" s="3" t="s">
        <v>174</v>
      </c>
      <c r="D139" s="3" t="s">
        <v>173</v>
      </c>
      <c r="E139" s="3" t="s">
        <v>172</v>
      </c>
      <c r="F139" s="3" t="s">
        <v>153</v>
      </c>
      <c r="G139" s="3">
        <v>86.46</v>
      </c>
      <c r="H139" s="3">
        <v>71.41</v>
      </c>
      <c r="I139" s="3">
        <v>-17.399999999999999</v>
      </c>
    </row>
    <row r="140" spans="1:9">
      <c r="A140" s="3" t="s">
        <v>169</v>
      </c>
      <c r="B140" s="3" t="s">
        <v>175</v>
      </c>
      <c r="C140" s="3" t="s">
        <v>174</v>
      </c>
      <c r="D140" s="3" t="s">
        <v>173</v>
      </c>
      <c r="E140" s="3" t="s">
        <v>172</v>
      </c>
      <c r="F140" s="3" t="s">
        <v>152</v>
      </c>
      <c r="G140" s="3">
        <v>172.91</v>
      </c>
      <c r="H140" s="3">
        <v>142.81</v>
      </c>
      <c r="I140" s="3">
        <v>-17.399999999999999</v>
      </c>
    </row>
    <row r="141" spans="1:9">
      <c r="A141" s="3" t="s">
        <v>169</v>
      </c>
      <c r="B141" s="3" t="s">
        <v>175</v>
      </c>
      <c r="C141" s="3" t="s">
        <v>174</v>
      </c>
      <c r="D141" s="3" t="s">
        <v>173</v>
      </c>
      <c r="E141" s="3" t="s">
        <v>172</v>
      </c>
      <c r="F141" s="3" t="s">
        <v>151</v>
      </c>
      <c r="G141" s="3">
        <v>345.83</v>
      </c>
      <c r="H141" s="3">
        <v>285.62</v>
      </c>
      <c r="I141" s="3">
        <v>-17.399999999999999</v>
      </c>
    </row>
    <row r="142" spans="1:9">
      <c r="A142" s="3" t="s">
        <v>169</v>
      </c>
      <c r="B142" s="3" t="s">
        <v>171</v>
      </c>
      <c r="C142" s="3" t="s">
        <v>160</v>
      </c>
      <c r="D142" s="3" t="s">
        <v>155</v>
      </c>
      <c r="E142" s="3" t="s">
        <v>170</v>
      </c>
      <c r="F142" s="3" t="s">
        <v>153</v>
      </c>
      <c r="G142" s="3">
        <v>69.17</v>
      </c>
      <c r="H142" s="3">
        <v>57.12</v>
      </c>
      <c r="I142" s="3">
        <v>-17.399999999999999</v>
      </c>
    </row>
    <row r="143" spans="1:9">
      <c r="A143" s="3" t="s">
        <v>169</v>
      </c>
      <c r="B143" s="3" t="s">
        <v>171</v>
      </c>
      <c r="C143" s="3" t="s">
        <v>160</v>
      </c>
      <c r="D143" s="3" t="s">
        <v>155</v>
      </c>
      <c r="E143" s="3" t="s">
        <v>170</v>
      </c>
      <c r="F143" s="3" t="s">
        <v>152</v>
      </c>
      <c r="G143" s="3">
        <v>121.04</v>
      </c>
      <c r="H143" s="3">
        <v>99.97</v>
      </c>
      <c r="I143" s="3">
        <v>-17.399999999999999</v>
      </c>
    </row>
    <row r="144" spans="1:9">
      <c r="A144" s="3" t="s">
        <v>169</v>
      </c>
      <c r="B144" s="3" t="s">
        <v>171</v>
      </c>
      <c r="C144" s="3" t="s">
        <v>160</v>
      </c>
      <c r="D144" s="3" t="s">
        <v>155</v>
      </c>
      <c r="E144" s="3" t="s">
        <v>170</v>
      </c>
      <c r="F144" s="3" t="s">
        <v>151</v>
      </c>
      <c r="G144" s="3">
        <v>259.37</v>
      </c>
      <c r="H144" s="3">
        <v>214.22</v>
      </c>
      <c r="I144" s="3">
        <v>-17.399999999999999</v>
      </c>
    </row>
    <row r="145" spans="1:9">
      <c r="A145" s="3" t="s">
        <v>169</v>
      </c>
      <c r="B145" s="3" t="s">
        <v>165</v>
      </c>
      <c r="C145" s="3" t="s">
        <v>164</v>
      </c>
      <c r="D145" s="3" t="s">
        <v>2</v>
      </c>
      <c r="E145" s="3"/>
      <c r="F145" s="3"/>
      <c r="G145" s="3">
        <v>86.46</v>
      </c>
      <c r="H145" s="3">
        <v>71.41</v>
      </c>
      <c r="I145" s="3">
        <v>-17.399999999999999</v>
      </c>
    </row>
    <row r="146" spans="1:9">
      <c r="A146" s="7" t="s">
        <v>176</v>
      </c>
      <c r="B146" s="3" t="s">
        <v>150</v>
      </c>
      <c r="C146" s="3" t="s">
        <v>149</v>
      </c>
      <c r="D146" s="3" t="s">
        <v>148</v>
      </c>
      <c r="E146" s="3" t="s">
        <v>177</v>
      </c>
      <c r="F146" s="3" t="s">
        <v>153</v>
      </c>
      <c r="G146" s="3">
        <v>86.46</v>
      </c>
      <c r="H146" s="3">
        <v>71.41</v>
      </c>
      <c r="I146" s="3">
        <v>-17.399999999999999</v>
      </c>
    </row>
    <row r="147" spans="1:9">
      <c r="A147" s="7" t="s">
        <v>176</v>
      </c>
      <c r="B147" s="3" t="s">
        <v>150</v>
      </c>
      <c r="C147" s="3" t="s">
        <v>149</v>
      </c>
      <c r="D147" s="3" t="s">
        <v>148</v>
      </c>
      <c r="E147" s="3" t="s">
        <v>177</v>
      </c>
      <c r="F147" s="3" t="s">
        <v>152</v>
      </c>
      <c r="G147" s="3">
        <v>207.5</v>
      </c>
      <c r="H147" s="3">
        <v>171.37</v>
      </c>
      <c r="I147" s="3">
        <v>-17.399999999999999</v>
      </c>
    </row>
    <row r="148" spans="1:9">
      <c r="A148" s="7" t="s">
        <v>176</v>
      </c>
      <c r="B148" s="3" t="s">
        <v>150</v>
      </c>
      <c r="C148" s="3" t="s">
        <v>149</v>
      </c>
      <c r="D148" s="3" t="s">
        <v>148</v>
      </c>
      <c r="E148" s="3" t="s">
        <v>177</v>
      </c>
      <c r="F148" s="3" t="s">
        <v>151</v>
      </c>
      <c r="G148" s="3">
        <v>432.28</v>
      </c>
      <c r="H148" s="3">
        <v>357.03</v>
      </c>
      <c r="I148" s="3">
        <v>-17.399999999999999</v>
      </c>
    </row>
    <row r="149" spans="1:9">
      <c r="A149" s="7" t="s">
        <v>176</v>
      </c>
      <c r="B149" s="3" t="s">
        <v>157</v>
      </c>
      <c r="C149" s="3" t="s">
        <v>149</v>
      </c>
      <c r="D149" s="3" t="s">
        <v>148</v>
      </c>
      <c r="E149" s="3" t="s">
        <v>177</v>
      </c>
      <c r="F149" s="3" t="s">
        <v>153</v>
      </c>
      <c r="G149" s="3">
        <v>86.46</v>
      </c>
      <c r="H149" s="3">
        <v>71.41</v>
      </c>
      <c r="I149" s="3">
        <v>-17.399999999999999</v>
      </c>
    </row>
    <row r="150" spans="1:9">
      <c r="A150" s="7" t="s">
        <v>176</v>
      </c>
      <c r="B150" s="3" t="s">
        <v>157</v>
      </c>
      <c r="C150" s="3" t="s">
        <v>149</v>
      </c>
      <c r="D150" s="3" t="s">
        <v>148</v>
      </c>
      <c r="E150" s="3" t="s">
        <v>177</v>
      </c>
      <c r="F150" s="3" t="s">
        <v>152</v>
      </c>
      <c r="G150" s="3">
        <v>207.5</v>
      </c>
      <c r="H150" s="3">
        <v>171.37</v>
      </c>
      <c r="I150" s="3">
        <v>-17.399999999999999</v>
      </c>
    </row>
    <row r="151" spans="1:9">
      <c r="A151" s="7" t="s">
        <v>176</v>
      </c>
      <c r="B151" s="3" t="s">
        <v>157</v>
      </c>
      <c r="C151" s="3" t="s">
        <v>149</v>
      </c>
      <c r="D151" s="3" t="s">
        <v>148</v>
      </c>
      <c r="E151" s="3" t="s">
        <v>177</v>
      </c>
      <c r="F151" s="3" t="s">
        <v>151</v>
      </c>
      <c r="G151" s="3">
        <v>432.28</v>
      </c>
      <c r="H151" s="3">
        <v>357.03</v>
      </c>
      <c r="I151" s="3">
        <v>-17.399999999999999</v>
      </c>
    </row>
    <row r="152" spans="1:9">
      <c r="A152" s="7" t="s">
        <v>176</v>
      </c>
      <c r="B152" s="3" t="s">
        <v>162</v>
      </c>
      <c r="C152" s="3" t="s">
        <v>149</v>
      </c>
      <c r="D152" s="3" t="s">
        <v>148</v>
      </c>
      <c r="E152" s="3" t="s">
        <v>177</v>
      </c>
      <c r="F152" s="3" t="s">
        <v>153</v>
      </c>
      <c r="G152" s="3">
        <v>86.46</v>
      </c>
      <c r="H152" s="3">
        <v>71.41</v>
      </c>
      <c r="I152" s="3">
        <v>-17.399999999999999</v>
      </c>
    </row>
    <row r="153" spans="1:9">
      <c r="A153" s="7" t="s">
        <v>176</v>
      </c>
      <c r="B153" s="3" t="s">
        <v>162</v>
      </c>
      <c r="C153" s="3" t="s">
        <v>149</v>
      </c>
      <c r="D153" s="3" t="s">
        <v>148</v>
      </c>
      <c r="E153" s="3" t="s">
        <v>177</v>
      </c>
      <c r="F153" s="3" t="s">
        <v>152</v>
      </c>
      <c r="G153" s="3">
        <v>207.5</v>
      </c>
      <c r="H153" s="3">
        <v>171.37</v>
      </c>
      <c r="I153" s="3">
        <v>-17.399999999999999</v>
      </c>
    </row>
    <row r="154" spans="1:9">
      <c r="A154" s="7" t="s">
        <v>176</v>
      </c>
      <c r="B154" s="3" t="s">
        <v>162</v>
      </c>
      <c r="C154" s="3" t="s">
        <v>149</v>
      </c>
      <c r="D154" s="3" t="s">
        <v>148</v>
      </c>
      <c r="E154" s="3" t="s">
        <v>177</v>
      </c>
      <c r="F154" s="3" t="s">
        <v>151</v>
      </c>
      <c r="G154" s="3">
        <v>432.28</v>
      </c>
      <c r="H154" s="3">
        <v>357.03</v>
      </c>
      <c r="I154" s="3">
        <v>-17.399999999999999</v>
      </c>
    </row>
    <row r="155" spans="1:9">
      <c r="A155" s="7" t="s">
        <v>176</v>
      </c>
      <c r="B155" s="3" t="s">
        <v>165</v>
      </c>
      <c r="C155" s="3" t="s">
        <v>164</v>
      </c>
      <c r="D155" s="3" t="s">
        <v>163</v>
      </c>
      <c r="E155" s="3"/>
      <c r="F155" s="3"/>
      <c r="G155" s="3">
        <v>86.46</v>
      </c>
      <c r="H155" s="3">
        <v>71.41</v>
      </c>
      <c r="I155" s="3">
        <v>-17.399999999999999</v>
      </c>
    </row>
  </sheetData>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sheetPr>
  <dimension ref="A1"/>
  <sheetViews>
    <sheetView showGridLines="0" showRowColHeaders="0" workbookViewId="0">
      <selection activeCell="G30" sqref="G30"/>
    </sheetView>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CPI</vt:lpstr>
      <vt:lpstr>ANS charges ---&gt;</vt:lpstr>
      <vt:lpstr>Report Price list - ANS</vt:lpstr>
      <vt:lpstr>Calcs Price list - ANS</vt:lpstr>
      <vt:lpstr>Control Mechanism</vt:lpstr>
      <vt:lpstr>AER Table 16.22</vt:lpstr>
      <vt:lpstr>AER Table 16.23</vt:lpstr>
      <vt:lpstr>AER Table 16.24</vt:lpstr>
      <vt:lpstr>Meter 5-6 charges ---&gt;</vt:lpstr>
      <vt:lpstr>Price list - Metering</vt:lpstr>
      <vt:lpstr>AER Table 16.25</vt:lpstr>
      <vt:lpstr>AER Table 16.26</vt:lpstr>
      <vt:lpstr>Public Lighting charges---&gt;</vt:lpstr>
      <vt:lpstr>Price list - Public lighting</vt:lpstr>
      <vt:lpstr>Opex prices</vt:lpstr>
      <vt:lpstr>Post 2009 Capital</vt:lpstr>
      <vt:lpstr>'Price list - Public lighting'!_ftnref1</vt:lpstr>
      <vt:lpstr>ApprovedLabourRates</vt:lpstr>
      <vt:lpstr>FY15_CPI_Actual</vt:lpstr>
      <vt:lpstr>FY15_CPI_Forecast</vt:lpstr>
      <vt:lpstr>FY16_CPI_Actual</vt:lpstr>
      <vt:lpstr>FY16_X_ANS</vt:lpstr>
      <vt:lpstr>FY17_CPI_Actual</vt:lpstr>
      <vt:lpstr>FY17_X_ANS</vt:lpstr>
      <vt:lpstr>FY18_CPI_Actual</vt:lpstr>
      <vt:lpstr>FY18_X_ANS</vt:lpstr>
      <vt:lpstr>FY19_CPI_Actual</vt:lpstr>
      <vt:lpstr>FY19_X_ANS</vt:lpstr>
      <vt:lpstr>LabourIndex</vt:lpstr>
      <vt:lpstr>'Control Mechanism'!Print_Area</vt:lpstr>
      <vt:lpstr>'Price list - Metering'!Print_Area</vt:lpstr>
      <vt:lpstr>'Report Price list - ANS'!Print_Area</vt:lpstr>
      <vt:lpstr>'Report Price list - ANS'!Print_Titles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Mcquarrie</dc:creator>
  <cp:lastModifiedBy>Matthew McQuarrie</cp:lastModifiedBy>
  <cp:lastPrinted>2015-05-20T19:52:39Z</cp:lastPrinted>
  <dcterms:created xsi:type="dcterms:W3CDTF">2015-05-11T01:36:54Z</dcterms:created>
  <dcterms:modified xsi:type="dcterms:W3CDTF">2015-05-21T06:49:41Z</dcterms:modified>
</cp:coreProperties>
</file>