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720" yWindow="660" windowWidth="22755" windowHeight="13530" tabRatio="947" activeTab="6"/>
  </bookViews>
  <sheets>
    <sheet name="AER Final Decision" sheetId="2" r:id="rId1"/>
    <sheet name="Price Cap - Annual Chge" sheetId="3" r:id="rId2"/>
    <sheet name="Price Cap - Upfront Chge" sheetId="4" r:id="rId3"/>
    <sheet name="2015-16 Metering Price List" sheetId="5" r:id="rId4"/>
    <sheet name="2016-17 Metering Price List" sheetId="7" r:id="rId5"/>
    <sheet name="2017-18 Metering Price List" sheetId="8" r:id="rId6"/>
    <sheet name="2018-19 Metering Price List" sheetId="9" r:id="rId7"/>
    <sheet name="TSS Metering Price List 2015-19" sheetId="6" r:id="rId8"/>
  </sheets>
  <definedNames>
    <definedName name="_xlnm.Print_Area" localSheetId="3">'2015-16 Metering Price List'!$B$2:$I$43</definedName>
    <definedName name="_xlnm.Print_Area" localSheetId="4">'2016-17 Metering Price List'!$B$2:$I$43</definedName>
    <definedName name="_xlnm.Print_Area" localSheetId="5">'2017-18 Metering Price List'!$B$2:$I$43</definedName>
    <definedName name="_xlnm.Print_Area" localSheetId="6">'2018-19 Metering Price List'!$B$2:$I$43</definedName>
    <definedName name="_xlnm.Print_Area" localSheetId="7">'TSS Metering Price List 2015-19'!$B$2:$G$83</definedName>
    <definedName name="TM1REBUILDOPTION">1</definedName>
  </definedNames>
  <calcPr calcId="145621" calcOnSave="0" concurrentCalc="0"/>
</workbook>
</file>

<file path=xl/calcChain.xml><?xml version="1.0" encoding="utf-8"?>
<calcChain xmlns="http://schemas.openxmlformats.org/spreadsheetml/2006/main">
  <c r="D9" i="9" l="1"/>
  <c r="I27" i="9"/>
  <c r="I27" i="5"/>
  <c r="I27" i="7"/>
  <c r="I27" i="8"/>
  <c r="G36" i="6"/>
  <c r="F36" i="6"/>
  <c r="E36" i="6"/>
  <c r="D36" i="6"/>
  <c r="D83" i="6"/>
  <c r="D82" i="6"/>
  <c r="D81" i="6"/>
  <c r="D80" i="6"/>
  <c r="D79" i="6"/>
  <c r="D78" i="6"/>
  <c r="D77" i="6"/>
  <c r="D76" i="6"/>
  <c r="D75" i="6"/>
  <c r="D74" i="6"/>
  <c r="D73" i="6"/>
  <c r="D72" i="6"/>
  <c r="D67" i="6"/>
  <c r="D66" i="6"/>
  <c r="D65" i="6"/>
  <c r="D64" i="6"/>
  <c r="D63" i="6"/>
  <c r="D62" i="6"/>
  <c r="D61" i="6"/>
  <c r="D60" i="6"/>
  <c r="D59" i="6"/>
  <c r="D58" i="6"/>
  <c r="D57" i="6"/>
  <c r="D56" i="6"/>
  <c r="D40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E83" i="6"/>
  <c r="E82" i="6"/>
  <c r="E81" i="6"/>
  <c r="E80" i="6"/>
  <c r="E79" i="6"/>
  <c r="E78" i="6"/>
  <c r="E77" i="6"/>
  <c r="E76" i="6"/>
  <c r="E75" i="6"/>
  <c r="E74" i="6"/>
  <c r="E73" i="6"/>
  <c r="E72" i="6"/>
  <c r="E67" i="6"/>
  <c r="E66" i="6"/>
  <c r="E65" i="6"/>
  <c r="E64" i="6"/>
  <c r="E63" i="6"/>
  <c r="E62" i="6"/>
  <c r="E61" i="6"/>
  <c r="E60" i="6"/>
  <c r="E59" i="6"/>
  <c r="E58" i="6"/>
  <c r="E57" i="6"/>
  <c r="E56" i="6"/>
  <c r="E51" i="6"/>
  <c r="E50" i="6"/>
  <c r="E49" i="6"/>
  <c r="E48" i="6"/>
  <c r="E47" i="6"/>
  <c r="E46" i="6"/>
  <c r="E45" i="6"/>
  <c r="E44" i="6"/>
  <c r="E43" i="6"/>
  <c r="E42" i="6"/>
  <c r="E41" i="6"/>
  <c r="E40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E23" i="8"/>
  <c r="E24" i="8"/>
  <c r="E21" i="8"/>
  <c r="E22" i="8"/>
  <c r="E19" i="8"/>
  <c r="E20" i="8"/>
  <c r="E17" i="8"/>
  <c r="E18" i="8"/>
  <c r="E15" i="8"/>
  <c r="E16" i="8"/>
  <c r="E13" i="8"/>
  <c r="E14" i="8"/>
  <c r="E11" i="8"/>
  <c r="E12" i="8"/>
  <c r="E9" i="8"/>
  <c r="E10" i="8"/>
  <c r="D43" i="4"/>
  <c r="J51" i="6"/>
  <c r="D42" i="4"/>
  <c r="J50" i="6"/>
  <c r="D41" i="4"/>
  <c r="J49" i="6"/>
  <c r="D40" i="4"/>
  <c r="J48" i="6"/>
  <c r="D39" i="4"/>
  <c r="J47" i="6"/>
  <c r="D38" i="4"/>
  <c r="J46" i="6"/>
  <c r="D37" i="4"/>
  <c r="J45" i="6"/>
  <c r="D36" i="4"/>
  <c r="J44" i="6"/>
  <c r="D35" i="4"/>
  <c r="J43" i="6"/>
  <c r="D34" i="4"/>
  <c r="J42" i="6"/>
  <c r="D33" i="4"/>
  <c r="J41" i="6"/>
  <c r="D32" i="4"/>
  <c r="J40" i="6"/>
  <c r="E43" i="4"/>
  <c r="J67" i="6"/>
  <c r="E42" i="4"/>
  <c r="J66" i="6"/>
  <c r="E41" i="4"/>
  <c r="J65" i="6"/>
  <c r="E40" i="4"/>
  <c r="J64" i="6"/>
  <c r="E39" i="4"/>
  <c r="J63" i="6"/>
  <c r="E38" i="4"/>
  <c r="J62" i="6"/>
  <c r="E37" i="4"/>
  <c r="J61" i="6"/>
  <c r="E36" i="4"/>
  <c r="J60" i="6"/>
  <c r="E35" i="4"/>
  <c r="J59" i="6"/>
  <c r="E34" i="4"/>
  <c r="J58" i="6"/>
  <c r="E33" i="4"/>
  <c r="J57" i="6"/>
  <c r="E32" i="4"/>
  <c r="J56" i="6"/>
  <c r="F43" i="4"/>
  <c r="J83" i="6"/>
  <c r="F42" i="4"/>
  <c r="J82" i="6"/>
  <c r="F41" i="4"/>
  <c r="J81" i="6"/>
  <c r="F40" i="4"/>
  <c r="J80" i="6"/>
  <c r="F39" i="4"/>
  <c r="J79" i="6"/>
  <c r="F38" i="4"/>
  <c r="J78" i="6"/>
  <c r="F37" i="4"/>
  <c r="J77" i="6"/>
  <c r="F36" i="4"/>
  <c r="J76" i="6"/>
  <c r="F35" i="4"/>
  <c r="J75" i="6"/>
  <c r="F34" i="4"/>
  <c r="J74" i="6"/>
  <c r="F33" i="4"/>
  <c r="J73" i="6"/>
  <c r="F32" i="4"/>
  <c r="J72" i="6"/>
  <c r="H43" i="9"/>
  <c r="F83" i="6"/>
  <c r="G83" i="6"/>
  <c r="M83" i="6"/>
  <c r="L83" i="6"/>
  <c r="K83" i="6"/>
  <c r="H42" i="9"/>
  <c r="F82" i="6"/>
  <c r="G82" i="6"/>
  <c r="M82" i="6"/>
  <c r="L82" i="6"/>
  <c r="K82" i="6"/>
  <c r="H41" i="9"/>
  <c r="F81" i="6"/>
  <c r="G81" i="6"/>
  <c r="M81" i="6"/>
  <c r="L81" i="6"/>
  <c r="K81" i="6"/>
  <c r="H40" i="9"/>
  <c r="F80" i="6"/>
  <c r="G80" i="6"/>
  <c r="M80" i="6"/>
  <c r="L80" i="6"/>
  <c r="K80" i="6"/>
  <c r="H39" i="9"/>
  <c r="F79" i="6"/>
  <c r="G79" i="6"/>
  <c r="M79" i="6"/>
  <c r="L79" i="6"/>
  <c r="K79" i="6"/>
  <c r="H38" i="9"/>
  <c r="F78" i="6"/>
  <c r="G78" i="6"/>
  <c r="M78" i="6"/>
  <c r="L78" i="6"/>
  <c r="K78" i="6"/>
  <c r="H37" i="9"/>
  <c r="F77" i="6"/>
  <c r="G77" i="6"/>
  <c r="M77" i="6"/>
  <c r="L77" i="6"/>
  <c r="K77" i="6"/>
  <c r="H36" i="9"/>
  <c r="F76" i="6"/>
  <c r="G76" i="6"/>
  <c r="M76" i="6"/>
  <c r="L76" i="6"/>
  <c r="K76" i="6"/>
  <c r="H35" i="9"/>
  <c r="F75" i="6"/>
  <c r="G75" i="6"/>
  <c r="M75" i="6"/>
  <c r="L75" i="6"/>
  <c r="K75" i="6"/>
  <c r="H34" i="9"/>
  <c r="F74" i="6"/>
  <c r="G74" i="6"/>
  <c r="M74" i="6"/>
  <c r="L74" i="6"/>
  <c r="K74" i="6"/>
  <c r="H33" i="9"/>
  <c r="F73" i="6"/>
  <c r="G73" i="6"/>
  <c r="M73" i="6"/>
  <c r="L73" i="6"/>
  <c r="K73" i="6"/>
  <c r="H32" i="9"/>
  <c r="F72" i="6"/>
  <c r="G72" i="6"/>
  <c r="M72" i="6"/>
  <c r="L72" i="6"/>
  <c r="K72" i="6"/>
  <c r="F43" i="9"/>
  <c r="F67" i="6"/>
  <c r="G67" i="6"/>
  <c r="M67" i="6"/>
  <c r="L67" i="6"/>
  <c r="K67" i="6"/>
  <c r="F42" i="9"/>
  <c r="F66" i="6"/>
  <c r="G66" i="6"/>
  <c r="M66" i="6"/>
  <c r="L66" i="6"/>
  <c r="K66" i="6"/>
  <c r="F41" i="9"/>
  <c r="F65" i="6"/>
  <c r="G65" i="6"/>
  <c r="M65" i="6"/>
  <c r="L65" i="6"/>
  <c r="K65" i="6"/>
  <c r="F40" i="9"/>
  <c r="F64" i="6"/>
  <c r="G64" i="6"/>
  <c r="M64" i="6"/>
  <c r="L64" i="6"/>
  <c r="K64" i="6"/>
  <c r="F39" i="9"/>
  <c r="F63" i="6"/>
  <c r="G63" i="6"/>
  <c r="M63" i="6"/>
  <c r="L63" i="6"/>
  <c r="K63" i="6"/>
  <c r="F38" i="9"/>
  <c r="F62" i="6"/>
  <c r="G62" i="6"/>
  <c r="M62" i="6"/>
  <c r="L62" i="6"/>
  <c r="K62" i="6"/>
  <c r="F37" i="9"/>
  <c r="F61" i="6"/>
  <c r="G61" i="6"/>
  <c r="M61" i="6"/>
  <c r="L61" i="6"/>
  <c r="K61" i="6"/>
  <c r="F36" i="9"/>
  <c r="F60" i="6"/>
  <c r="G60" i="6"/>
  <c r="M60" i="6"/>
  <c r="L60" i="6"/>
  <c r="K60" i="6"/>
  <c r="F35" i="9"/>
  <c r="F59" i="6"/>
  <c r="G59" i="6"/>
  <c r="M59" i="6"/>
  <c r="L59" i="6"/>
  <c r="K59" i="6"/>
  <c r="F34" i="9"/>
  <c r="F58" i="6"/>
  <c r="G58" i="6"/>
  <c r="M58" i="6"/>
  <c r="L58" i="6"/>
  <c r="K58" i="6"/>
  <c r="F33" i="9"/>
  <c r="F57" i="6"/>
  <c r="G57" i="6"/>
  <c r="M57" i="6"/>
  <c r="L57" i="6"/>
  <c r="K57" i="6"/>
  <c r="F32" i="9"/>
  <c r="F56" i="6"/>
  <c r="G56" i="6"/>
  <c r="M56" i="6"/>
  <c r="L56" i="6"/>
  <c r="K56" i="6"/>
  <c r="D43" i="9"/>
  <c r="F51" i="6"/>
  <c r="G51" i="6"/>
  <c r="M51" i="6"/>
  <c r="L51" i="6"/>
  <c r="K51" i="6"/>
  <c r="D42" i="9"/>
  <c r="F50" i="6"/>
  <c r="G50" i="6"/>
  <c r="M50" i="6"/>
  <c r="L50" i="6"/>
  <c r="K50" i="6"/>
  <c r="D41" i="9"/>
  <c r="F49" i="6"/>
  <c r="G49" i="6"/>
  <c r="M49" i="6"/>
  <c r="L49" i="6"/>
  <c r="K49" i="6"/>
  <c r="D40" i="9"/>
  <c r="F48" i="6"/>
  <c r="G48" i="6"/>
  <c r="M48" i="6"/>
  <c r="L48" i="6"/>
  <c r="K48" i="6"/>
  <c r="D39" i="9"/>
  <c r="F47" i="6"/>
  <c r="G47" i="6"/>
  <c r="M47" i="6"/>
  <c r="L47" i="6"/>
  <c r="K47" i="6"/>
  <c r="D38" i="9"/>
  <c r="F46" i="6"/>
  <c r="G46" i="6"/>
  <c r="M46" i="6"/>
  <c r="L46" i="6"/>
  <c r="K46" i="6"/>
  <c r="D37" i="9"/>
  <c r="F45" i="6"/>
  <c r="G45" i="6"/>
  <c r="M45" i="6"/>
  <c r="L45" i="6"/>
  <c r="K45" i="6"/>
  <c r="D36" i="9"/>
  <c r="F44" i="6"/>
  <c r="G44" i="6"/>
  <c r="M44" i="6"/>
  <c r="L44" i="6"/>
  <c r="K44" i="6"/>
  <c r="D35" i="9"/>
  <c r="F43" i="6"/>
  <c r="G43" i="6"/>
  <c r="M43" i="6"/>
  <c r="L43" i="6"/>
  <c r="K43" i="6"/>
  <c r="D34" i="9"/>
  <c r="F42" i="6"/>
  <c r="G42" i="6"/>
  <c r="M42" i="6"/>
  <c r="L42" i="6"/>
  <c r="K42" i="6"/>
  <c r="D33" i="9"/>
  <c r="F41" i="6"/>
  <c r="G41" i="6"/>
  <c r="M41" i="6"/>
  <c r="L41" i="6"/>
  <c r="K41" i="6"/>
  <c r="F40" i="6"/>
  <c r="L40" i="6"/>
  <c r="D32" i="9"/>
  <c r="G40" i="6"/>
  <c r="M40" i="6"/>
  <c r="K40" i="6"/>
  <c r="F31" i="6"/>
  <c r="G31" i="6"/>
  <c r="M31" i="6"/>
  <c r="F30" i="6"/>
  <c r="G30" i="6"/>
  <c r="M30" i="6"/>
  <c r="F29" i="6"/>
  <c r="G29" i="6"/>
  <c r="M29" i="6"/>
  <c r="F28" i="6"/>
  <c r="G28" i="6"/>
  <c r="M28" i="6"/>
  <c r="F27" i="6"/>
  <c r="G27" i="6"/>
  <c r="M27" i="6"/>
  <c r="F26" i="6"/>
  <c r="G26" i="6"/>
  <c r="M26" i="6"/>
  <c r="F25" i="6"/>
  <c r="G25" i="6"/>
  <c r="M25" i="6"/>
  <c r="F24" i="6"/>
  <c r="G24" i="6"/>
  <c r="M24" i="6"/>
  <c r="F23" i="6"/>
  <c r="G23" i="6"/>
  <c r="M23" i="6"/>
  <c r="F22" i="6"/>
  <c r="G22" i="6"/>
  <c r="M22" i="6"/>
  <c r="F21" i="6"/>
  <c r="G21" i="6"/>
  <c r="M21" i="6"/>
  <c r="F20" i="6"/>
  <c r="G20" i="6"/>
  <c r="M20" i="6"/>
  <c r="F19" i="6"/>
  <c r="G19" i="6"/>
  <c r="M19" i="6"/>
  <c r="F18" i="6"/>
  <c r="G18" i="6"/>
  <c r="M18" i="6"/>
  <c r="F17" i="6"/>
  <c r="G17" i="6"/>
  <c r="M17" i="6"/>
  <c r="F32" i="6"/>
  <c r="G32" i="6"/>
  <c r="I43" i="9"/>
  <c r="G43" i="9"/>
  <c r="E43" i="9"/>
  <c r="I42" i="9"/>
  <c r="G42" i="9"/>
  <c r="E42" i="9"/>
  <c r="I41" i="9"/>
  <c r="G41" i="9"/>
  <c r="E41" i="9"/>
  <c r="I40" i="9"/>
  <c r="G40" i="9"/>
  <c r="E40" i="9"/>
  <c r="I39" i="9"/>
  <c r="G39" i="9"/>
  <c r="E39" i="9"/>
  <c r="I38" i="9"/>
  <c r="G38" i="9"/>
  <c r="E38" i="9"/>
  <c r="I37" i="9"/>
  <c r="G37" i="9"/>
  <c r="E37" i="9"/>
  <c r="I36" i="9"/>
  <c r="G36" i="9"/>
  <c r="E36" i="9"/>
  <c r="I35" i="9"/>
  <c r="G35" i="9"/>
  <c r="E35" i="9"/>
  <c r="I34" i="9"/>
  <c r="G34" i="9"/>
  <c r="E34" i="9"/>
  <c r="I33" i="9"/>
  <c r="G33" i="9"/>
  <c r="E33" i="9"/>
  <c r="I32" i="9"/>
  <c r="G32" i="9"/>
  <c r="E32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L31" i="6"/>
  <c r="K31" i="6"/>
  <c r="D24" i="3"/>
  <c r="J31" i="6"/>
  <c r="L30" i="6"/>
  <c r="K30" i="6"/>
  <c r="D23" i="3"/>
  <c r="J30" i="6"/>
  <c r="L29" i="6"/>
  <c r="K29" i="6"/>
  <c r="D22" i="3"/>
  <c r="J29" i="6"/>
  <c r="L28" i="6"/>
  <c r="K28" i="6"/>
  <c r="D21" i="3"/>
  <c r="J28" i="6"/>
  <c r="L27" i="6"/>
  <c r="K27" i="6"/>
  <c r="D20" i="3"/>
  <c r="J27" i="6"/>
  <c r="L26" i="6"/>
  <c r="K26" i="6"/>
  <c r="D19" i="3"/>
  <c r="J26" i="6"/>
  <c r="L25" i="6"/>
  <c r="K25" i="6"/>
  <c r="D18" i="3"/>
  <c r="J25" i="6"/>
  <c r="L24" i="6"/>
  <c r="K24" i="6"/>
  <c r="D17" i="3"/>
  <c r="J24" i="6"/>
  <c r="L23" i="6"/>
  <c r="K23" i="6"/>
  <c r="D16" i="3"/>
  <c r="J23" i="6"/>
  <c r="L22" i="6"/>
  <c r="K22" i="6"/>
  <c r="D15" i="3"/>
  <c r="J22" i="6"/>
  <c r="L21" i="6"/>
  <c r="K21" i="6"/>
  <c r="D14" i="3"/>
  <c r="J21" i="6"/>
  <c r="L20" i="6"/>
  <c r="K20" i="6"/>
  <c r="D13" i="3"/>
  <c r="J20" i="6"/>
  <c r="L19" i="6"/>
  <c r="K19" i="6"/>
  <c r="D12" i="3"/>
  <c r="J19" i="6"/>
  <c r="L18" i="6"/>
  <c r="K18" i="6"/>
  <c r="D11" i="3"/>
  <c r="J18" i="6"/>
  <c r="L17" i="6"/>
  <c r="K17" i="6"/>
  <c r="D10" i="3"/>
  <c r="J17" i="6"/>
  <c r="I43" i="8"/>
  <c r="I42" i="8"/>
  <c r="I41" i="8"/>
  <c r="I40" i="8"/>
  <c r="I39" i="8"/>
  <c r="I38" i="8"/>
  <c r="I37" i="8"/>
  <c r="I36" i="8"/>
  <c r="I35" i="8"/>
  <c r="I34" i="8"/>
  <c r="I33" i="8"/>
  <c r="I32" i="8"/>
  <c r="G43" i="8"/>
  <c r="G42" i="8"/>
  <c r="G41" i="8"/>
  <c r="G40" i="8"/>
  <c r="G39" i="8"/>
  <c r="G38" i="8"/>
  <c r="G37" i="8"/>
  <c r="G36" i="8"/>
  <c r="G35" i="8"/>
  <c r="G34" i="8"/>
  <c r="G33" i="8"/>
  <c r="G32" i="8"/>
  <c r="E43" i="8"/>
  <c r="E42" i="8"/>
  <c r="E41" i="8"/>
  <c r="E40" i="8"/>
  <c r="E39" i="8"/>
  <c r="E38" i="8"/>
  <c r="E37" i="8"/>
  <c r="E36" i="8"/>
  <c r="E35" i="8"/>
  <c r="E34" i="8"/>
  <c r="E33" i="8"/>
  <c r="E32" i="8"/>
  <c r="F24" i="4"/>
  <c r="F23" i="4"/>
  <c r="F22" i="4"/>
  <c r="F21" i="4"/>
  <c r="F20" i="4"/>
  <c r="F19" i="4"/>
  <c r="F18" i="4"/>
  <c r="F17" i="4"/>
  <c r="F16" i="4"/>
  <c r="F15" i="4"/>
  <c r="F14" i="4"/>
  <c r="F13" i="4"/>
  <c r="E24" i="4"/>
  <c r="E23" i="4"/>
  <c r="E22" i="4"/>
  <c r="E21" i="4"/>
  <c r="E20" i="4"/>
  <c r="E19" i="4"/>
  <c r="E18" i="4"/>
  <c r="E17" i="4"/>
  <c r="E16" i="4"/>
  <c r="E15" i="4"/>
  <c r="E14" i="4"/>
  <c r="E13" i="4"/>
  <c r="D24" i="4"/>
  <c r="D23" i="4"/>
  <c r="D22" i="4"/>
  <c r="D21" i="4"/>
  <c r="D20" i="4"/>
  <c r="D19" i="4"/>
  <c r="D18" i="4"/>
  <c r="D17" i="4"/>
  <c r="D16" i="4"/>
  <c r="D15" i="4"/>
  <c r="D14" i="4"/>
  <c r="D13" i="4"/>
  <c r="I43" i="7"/>
  <c r="G43" i="7"/>
  <c r="E43" i="7"/>
  <c r="I42" i="7"/>
  <c r="G42" i="7"/>
  <c r="E42" i="7"/>
  <c r="I41" i="7"/>
  <c r="G41" i="7"/>
  <c r="E41" i="7"/>
  <c r="I40" i="7"/>
  <c r="G40" i="7"/>
  <c r="E40" i="7"/>
  <c r="I39" i="7"/>
  <c r="G39" i="7"/>
  <c r="E39" i="7"/>
  <c r="I38" i="7"/>
  <c r="G38" i="7"/>
  <c r="E38" i="7"/>
  <c r="I37" i="7"/>
  <c r="G37" i="7"/>
  <c r="E37" i="7"/>
  <c r="I36" i="7"/>
  <c r="G36" i="7"/>
  <c r="E36" i="7"/>
  <c r="I35" i="7"/>
  <c r="G35" i="7"/>
  <c r="E35" i="7"/>
  <c r="I34" i="7"/>
  <c r="G34" i="7"/>
  <c r="E34" i="7"/>
  <c r="I33" i="7"/>
  <c r="G33" i="7"/>
  <c r="E33" i="7"/>
  <c r="I32" i="7"/>
  <c r="G32" i="7"/>
  <c r="E32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D25" i="3"/>
  <c r="E24" i="5"/>
  <c r="E9" i="5"/>
  <c r="E32" i="5"/>
  <c r="I32" i="5"/>
  <c r="I43" i="5"/>
  <c r="I42" i="5"/>
  <c r="I41" i="5"/>
  <c r="I40" i="5"/>
  <c r="I39" i="5"/>
  <c r="I38" i="5"/>
  <c r="I37" i="5"/>
  <c r="I36" i="5"/>
  <c r="I35" i="5"/>
  <c r="I34" i="5"/>
  <c r="I33" i="5"/>
  <c r="G43" i="5"/>
  <c r="G42" i="5"/>
  <c r="G41" i="5"/>
  <c r="G40" i="5"/>
  <c r="G39" i="5"/>
  <c r="G38" i="5"/>
  <c r="G37" i="5"/>
  <c r="G36" i="5"/>
  <c r="G35" i="5"/>
  <c r="G34" i="5"/>
  <c r="G33" i="5"/>
  <c r="G32" i="5"/>
  <c r="E33" i="5"/>
  <c r="E34" i="5"/>
  <c r="E35" i="5"/>
  <c r="E36" i="5"/>
  <c r="E37" i="5"/>
  <c r="E38" i="5"/>
  <c r="E39" i="5"/>
  <c r="E40" i="5"/>
  <c r="E41" i="5"/>
  <c r="E42" i="5"/>
  <c r="E43" i="5"/>
  <c r="B2" i="4"/>
  <c r="B2" i="3"/>
</calcChain>
</file>

<file path=xl/sharedStrings.xml><?xml version="1.0" encoding="utf-8"?>
<sst xmlns="http://schemas.openxmlformats.org/spreadsheetml/2006/main" count="611" uniqueCount="85">
  <si>
    <t>AER Final Decision</t>
  </si>
  <si>
    <t>16-32          Attachment 16 – Alternative control services | Endeavour Energy Final decision 2015–19</t>
  </si>
  <si>
    <t>Table 16.8 – Approved X–Factors for annual metering charges (per cent)</t>
  </si>
  <si>
    <t>2016–17</t>
  </si>
  <si>
    <t>2017–18</t>
  </si>
  <si>
    <t>2018–19</t>
  </si>
  <si>
    <t>X factor</t>
  </si>
  <si>
    <t>X Factors:</t>
  </si>
  <si>
    <t>Table 16.9 – Approved X–Factors for the upfront capital charges (per cent)</t>
  </si>
  <si>
    <t>2015–16</t>
  </si>
  <si>
    <t>Table 16.21: Annual metering charge – Final decision ($ nominal)</t>
  </si>
  <si>
    <t>Tariff class</t>
  </si>
  <si>
    <t>Costs</t>
  </si>
  <si>
    <t>Residential anytime</t>
  </si>
  <si>
    <t>Non–capital</t>
  </si>
  <si>
    <t>Capital</t>
  </si>
  <si>
    <t>Residential TOU – Type 6 meter</t>
  </si>
  <si>
    <t>Residential TOU - Type 5 meter</t>
  </si>
  <si>
    <t>Small business anytime</t>
  </si>
  <si>
    <t>Small business TOU - Type 6 meter</t>
  </si>
  <si>
    <t>Small business TOU – Type 5 meter</t>
  </si>
  <si>
    <t>Controlled load</t>
  </si>
  <si>
    <t>Solar</t>
  </si>
  <si>
    <t>Table 16.23: Upfront capital charge – Final decision</t>
  </si>
  <si>
    <t>Interval (3G modem)</t>
  </si>
  <si>
    <t xml:space="preserve">Interval (without 3G modem) </t>
  </si>
  <si>
    <t>Accumulation</t>
  </si>
  <si>
    <t>($2014–15)</t>
  </si>
  <si>
    <t>Whole current single element meter</t>
  </si>
  <si>
    <t>Single phase</t>
  </si>
  <si>
    <t>Single phase import/export</t>
  </si>
  <si>
    <t>Poly phase</t>
  </si>
  <si>
    <t>Poly phase import/export</t>
  </si>
  <si>
    <t>Current transformer meter</t>
  </si>
  <si>
    <t>N/A</t>
  </si>
  <si>
    <t>Whole current dual element meter</t>
  </si>
  <si>
    <t>A.3 Metering:</t>
  </si>
  <si>
    <t>ACS Price Cap Compliance Model</t>
  </si>
  <si>
    <t>2015–16
(ex GST)</t>
  </si>
  <si>
    <t>2015–16
(inc GST)</t>
  </si>
  <si>
    <t>Price Cap Compliance - Annual Metering Charge</t>
  </si>
  <si>
    <t>Price Cap Compliance - Upfront Capital Charge</t>
  </si>
  <si>
    <t>Interval
(3G modem)</t>
  </si>
  <si>
    <t xml:space="preserve">Interval
(without 3G modem) </t>
  </si>
  <si>
    <t>Control  Mechanism:</t>
  </si>
  <si>
    <t>Calculated CPI:</t>
  </si>
  <si>
    <t>CPI</t>
  </si>
  <si>
    <t>AER Decision ($2014-15):</t>
  </si>
  <si>
    <t>AER Decision ($2015-16):</t>
  </si>
  <si>
    <t>($2015–16)</t>
  </si>
  <si>
    <t>Endeavour Energy</t>
  </si>
  <si>
    <t>2015-16 Metering Services Price Listing</t>
  </si>
  <si>
    <t>Annual Metering Charges</t>
  </si>
  <si>
    <t>Upfront Capital Charge</t>
  </si>
  <si>
    <t>2015-16</t>
  </si>
  <si>
    <t>inc GST</t>
  </si>
  <si>
    <t>ex GST</t>
  </si>
  <si>
    <t>2016–17
(ex GST)</t>
  </si>
  <si>
    <t>2017–18
(ex GST)</t>
  </si>
  <si>
    <t>2018–19
(ex GST)</t>
  </si>
  <si>
    <t>2016-17</t>
  </si>
  <si>
    <t>2017-18</t>
  </si>
  <si>
    <t>2018-19</t>
  </si>
  <si>
    <t>Estimated CPI</t>
  </si>
  <si>
    <t>Metering Services Prices</t>
  </si>
  <si>
    <t>X Factor (Upfront Capital)</t>
  </si>
  <si>
    <t>X Factor (Annual Charge)</t>
  </si>
  <si>
    <t>2016-17 Metering Services Price Listing</t>
  </si>
  <si>
    <t>Actuals</t>
  </si>
  <si>
    <t>2016–17
(inc GST)</t>
  </si>
  <si>
    <t>Agree to</t>
  </si>
  <si>
    <t>2017-18 Metering Services Price Listing</t>
  </si>
  <si>
    <t>2017–18
(inc GST)</t>
  </si>
  <si>
    <t>2018-19 Metering Services Price Listing</t>
  </si>
  <si>
    <t>2018–19
(inc GST)</t>
  </si>
  <si>
    <t>Metering Services 2015-16 to 2018-19</t>
  </si>
  <si>
    <t>Metering Services 2015-16</t>
  </si>
  <si>
    <t>2015–16
($) (ex GST)</t>
  </si>
  <si>
    <t>2016–17
($) (ex GST)</t>
  </si>
  <si>
    <t>2017–18
($) (ex GST)</t>
  </si>
  <si>
    <t>2018–19
($) (ex GST)</t>
  </si>
  <si>
    <t>($) ex GST</t>
  </si>
  <si>
    <t>Actual</t>
  </si>
  <si>
    <t>2018-19 Network Pricing Proposal (March 2018)</t>
  </si>
  <si>
    <t>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</si>
</sst>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[$-C09]dd\-mmm\-yy;@"/>
    <numFmt numFmtId="167" formatCode="0.0%"/>
    <numFmt numFmtId="168" formatCode="#,##0.0000"/>
    <numFmt numFmtId="169" formatCode="#,##0.00000"/>
    <numFmt numFmtId="170" formatCode="&quot;$&quot;#,##0.00"/>
    <numFmt numFmtId="171" formatCode="&quot;$&quot;#,##0.000"/>
  </numFmts>
  <fonts count="24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</font>
    <font>
      <b/>
      <sz val="12"/>
      <color rgb="FF076A92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0"/>
      <name val="Arial"/>
      <family val="2"/>
    </font>
    <font>
      <b/>
      <sz val="11"/>
      <color rgb="FFFFFFFF"/>
      <name val="Arial"/>
      <family val="2"/>
    </font>
    <font>
      <b/>
      <sz val="10"/>
      <color rgb="FFFFFFFF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76A9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b/>
      <sz val="11"/>
      <color rgb="FFFF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365F9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365F9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/>
    <xf numFmtId="9" fontId="3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1" fillId="0" borderId="0"/>
    <xf numFmtId="0" fontId="4" fillId="0" borderId="0"/>
    <xf numFmtId="16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6" fillId="2" borderId="1" applyNumberFormat="0" applyFon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9">
    <xf numFmtId="0" fontId="0" fillId="0" borderId="0" xfId="0"/>
    <xf numFmtId="0" fontId="0" fillId="3" borderId="0" xfId="0" applyFill="1"/>
    <xf numFmtId="0" fontId="1" fillId="3" borderId="0" xfId="0" quotePrefix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11" fillId="3" borderId="0" xfId="0" applyFont="1" applyFill="1"/>
    <xf numFmtId="0" fontId="13" fillId="3" borderId="0" xfId="0" applyFont="1" applyFill="1"/>
    <xf numFmtId="0" fontId="14" fillId="7" borderId="0" xfId="0" applyFont="1" applyFill="1"/>
    <xf numFmtId="0" fontId="10" fillId="7" borderId="0" xfId="0" applyFont="1" applyFill="1"/>
    <xf numFmtId="0" fontId="15" fillId="12" borderId="0" xfId="0" applyFont="1" applyFill="1" applyAlignment="1">
      <alignment horizontal="right" vertical="center" wrapText="1"/>
    </xf>
    <xf numFmtId="49" fontId="15" fillId="12" borderId="0" xfId="0" applyNumberFormat="1" applyFont="1" applyFill="1" applyAlignment="1">
      <alignment horizontal="right" vertical="center"/>
    </xf>
    <xf numFmtId="0" fontId="12" fillId="15" borderId="0" xfId="0" applyFont="1" applyFill="1"/>
    <xf numFmtId="0" fontId="0" fillId="15" borderId="0" xfId="0" applyFill="1"/>
    <xf numFmtId="0" fontId="16" fillId="14" borderId="0" xfId="0" applyFont="1" applyFill="1" applyAlignment="1">
      <alignment vertical="center" wrapText="1"/>
    </xf>
    <xf numFmtId="0" fontId="16" fillId="14" borderId="0" xfId="0" applyFont="1" applyFill="1" applyAlignment="1">
      <alignment horizontal="right" vertical="center" wrapText="1"/>
    </xf>
    <xf numFmtId="0" fontId="1" fillId="13" borderId="0" xfId="0" applyFont="1" applyFill="1" applyAlignment="1">
      <alignment horizontal="right" vertical="center" wrapText="1"/>
    </xf>
    <xf numFmtId="2" fontId="1" fillId="13" borderId="0" xfId="0" applyNumberFormat="1" applyFont="1" applyFill="1" applyAlignment="1">
      <alignment horizontal="right" vertical="center" wrapText="1"/>
    </xf>
    <xf numFmtId="0" fontId="1" fillId="16" borderId="0" xfId="0" applyFont="1" applyFill="1" applyAlignment="1">
      <alignment horizontal="right" vertical="center" wrapText="1"/>
    </xf>
    <xf numFmtId="2" fontId="1" fillId="16" borderId="0" xfId="0" applyNumberFormat="1" applyFont="1" applyFill="1" applyAlignment="1">
      <alignment horizontal="right" vertical="center" wrapText="1"/>
    </xf>
    <xf numFmtId="0" fontId="1" fillId="13" borderId="0" xfId="0" applyFont="1" applyFill="1" applyBorder="1" applyAlignment="1">
      <alignment horizontal="right" vertical="center" wrapText="1"/>
    </xf>
    <xf numFmtId="2" fontId="1" fillId="13" borderId="0" xfId="0" applyNumberFormat="1" applyFont="1" applyFill="1" applyBorder="1" applyAlignment="1">
      <alignment horizontal="right" vertical="center" wrapText="1"/>
    </xf>
    <xf numFmtId="0" fontId="1" fillId="16" borderId="0" xfId="0" applyFont="1" applyFill="1" applyBorder="1" applyAlignment="1">
      <alignment horizontal="right" vertical="center" wrapText="1"/>
    </xf>
    <xf numFmtId="2" fontId="1" fillId="16" borderId="0" xfId="0" applyNumberFormat="1" applyFont="1" applyFill="1" applyBorder="1" applyAlignment="1">
      <alignment horizontal="right" vertical="center" wrapText="1"/>
    </xf>
    <xf numFmtId="0" fontId="16" fillId="12" borderId="0" xfId="0" applyFont="1" applyFill="1" applyAlignment="1">
      <alignment horizontal="right" vertical="center" wrapText="1"/>
    </xf>
    <xf numFmtId="0" fontId="1" fillId="13" borderId="0" xfId="0" applyFont="1" applyFill="1" applyAlignment="1">
      <alignment vertical="center" wrapText="1"/>
    </xf>
    <xf numFmtId="0" fontId="1" fillId="16" borderId="0" xfId="0" applyFont="1" applyFill="1" applyAlignment="1">
      <alignment vertical="center" wrapText="1"/>
    </xf>
    <xf numFmtId="0" fontId="1" fillId="13" borderId="0" xfId="0" applyFont="1" applyFill="1" applyBorder="1" applyAlignment="1">
      <alignment vertical="center" wrapText="1"/>
    </xf>
    <xf numFmtId="0" fontId="1" fillId="16" borderId="0" xfId="0" applyFont="1" applyFill="1" applyBorder="1" applyAlignment="1">
      <alignment vertical="center" wrapText="1"/>
    </xf>
    <xf numFmtId="0" fontId="16" fillId="12" borderId="0" xfId="0" applyFont="1" applyFill="1" applyBorder="1" applyAlignment="1">
      <alignment horizontal="right" vertical="center" wrapText="1"/>
    </xf>
    <xf numFmtId="10" fontId="0" fillId="16" borderId="0" xfId="1" applyNumberFormat="1" applyFont="1" applyFill="1"/>
    <xf numFmtId="0" fontId="12" fillId="3" borderId="0" xfId="0" applyFont="1" applyFill="1" applyAlignment="1">
      <alignment horizontal="right"/>
    </xf>
    <xf numFmtId="2" fontId="0" fillId="3" borderId="0" xfId="0" applyNumberFormat="1" applyFill="1"/>
    <xf numFmtId="0" fontId="12" fillId="3" borderId="0" xfId="0" applyFont="1" applyFill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6" fillId="4" borderId="0" xfId="0" applyFont="1" applyFill="1" applyAlignment="1">
      <alignment vertical="center" wrapText="1"/>
    </xf>
    <xf numFmtId="0" fontId="16" fillId="4" borderId="0" xfId="0" applyFont="1" applyFill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2" fontId="1" fillId="0" borderId="0" xfId="0" applyNumberFormat="1" applyFont="1" applyAlignment="1">
      <alignment horizontal="right" vertical="center" wrapText="1"/>
    </xf>
    <xf numFmtId="0" fontId="1" fillId="6" borderId="0" xfId="0" applyFont="1" applyFill="1" applyAlignment="1">
      <alignment horizontal="right" vertical="center" wrapText="1"/>
    </xf>
    <xf numFmtId="2" fontId="1" fillId="6" borderId="0" xfId="0" applyNumberFormat="1" applyFont="1" applyFill="1" applyAlignment="1">
      <alignment horizontal="right" vertical="center" wrapText="1"/>
    </xf>
    <xf numFmtId="0" fontId="1" fillId="6" borderId="2" xfId="0" applyFont="1" applyFill="1" applyBorder="1" applyAlignment="1">
      <alignment horizontal="right" vertical="center" wrapText="1"/>
    </xf>
    <xf numFmtId="2" fontId="1" fillId="6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6" borderId="0" xfId="0" applyFont="1" applyFill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5" fillId="4" borderId="0" xfId="0" applyFont="1" applyFill="1" applyAlignment="1">
      <alignment horizontal="right" vertical="center" wrapText="1"/>
    </xf>
    <xf numFmtId="0" fontId="13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11" fillId="3" borderId="0" xfId="0" applyFont="1" applyFill="1" applyAlignment="1">
      <alignment vertical="center"/>
    </xf>
    <xf numFmtId="0" fontId="14" fillId="7" borderId="0" xfId="0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5" fillId="4" borderId="0" xfId="0" applyFont="1" applyFill="1" applyAlignment="1">
      <alignment vertical="center" wrapText="1"/>
    </xf>
    <xf numFmtId="0" fontId="16" fillId="10" borderId="0" xfId="0" applyFont="1" applyFill="1" applyAlignment="1">
      <alignment horizontal="right" vertical="center" wrapText="1"/>
    </xf>
    <xf numFmtId="0" fontId="16" fillId="4" borderId="0" xfId="0" applyFont="1" applyFill="1" applyAlignment="1">
      <alignment horizontal="right" wrapText="1"/>
    </xf>
    <xf numFmtId="0" fontId="16" fillId="10" borderId="0" xfId="0" applyFont="1" applyFill="1" applyAlignment="1">
      <alignment horizontal="right" wrapText="1"/>
    </xf>
    <xf numFmtId="0" fontId="18" fillId="9" borderId="0" xfId="0" applyFont="1" applyFill="1" applyAlignment="1">
      <alignment vertical="center"/>
    </xf>
    <xf numFmtId="0" fontId="17" fillId="9" borderId="0" xfId="0" applyFont="1" applyFill="1" applyAlignment="1">
      <alignment vertical="center"/>
    </xf>
    <xf numFmtId="0" fontId="1" fillId="3" borderId="2" xfId="0" applyFont="1" applyFill="1" applyBorder="1" applyAlignment="1">
      <alignment vertical="center" wrapText="1"/>
    </xf>
    <xf numFmtId="0" fontId="16" fillId="4" borderId="0" xfId="0" applyFont="1" applyFill="1" applyAlignment="1">
      <alignment horizontal="left" vertical="center" wrapText="1"/>
    </xf>
    <xf numFmtId="0" fontId="1" fillId="3" borderId="2" xfId="0" applyFont="1" applyFill="1" applyBorder="1" applyAlignment="1">
      <alignment horizontal="right" vertical="center" wrapText="1"/>
    </xf>
    <xf numFmtId="10" fontId="1" fillId="3" borderId="2" xfId="0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7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167" fontId="1" fillId="3" borderId="0" xfId="1" applyNumberFormat="1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167" fontId="9" fillId="3" borderId="0" xfId="1" applyNumberFormat="1" applyFont="1" applyFill="1" applyAlignment="1">
      <alignment horizontal="center" vertical="center"/>
    </xf>
    <xf numFmtId="10" fontId="1" fillId="8" borderId="0" xfId="0" applyNumberFormat="1" applyFont="1" applyFill="1" applyAlignment="1">
      <alignment vertical="center"/>
    </xf>
    <xf numFmtId="0" fontId="20" fillId="5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167" fontId="21" fillId="5" borderId="0" xfId="1" applyNumberFormat="1" applyFont="1" applyFill="1" applyAlignment="1">
      <alignment horizontal="center" vertical="center"/>
    </xf>
    <xf numFmtId="0" fontId="15" fillId="4" borderId="0" xfId="0" applyFont="1" applyFill="1" applyAlignment="1">
      <alignment horizontal="right" wrapText="1"/>
    </xf>
    <xf numFmtId="168" fontId="0" fillId="3" borderId="0" xfId="0" applyNumberFormat="1" applyFill="1" applyAlignment="1">
      <alignment vertical="center"/>
    </xf>
    <xf numFmtId="0" fontId="0" fillId="3" borderId="0" xfId="0" applyFill="1" applyAlignment="1">
      <alignment horizontal="center" vertical="center"/>
    </xf>
    <xf numFmtId="169" fontId="0" fillId="3" borderId="0" xfId="0" applyNumberFormat="1" applyFill="1" applyAlignment="1">
      <alignment vertical="center"/>
    </xf>
    <xf numFmtId="2" fontId="0" fillId="3" borderId="0" xfId="0" applyNumberFormat="1" applyFill="1" applyAlignment="1">
      <alignment vertical="center"/>
    </xf>
    <xf numFmtId="0" fontId="22" fillId="9" borderId="0" xfId="0" applyFont="1" applyFill="1" applyAlignment="1">
      <alignment horizontal="center" vertical="center"/>
    </xf>
    <xf numFmtId="170" fontId="1" fillId="0" borderId="0" xfId="0" applyNumberFormat="1" applyFont="1" applyAlignment="1">
      <alignment horizontal="right" vertical="center" wrapText="1"/>
    </xf>
    <xf numFmtId="170" fontId="1" fillId="6" borderId="0" xfId="0" applyNumberFormat="1" applyFont="1" applyFill="1" applyAlignment="1">
      <alignment horizontal="right" vertical="center" wrapText="1"/>
    </xf>
    <xf numFmtId="170" fontId="1" fillId="6" borderId="2" xfId="0" applyNumberFormat="1" applyFont="1" applyFill="1" applyBorder="1" applyAlignment="1">
      <alignment horizontal="right" vertical="center" wrapText="1"/>
    </xf>
    <xf numFmtId="171" fontId="1" fillId="0" borderId="0" xfId="0" applyNumberFormat="1" applyFont="1" applyAlignment="1">
      <alignment horizontal="right" vertical="center" wrapText="1"/>
    </xf>
    <xf numFmtId="171" fontId="1" fillId="11" borderId="0" xfId="0" applyNumberFormat="1" applyFont="1" applyFill="1" applyAlignment="1">
      <alignment horizontal="right" vertical="center" wrapText="1"/>
    </xf>
    <xf numFmtId="171" fontId="1" fillId="11" borderId="2" xfId="0" applyNumberFormat="1" applyFont="1" applyFill="1" applyBorder="1" applyAlignment="1">
      <alignment horizontal="right" vertical="center" wrapText="1"/>
    </xf>
    <xf numFmtId="0" fontId="23" fillId="3" borderId="0" xfId="0" applyFont="1" applyFill="1" applyAlignment="1">
      <alignment horizontal="right"/>
    </xf>
    <xf numFmtId="10" fontId="0" fillId="17" borderId="0" xfId="1" applyNumberFormat="1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16" fillId="4" borderId="0" xfId="0" applyFont="1" applyFill="1" applyAlignment="1">
      <alignment vertical="center" wrapText="1"/>
    </xf>
    <xf numFmtId="0" fontId="16" fillId="12" borderId="0" xfId="0" applyFont="1" applyFill="1" applyBorder="1" applyAlignment="1">
      <alignment vertical="center" wrapText="1"/>
    </xf>
    <xf numFmtId="0" fontId="1" fillId="13" borderId="0" xfId="0" applyFont="1" applyFill="1" applyBorder="1" applyAlignment="1">
      <alignment vertical="center" wrapText="1"/>
    </xf>
    <xf numFmtId="0" fontId="1" fillId="16" borderId="0" xfId="0" applyFont="1" applyFill="1" applyBorder="1" applyAlignment="1">
      <alignment vertical="center" wrapText="1"/>
    </xf>
    <xf numFmtId="0" fontId="1" fillId="13" borderId="0" xfId="0" applyFont="1" applyFill="1" applyAlignment="1">
      <alignment vertical="center" wrapText="1"/>
    </xf>
    <xf numFmtId="0" fontId="16" fillId="12" borderId="0" xfId="0" applyFont="1" applyFill="1" applyAlignment="1">
      <alignment vertical="center" wrapText="1"/>
    </xf>
    <xf numFmtId="0" fontId="1" fillId="16" borderId="0" xfId="0" applyFont="1" applyFill="1" applyAlignment="1">
      <alignment vertical="center" wrapText="1"/>
    </xf>
  </cellXfs>
  <cellStyles count="23">
    <cellStyle name="Comma 2" xfId="3"/>
    <cellStyle name="Comma 2 2" xfId="4"/>
    <cellStyle name="Comma 3" xfId="5"/>
    <cellStyle name="Comma 4" xfId="6"/>
    <cellStyle name="Comma 5" xfId="7"/>
    <cellStyle name="Currency 2" xfId="8"/>
    <cellStyle name="Normal" xfId="0" builtinId="0"/>
    <cellStyle name="Normal 10" xfId="9"/>
    <cellStyle name="Normal 2" xfId="2"/>
    <cellStyle name="Normal 2 2" xfId="10"/>
    <cellStyle name="Normal 2 2 2" xfId="11"/>
    <cellStyle name="Normal 3" xfId="12"/>
    <cellStyle name="Normal 4" xfId="13"/>
    <cellStyle name="Normal 5" xfId="14"/>
    <cellStyle name="Normal 6" xfId="15"/>
    <cellStyle name="Normal 6 2" xfId="16"/>
    <cellStyle name="Normal 7" xfId="17"/>
    <cellStyle name="Normal 8" xfId="18"/>
    <cellStyle name="Normal 9" xfId="19"/>
    <cellStyle name="Note 2" xfId="20"/>
    <cellStyle name="Percent" xfId="1" builtinId="5"/>
    <cellStyle name="Percent 2" xfId="21"/>
    <cellStyle name="Percent 3" xfId="22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FFFB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8</xdr:row>
      <xdr:rowOff>38100</xdr:rowOff>
    </xdr:from>
    <xdr:to>
      <xdr:col>2</xdr:col>
      <xdr:colOff>464343</xdr:colOff>
      <xdr:row>38</xdr:row>
      <xdr:rowOff>78712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231" y="1907381"/>
          <a:ext cx="5722143" cy="5398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ndeavour Colour Theme">
  <a:themeElements>
    <a:clrScheme name="EE Corp Colours">
      <a:dk1>
        <a:srgbClr val="5E6A71"/>
      </a:dk1>
      <a:lt1>
        <a:sysClr val="window" lastClr="FFFFFF"/>
      </a:lt1>
      <a:dk2>
        <a:srgbClr val="DEEA7F"/>
      </a:dk2>
      <a:lt2>
        <a:srgbClr val="FFFFFF"/>
      </a:lt2>
      <a:accent1>
        <a:srgbClr val="BED600"/>
      </a:accent1>
      <a:accent2>
        <a:srgbClr val="F2AF00"/>
      </a:accent2>
      <a:accent3>
        <a:srgbClr val="9DBCAC"/>
      </a:accent3>
      <a:accent4>
        <a:srgbClr val="0094B3"/>
      </a:accent4>
      <a:accent5>
        <a:srgbClr val="5E6A71"/>
      </a:accent5>
      <a:accent6>
        <a:srgbClr val="DEEA7F"/>
      </a:accent6>
      <a:hlink>
        <a:srgbClr val="5E6A71"/>
      </a:hlink>
      <a:folHlink>
        <a:srgbClr val="9DBCAC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G98"/>
  <sheetViews>
    <sheetView zoomScale="80" zoomScaleNormal="80" workbookViewId="0"/>
  </sheetViews>
  <sheetFormatPr defaultRowHeight="14.25" x14ac:dyDescent="0.2"/>
  <cols>
    <col min="1" max="1" width="1.375" style="49" customWidth="1"/>
    <col min="2" max="2" width="70" style="49" bestFit="1" customWidth="1"/>
    <col min="3" max="3" width="23.125" style="49" customWidth="1"/>
    <col min="4" max="7" width="13" style="49" customWidth="1"/>
    <col min="8" max="8" width="1.375" style="49" customWidth="1"/>
    <col min="9" max="16384" width="9" style="49"/>
  </cols>
  <sheetData>
    <row r="2" spans="2:7" ht="26.25" x14ac:dyDescent="0.2">
      <c r="B2" s="48" t="s">
        <v>37</v>
      </c>
    </row>
    <row r="4" spans="2:7" ht="23.25" x14ac:dyDescent="0.2">
      <c r="B4" s="50" t="s">
        <v>75</v>
      </c>
    </row>
    <row r="5" spans="2:7" ht="20.25" x14ac:dyDescent="0.2">
      <c r="B5" s="65"/>
    </row>
    <row r="6" spans="2:7" ht="20.25" x14ac:dyDescent="0.2">
      <c r="B6" s="51" t="s">
        <v>0</v>
      </c>
      <c r="C6" s="52"/>
      <c r="D6" s="52"/>
      <c r="E6" s="52"/>
      <c r="F6" s="52"/>
      <c r="G6" s="52"/>
    </row>
    <row r="8" spans="2:7" ht="15.75" x14ac:dyDescent="0.2">
      <c r="B8" s="72" t="s">
        <v>44</v>
      </c>
      <c r="C8" s="73"/>
      <c r="D8" s="73"/>
      <c r="E8" s="74"/>
      <c r="F8" s="73"/>
      <c r="G8" s="73"/>
    </row>
    <row r="9" spans="2:7" x14ac:dyDescent="0.2">
      <c r="B9" s="66"/>
      <c r="C9" s="66"/>
      <c r="D9" s="66"/>
      <c r="E9" s="67"/>
      <c r="F9" s="66"/>
      <c r="G9" s="66"/>
    </row>
    <row r="10" spans="2:7" x14ac:dyDescent="0.2">
      <c r="B10" s="66"/>
      <c r="C10" s="66"/>
      <c r="D10" s="66"/>
      <c r="E10" s="67"/>
      <c r="F10" s="66"/>
      <c r="G10" s="66"/>
    </row>
    <row r="11" spans="2:7" x14ac:dyDescent="0.2">
      <c r="B11" s="66"/>
      <c r="C11" s="66"/>
      <c r="D11" s="66"/>
      <c r="E11" s="67"/>
      <c r="F11" s="66"/>
      <c r="G11" s="66"/>
    </row>
    <row r="12" spans="2:7" x14ac:dyDescent="0.2">
      <c r="B12" s="66"/>
      <c r="C12" s="66"/>
      <c r="D12" s="66"/>
      <c r="E12" s="67"/>
      <c r="F12" s="66"/>
      <c r="G12" s="66"/>
    </row>
    <row r="13" spans="2:7" x14ac:dyDescent="0.2">
      <c r="B13" s="66"/>
      <c r="C13" s="66"/>
      <c r="D13" s="66"/>
      <c r="E13" s="67"/>
      <c r="F13" s="66"/>
      <c r="G13" s="66"/>
    </row>
    <row r="14" spans="2:7" x14ac:dyDescent="0.2">
      <c r="B14" s="66"/>
      <c r="C14" s="66"/>
      <c r="D14" s="66"/>
      <c r="E14" s="67"/>
      <c r="F14" s="66"/>
      <c r="G14" s="66"/>
    </row>
    <row r="15" spans="2:7" x14ac:dyDescent="0.2">
      <c r="B15" s="66"/>
      <c r="C15" s="66"/>
      <c r="D15" s="66"/>
      <c r="E15" s="67"/>
      <c r="F15" s="66"/>
      <c r="G15" s="66"/>
    </row>
    <row r="16" spans="2:7" x14ac:dyDescent="0.2">
      <c r="B16" s="66"/>
      <c r="C16" s="66"/>
      <c r="D16" s="66"/>
      <c r="E16" s="67"/>
      <c r="F16" s="66"/>
      <c r="G16" s="66"/>
    </row>
    <row r="17" spans="2:7" x14ac:dyDescent="0.2">
      <c r="B17" s="66"/>
      <c r="C17" s="66"/>
      <c r="D17" s="66"/>
      <c r="E17" s="67"/>
      <c r="F17" s="66"/>
      <c r="G17" s="66"/>
    </row>
    <row r="18" spans="2:7" x14ac:dyDescent="0.2">
      <c r="B18" s="66"/>
      <c r="C18" s="66"/>
      <c r="D18" s="66"/>
      <c r="E18" s="67"/>
      <c r="F18" s="66"/>
      <c r="G18" s="66"/>
    </row>
    <row r="19" spans="2:7" x14ac:dyDescent="0.2">
      <c r="B19" s="66"/>
      <c r="C19" s="66"/>
      <c r="D19" s="66"/>
      <c r="E19" s="67"/>
      <c r="F19" s="66"/>
      <c r="G19" s="66"/>
    </row>
    <row r="20" spans="2:7" x14ac:dyDescent="0.2">
      <c r="B20" s="66"/>
      <c r="C20" s="66"/>
      <c r="D20" s="66"/>
      <c r="E20" s="67"/>
      <c r="F20" s="66"/>
      <c r="G20" s="66"/>
    </row>
    <row r="21" spans="2:7" x14ac:dyDescent="0.2">
      <c r="B21" s="66"/>
      <c r="C21" s="66"/>
      <c r="D21" s="66"/>
      <c r="E21" s="67"/>
      <c r="F21" s="66"/>
      <c r="G21" s="66"/>
    </row>
    <row r="22" spans="2:7" x14ac:dyDescent="0.2">
      <c r="B22" s="66"/>
      <c r="C22" s="66"/>
      <c r="D22" s="66"/>
      <c r="E22" s="67"/>
      <c r="F22" s="66"/>
      <c r="G22" s="66"/>
    </row>
    <row r="23" spans="2:7" x14ac:dyDescent="0.2">
      <c r="B23" s="66"/>
      <c r="C23" s="66"/>
      <c r="D23" s="66"/>
      <c r="E23" s="67"/>
      <c r="F23" s="66"/>
      <c r="G23" s="66"/>
    </row>
    <row r="24" spans="2:7" x14ac:dyDescent="0.2">
      <c r="B24" s="66"/>
      <c r="C24" s="66"/>
      <c r="D24" s="66"/>
      <c r="E24" s="67"/>
      <c r="F24" s="66"/>
      <c r="G24" s="66"/>
    </row>
    <row r="25" spans="2:7" x14ac:dyDescent="0.2">
      <c r="B25" s="66"/>
      <c r="C25" s="66"/>
      <c r="D25" s="66"/>
      <c r="E25" s="67"/>
      <c r="F25" s="66"/>
      <c r="G25" s="66"/>
    </row>
    <row r="26" spans="2:7" x14ac:dyDescent="0.2">
      <c r="B26" s="66"/>
      <c r="C26" s="66"/>
      <c r="D26" s="66"/>
      <c r="E26" s="67"/>
      <c r="F26" s="66"/>
      <c r="G26" s="66"/>
    </row>
    <row r="27" spans="2:7" x14ac:dyDescent="0.2">
      <c r="B27" s="66"/>
      <c r="C27" s="66"/>
      <c r="D27" s="66"/>
      <c r="E27" s="67"/>
      <c r="F27" s="66"/>
      <c r="G27" s="66"/>
    </row>
    <row r="28" spans="2:7" x14ac:dyDescent="0.2">
      <c r="B28" s="66"/>
      <c r="C28" s="66"/>
      <c r="D28" s="66"/>
      <c r="E28" s="67"/>
      <c r="F28" s="66"/>
      <c r="G28" s="66"/>
    </row>
    <row r="29" spans="2:7" x14ac:dyDescent="0.2">
      <c r="B29" s="66"/>
      <c r="C29" s="66"/>
      <c r="D29" s="66"/>
      <c r="E29" s="67"/>
      <c r="F29" s="66"/>
      <c r="G29" s="66"/>
    </row>
    <row r="30" spans="2:7" x14ac:dyDescent="0.2">
      <c r="B30" s="66"/>
      <c r="C30" s="66"/>
      <c r="D30" s="66"/>
      <c r="E30" s="67"/>
      <c r="F30" s="66"/>
      <c r="G30" s="66"/>
    </row>
    <row r="31" spans="2:7" x14ac:dyDescent="0.2">
      <c r="B31" s="66"/>
      <c r="C31" s="66"/>
      <c r="D31" s="66"/>
      <c r="E31" s="67"/>
      <c r="F31" s="66"/>
      <c r="G31" s="66"/>
    </row>
    <row r="32" spans="2:7" x14ac:dyDescent="0.2">
      <c r="B32" s="2"/>
      <c r="C32" s="2"/>
      <c r="D32" s="2"/>
      <c r="E32" s="67"/>
      <c r="F32" s="66"/>
      <c r="G32" s="66"/>
    </row>
    <row r="33" spans="2:7" x14ac:dyDescent="0.2">
      <c r="B33" s="2"/>
      <c r="C33" s="2"/>
      <c r="D33" s="2"/>
      <c r="E33" s="67"/>
      <c r="F33" s="66"/>
      <c r="G33" s="66"/>
    </row>
    <row r="34" spans="2:7" x14ac:dyDescent="0.2">
      <c r="B34" s="2"/>
      <c r="C34" s="2"/>
      <c r="D34" s="2"/>
      <c r="E34" s="67"/>
      <c r="F34" s="66"/>
      <c r="G34" s="66"/>
    </row>
    <row r="35" spans="2:7" x14ac:dyDescent="0.2">
      <c r="B35" s="2"/>
      <c r="C35" s="2"/>
      <c r="D35" s="2"/>
      <c r="E35" s="67"/>
      <c r="F35" s="66"/>
      <c r="G35" s="66"/>
    </row>
    <row r="36" spans="2:7" x14ac:dyDescent="0.2">
      <c r="B36" s="2"/>
      <c r="C36" s="2"/>
      <c r="D36" s="2"/>
      <c r="E36" s="67"/>
      <c r="F36" s="66"/>
      <c r="G36" s="66"/>
    </row>
    <row r="37" spans="2:7" x14ac:dyDescent="0.2">
      <c r="B37" s="2"/>
      <c r="C37" s="2"/>
      <c r="D37" s="2"/>
      <c r="E37" s="67"/>
      <c r="F37" s="66"/>
      <c r="G37" s="66"/>
    </row>
    <row r="38" spans="2:7" x14ac:dyDescent="0.2">
      <c r="B38" s="2"/>
      <c r="C38" s="2"/>
      <c r="D38" s="2"/>
      <c r="E38" s="67"/>
      <c r="F38" s="66"/>
      <c r="G38" s="66"/>
    </row>
    <row r="39" spans="2:7" x14ac:dyDescent="0.2">
      <c r="B39" s="2"/>
      <c r="C39" s="2"/>
      <c r="D39" s="2"/>
      <c r="E39" s="67"/>
      <c r="F39" s="66"/>
      <c r="G39" s="66"/>
    </row>
    <row r="40" spans="2:7" x14ac:dyDescent="0.2">
      <c r="B40" s="64" t="s">
        <v>1</v>
      </c>
      <c r="C40" s="2"/>
      <c r="D40" s="2"/>
      <c r="E40" s="67"/>
      <c r="F40" s="66"/>
      <c r="G40" s="66"/>
    </row>
    <row r="41" spans="2:7" x14ac:dyDescent="0.2">
      <c r="B41" s="2"/>
      <c r="C41" s="2"/>
      <c r="D41" s="2"/>
      <c r="E41" s="67"/>
      <c r="F41" s="66"/>
      <c r="G41" s="66"/>
    </row>
    <row r="42" spans="2:7" x14ac:dyDescent="0.2">
      <c r="B42" s="2"/>
      <c r="C42" s="2"/>
      <c r="D42" s="2"/>
      <c r="E42" s="67"/>
      <c r="F42" s="66"/>
      <c r="G42" s="66"/>
    </row>
    <row r="43" spans="2:7" ht="15.75" x14ac:dyDescent="0.2">
      <c r="B43" s="72" t="s">
        <v>45</v>
      </c>
      <c r="C43" s="73"/>
      <c r="D43" s="73"/>
      <c r="E43" s="73"/>
      <c r="F43" s="73"/>
      <c r="G43" s="73"/>
    </row>
    <row r="44" spans="2:7" x14ac:dyDescent="0.2">
      <c r="B44" s="68"/>
      <c r="C44" s="69"/>
      <c r="D44" s="69"/>
      <c r="E44" s="70"/>
      <c r="F44" s="69"/>
      <c r="G44" s="69"/>
    </row>
    <row r="45" spans="2:7" x14ac:dyDescent="0.2">
      <c r="B45" s="37"/>
      <c r="C45" s="37"/>
      <c r="D45" s="37" t="s">
        <v>9</v>
      </c>
      <c r="E45" s="37" t="s">
        <v>3</v>
      </c>
      <c r="F45" s="37" t="s">
        <v>4</v>
      </c>
      <c r="G45" s="37" t="s">
        <v>5</v>
      </c>
    </row>
    <row r="46" spans="2:7" x14ac:dyDescent="0.2">
      <c r="B46" s="66" t="s">
        <v>46</v>
      </c>
      <c r="C46" s="66"/>
      <c r="D46" s="71">
        <v>2.4899999999999999E-2</v>
      </c>
      <c r="E46" s="71">
        <v>1.5100000000000001E-2</v>
      </c>
      <c r="F46" s="71">
        <v>1.2800000000000001E-2</v>
      </c>
      <c r="G46" s="71">
        <v>1.95E-2</v>
      </c>
    </row>
    <row r="47" spans="2:7" x14ac:dyDescent="0.2">
      <c r="B47" s="66"/>
      <c r="C47" s="66"/>
      <c r="D47" s="66"/>
      <c r="E47" s="66"/>
      <c r="F47" s="66"/>
      <c r="G47" s="66"/>
    </row>
    <row r="48" spans="2:7" x14ac:dyDescent="0.2">
      <c r="B48" s="66"/>
      <c r="C48" s="66"/>
      <c r="D48" s="66"/>
      <c r="E48" s="66"/>
      <c r="F48" s="66"/>
      <c r="G48" s="66"/>
    </row>
    <row r="49" spans="2:7" ht="15.75" x14ac:dyDescent="0.2">
      <c r="B49" s="72" t="s">
        <v>7</v>
      </c>
      <c r="C49" s="73"/>
      <c r="D49" s="73"/>
      <c r="E49" s="73"/>
      <c r="F49" s="73"/>
      <c r="G49" s="73"/>
    </row>
    <row r="50" spans="2:7" x14ac:dyDescent="0.2">
      <c r="B50" s="66"/>
      <c r="C50" s="66"/>
      <c r="D50" s="66"/>
      <c r="E50" s="66"/>
      <c r="F50" s="66"/>
      <c r="G50" s="66"/>
    </row>
    <row r="51" spans="2:7" x14ac:dyDescent="0.2">
      <c r="B51" s="36" t="s">
        <v>2</v>
      </c>
      <c r="C51" s="36"/>
      <c r="D51" s="36"/>
      <c r="E51" s="37" t="s">
        <v>3</v>
      </c>
      <c r="F51" s="37" t="s">
        <v>4</v>
      </c>
      <c r="G51" s="37" t="s">
        <v>5</v>
      </c>
    </row>
    <row r="52" spans="2:7" ht="15" thickBot="1" x14ac:dyDescent="0.25">
      <c r="B52" s="60" t="s">
        <v>6</v>
      </c>
      <c r="C52" s="60"/>
      <c r="D52" s="63"/>
      <c r="E52" s="63">
        <v>-2.2499999999999999E-2</v>
      </c>
      <c r="F52" s="63">
        <v>-2.2499999999999999E-2</v>
      </c>
      <c r="G52" s="63">
        <v>-2.2499999999999999E-2</v>
      </c>
    </row>
    <row r="53" spans="2:7" x14ac:dyDescent="0.2">
      <c r="B53" s="66"/>
      <c r="C53" s="66"/>
      <c r="D53" s="66"/>
      <c r="E53" s="66"/>
      <c r="F53" s="66"/>
      <c r="G53" s="66"/>
    </row>
    <row r="54" spans="2:7" x14ac:dyDescent="0.2">
      <c r="B54" s="61" t="s">
        <v>8</v>
      </c>
      <c r="C54" s="37"/>
      <c r="D54" s="37" t="s">
        <v>9</v>
      </c>
      <c r="E54" s="37" t="s">
        <v>3</v>
      </c>
      <c r="F54" s="37" t="s">
        <v>4</v>
      </c>
      <c r="G54" s="37" t="s">
        <v>5</v>
      </c>
    </row>
    <row r="55" spans="2:7" ht="15" thickBot="1" x14ac:dyDescent="0.25">
      <c r="B55" s="60" t="s">
        <v>6</v>
      </c>
      <c r="C55" s="62"/>
      <c r="D55" s="63">
        <v>0</v>
      </c>
      <c r="E55" s="63">
        <v>0</v>
      </c>
      <c r="F55" s="63">
        <v>0</v>
      </c>
      <c r="G55" s="63">
        <v>0</v>
      </c>
    </row>
    <row r="57" spans="2:7" x14ac:dyDescent="0.2">
      <c r="B57" s="64" t="s">
        <v>1</v>
      </c>
    </row>
    <row r="60" spans="2:7" ht="15.75" x14ac:dyDescent="0.2">
      <c r="B60" s="72" t="s">
        <v>36</v>
      </c>
      <c r="C60" s="73"/>
      <c r="D60" s="73"/>
      <c r="E60" s="73"/>
      <c r="F60" s="73"/>
      <c r="G60" s="73"/>
    </row>
    <row r="62" spans="2:7" ht="15.75" x14ac:dyDescent="0.2">
      <c r="B62" s="3" t="s">
        <v>10</v>
      </c>
      <c r="D62" s="3"/>
    </row>
    <row r="64" spans="2:7" ht="15" x14ac:dyDescent="0.2">
      <c r="B64" s="54" t="s">
        <v>11</v>
      </c>
      <c r="C64" s="47" t="s">
        <v>12</v>
      </c>
      <c r="D64" s="47" t="s">
        <v>9</v>
      </c>
    </row>
    <row r="65" spans="2:4" ht="15.95" customHeight="1" x14ac:dyDescent="0.2">
      <c r="B65" s="89" t="s">
        <v>13</v>
      </c>
      <c r="C65" s="38" t="s">
        <v>14</v>
      </c>
      <c r="D65" s="38">
        <v>13.35</v>
      </c>
    </row>
    <row r="66" spans="2:4" ht="15.95" customHeight="1" x14ac:dyDescent="0.2">
      <c r="B66" s="89"/>
      <c r="C66" s="40" t="s">
        <v>15</v>
      </c>
      <c r="D66" s="40">
        <v>1.45</v>
      </c>
    </row>
    <row r="67" spans="2:4" ht="15.95" customHeight="1" x14ac:dyDescent="0.2">
      <c r="B67" s="89" t="s">
        <v>16</v>
      </c>
      <c r="C67" s="38" t="s">
        <v>14</v>
      </c>
      <c r="D67" s="38">
        <v>29.12</v>
      </c>
    </row>
    <row r="68" spans="2:4" ht="15.95" customHeight="1" x14ac:dyDescent="0.2">
      <c r="B68" s="89"/>
      <c r="C68" s="40" t="s">
        <v>15</v>
      </c>
      <c r="D68" s="40">
        <v>1.45</v>
      </c>
    </row>
    <row r="69" spans="2:4" ht="15.95" customHeight="1" x14ac:dyDescent="0.2">
      <c r="B69" s="89" t="s">
        <v>17</v>
      </c>
      <c r="C69" s="38" t="s">
        <v>14</v>
      </c>
      <c r="D69" s="38">
        <v>122.11</v>
      </c>
    </row>
    <row r="70" spans="2:4" ht="15.95" customHeight="1" x14ac:dyDescent="0.2">
      <c r="B70" s="89"/>
      <c r="C70" s="40" t="s">
        <v>15</v>
      </c>
      <c r="D70" s="40">
        <v>1.45</v>
      </c>
    </row>
    <row r="71" spans="2:4" ht="15.95" customHeight="1" x14ac:dyDescent="0.2">
      <c r="B71" s="89" t="s">
        <v>18</v>
      </c>
      <c r="C71" s="38" t="s">
        <v>14</v>
      </c>
      <c r="D71" s="38">
        <v>20.239999999999998</v>
      </c>
    </row>
    <row r="72" spans="2:4" ht="15.95" customHeight="1" x14ac:dyDescent="0.2">
      <c r="B72" s="89"/>
      <c r="C72" s="40" t="s">
        <v>15</v>
      </c>
      <c r="D72" s="40">
        <v>1.45</v>
      </c>
    </row>
    <row r="73" spans="2:4" ht="15.95" customHeight="1" x14ac:dyDescent="0.2">
      <c r="B73" s="89" t="s">
        <v>19</v>
      </c>
      <c r="C73" s="38" t="s">
        <v>14</v>
      </c>
      <c r="D73" s="38">
        <v>49.77</v>
      </c>
    </row>
    <row r="74" spans="2:4" ht="15.95" customHeight="1" x14ac:dyDescent="0.2">
      <c r="B74" s="89"/>
      <c r="C74" s="40" t="s">
        <v>15</v>
      </c>
      <c r="D74" s="40">
        <v>1.45</v>
      </c>
    </row>
    <row r="75" spans="2:4" ht="15.95" customHeight="1" x14ac:dyDescent="0.2">
      <c r="B75" s="89" t="s">
        <v>20</v>
      </c>
      <c r="C75" s="38" t="s">
        <v>14</v>
      </c>
      <c r="D75" s="38">
        <v>142.75</v>
      </c>
    </row>
    <row r="76" spans="2:4" ht="15.95" customHeight="1" x14ac:dyDescent="0.2">
      <c r="B76" s="89"/>
      <c r="C76" s="40" t="s">
        <v>15</v>
      </c>
      <c r="D76" s="40">
        <v>1.45</v>
      </c>
    </row>
    <row r="77" spans="2:4" ht="15.95" customHeight="1" x14ac:dyDescent="0.2">
      <c r="B77" s="89" t="s">
        <v>21</v>
      </c>
      <c r="C77" s="38" t="s">
        <v>14</v>
      </c>
      <c r="D77" s="38">
        <v>3.4</v>
      </c>
    </row>
    <row r="78" spans="2:4" ht="15.95" customHeight="1" x14ac:dyDescent="0.2">
      <c r="B78" s="89"/>
      <c r="C78" s="40" t="s">
        <v>15</v>
      </c>
      <c r="D78" s="40">
        <v>1.45</v>
      </c>
    </row>
    <row r="79" spans="2:4" ht="15.95" customHeight="1" x14ac:dyDescent="0.2">
      <c r="B79" s="89" t="s">
        <v>22</v>
      </c>
      <c r="C79" s="38" t="s">
        <v>14</v>
      </c>
      <c r="D79" s="38">
        <v>3.4</v>
      </c>
    </row>
    <row r="80" spans="2:4" ht="15.95" customHeight="1" thickBot="1" x14ac:dyDescent="0.25">
      <c r="B80" s="90"/>
      <c r="C80" s="42" t="s">
        <v>15</v>
      </c>
      <c r="D80" s="42">
        <v>1.45</v>
      </c>
    </row>
    <row r="83" spans="2:6" ht="15.75" x14ac:dyDescent="0.2">
      <c r="B83" s="3" t="s">
        <v>23</v>
      </c>
      <c r="D83" s="3"/>
    </row>
    <row r="85" spans="2:6" ht="45" x14ac:dyDescent="0.25">
      <c r="B85" s="91"/>
      <c r="C85" s="91"/>
      <c r="D85" s="47" t="s">
        <v>24</v>
      </c>
      <c r="E85" s="47" t="s">
        <v>25</v>
      </c>
      <c r="F85" s="75" t="s">
        <v>26</v>
      </c>
    </row>
    <row r="86" spans="2:6" ht="15" x14ac:dyDescent="0.2">
      <c r="B86" s="91"/>
      <c r="C86" s="91"/>
      <c r="D86" s="47" t="s">
        <v>27</v>
      </c>
      <c r="E86" s="47" t="s">
        <v>27</v>
      </c>
      <c r="F86" s="47" t="s">
        <v>27</v>
      </c>
    </row>
    <row r="87" spans="2:6" ht="15.95" customHeight="1" x14ac:dyDescent="0.2">
      <c r="B87" s="89" t="s">
        <v>28</v>
      </c>
      <c r="C87" s="44" t="s">
        <v>29</v>
      </c>
      <c r="D87" s="39">
        <v>643.4</v>
      </c>
      <c r="E87" s="39">
        <v>85.26</v>
      </c>
      <c r="F87" s="39">
        <v>40.61</v>
      </c>
    </row>
    <row r="88" spans="2:6" ht="15.95" customHeight="1" x14ac:dyDescent="0.2">
      <c r="B88" s="89"/>
      <c r="C88" s="45" t="s">
        <v>30</v>
      </c>
      <c r="D88" s="41">
        <v>643.4</v>
      </c>
      <c r="E88" s="41">
        <v>85.26</v>
      </c>
      <c r="F88" s="41">
        <v>85.26</v>
      </c>
    </row>
    <row r="89" spans="2:6" ht="15.95" customHeight="1" x14ac:dyDescent="0.2">
      <c r="B89" s="89"/>
      <c r="C89" s="44" t="s">
        <v>31</v>
      </c>
      <c r="D89" s="39">
        <v>457.93</v>
      </c>
      <c r="E89" s="39">
        <v>263.35000000000002</v>
      </c>
      <c r="F89" s="39">
        <v>109.42</v>
      </c>
    </row>
    <row r="90" spans="2:6" ht="15.95" customHeight="1" x14ac:dyDescent="0.2">
      <c r="B90" s="89"/>
      <c r="C90" s="45" t="s">
        <v>32</v>
      </c>
      <c r="D90" s="41">
        <v>457.93</v>
      </c>
      <c r="E90" s="41">
        <v>263.35000000000002</v>
      </c>
      <c r="F90" s="41">
        <v>111.12</v>
      </c>
    </row>
    <row r="91" spans="2:6" ht="15.95" customHeight="1" x14ac:dyDescent="0.2">
      <c r="B91" s="89" t="s">
        <v>33</v>
      </c>
      <c r="C91" s="44" t="s">
        <v>29</v>
      </c>
      <c r="D91" s="39" t="s">
        <v>34</v>
      </c>
      <c r="E91" s="39" t="s">
        <v>34</v>
      </c>
      <c r="F91" s="39" t="s">
        <v>34</v>
      </c>
    </row>
    <row r="92" spans="2:6" ht="15.95" customHeight="1" x14ac:dyDescent="0.2">
      <c r="B92" s="89"/>
      <c r="C92" s="45" t="s">
        <v>30</v>
      </c>
      <c r="D92" s="41" t="s">
        <v>34</v>
      </c>
      <c r="E92" s="41" t="s">
        <v>34</v>
      </c>
      <c r="F92" s="41" t="s">
        <v>34</v>
      </c>
    </row>
    <row r="93" spans="2:6" ht="15.95" customHeight="1" x14ac:dyDescent="0.2">
      <c r="B93" s="89"/>
      <c r="C93" s="44" t="s">
        <v>31</v>
      </c>
      <c r="D93" s="39">
        <v>554.17999999999995</v>
      </c>
      <c r="E93" s="39">
        <v>359.6</v>
      </c>
      <c r="F93" s="39">
        <v>359.6</v>
      </c>
    </row>
    <row r="94" spans="2:6" ht="15.95" customHeight="1" x14ac:dyDescent="0.2">
      <c r="B94" s="89"/>
      <c r="C94" s="45" t="s">
        <v>32</v>
      </c>
      <c r="D94" s="41">
        <v>554.17999999999995</v>
      </c>
      <c r="E94" s="41">
        <v>359.6</v>
      </c>
      <c r="F94" s="41">
        <v>359.6</v>
      </c>
    </row>
    <row r="95" spans="2:6" ht="15.95" customHeight="1" x14ac:dyDescent="0.2">
      <c r="B95" s="89" t="s">
        <v>35</v>
      </c>
      <c r="C95" s="44" t="s">
        <v>29</v>
      </c>
      <c r="D95" s="39">
        <v>733.42</v>
      </c>
      <c r="E95" s="39">
        <v>175.28</v>
      </c>
      <c r="F95" s="39">
        <v>175.28</v>
      </c>
    </row>
    <row r="96" spans="2:6" ht="15.95" customHeight="1" x14ac:dyDescent="0.2">
      <c r="B96" s="89"/>
      <c r="C96" s="45" t="s">
        <v>30</v>
      </c>
      <c r="D96" s="41">
        <v>733.42</v>
      </c>
      <c r="E96" s="41">
        <v>175.28</v>
      </c>
      <c r="F96" s="41">
        <v>175.28</v>
      </c>
    </row>
    <row r="97" spans="2:6" ht="15.95" customHeight="1" x14ac:dyDescent="0.2">
      <c r="B97" s="89"/>
      <c r="C97" s="44" t="s">
        <v>31</v>
      </c>
      <c r="D97" s="39" t="s">
        <v>34</v>
      </c>
      <c r="E97" s="39" t="s">
        <v>34</v>
      </c>
      <c r="F97" s="39" t="s">
        <v>34</v>
      </c>
    </row>
    <row r="98" spans="2:6" ht="15.95" customHeight="1" thickBot="1" x14ac:dyDescent="0.25">
      <c r="B98" s="90"/>
      <c r="C98" s="46" t="s">
        <v>32</v>
      </c>
      <c r="D98" s="43" t="s">
        <v>34</v>
      </c>
      <c r="E98" s="43" t="s">
        <v>34</v>
      </c>
      <c r="F98" s="43" t="s">
        <v>34</v>
      </c>
    </row>
  </sheetData>
  <mergeCells count="13">
    <mergeCell ref="B65:B66"/>
    <mergeCell ref="B67:B68"/>
    <mergeCell ref="B69:B70"/>
    <mergeCell ref="B71:B72"/>
    <mergeCell ref="C85:C86"/>
    <mergeCell ref="B87:B90"/>
    <mergeCell ref="B91:B94"/>
    <mergeCell ref="B95:B98"/>
    <mergeCell ref="B73:B74"/>
    <mergeCell ref="B75:B76"/>
    <mergeCell ref="B77:B78"/>
    <mergeCell ref="B79:B80"/>
    <mergeCell ref="B85:B86"/>
  </mergeCells>
  <pageMargins left="0.39370078740157483" right="0.39370078740157483" top="0.39370078740157483" bottom="0.39370078740157483" header="0.19685039370078741" footer="0.19685039370078741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E37"/>
  <sheetViews>
    <sheetView zoomScale="80" zoomScaleNormal="80" workbookViewId="0"/>
  </sheetViews>
  <sheetFormatPr defaultRowHeight="14.25" x14ac:dyDescent="0.2"/>
  <cols>
    <col min="1" max="1" width="1.375" style="49" customWidth="1"/>
    <col min="2" max="2" width="30.625" style="1" customWidth="1"/>
    <col min="3" max="3" width="23.125" style="1" customWidth="1"/>
    <col min="4" max="4" width="14.875" style="1" customWidth="1"/>
    <col min="5" max="5" width="1.375" style="49" customWidth="1"/>
    <col min="6" max="16384" width="9" style="1"/>
  </cols>
  <sheetData>
    <row r="2" spans="2:4" ht="26.25" x14ac:dyDescent="0.4">
      <c r="B2" s="6" t="str">
        <f>'AER Final Decision'!B2</f>
        <v>ACS Price Cap Compliance Model</v>
      </c>
    </row>
    <row r="4" spans="2:4" ht="23.25" x14ac:dyDescent="0.35">
      <c r="B4" s="5" t="s">
        <v>76</v>
      </c>
    </row>
    <row r="6" spans="2:4" ht="20.25" x14ac:dyDescent="0.3">
      <c r="B6" s="7" t="s">
        <v>40</v>
      </c>
      <c r="C6" s="8"/>
      <c r="D6" s="8"/>
    </row>
    <row r="9" spans="2:4" ht="25.5" x14ac:dyDescent="0.2">
      <c r="B9" s="36" t="s">
        <v>11</v>
      </c>
      <c r="C9" s="37" t="s">
        <v>12</v>
      </c>
      <c r="D9" s="37" t="s">
        <v>38</v>
      </c>
    </row>
    <row r="10" spans="2:4" ht="15.95" customHeight="1" x14ac:dyDescent="0.2">
      <c r="B10" s="89" t="s">
        <v>13</v>
      </c>
      <c r="C10" s="38" t="s">
        <v>14</v>
      </c>
      <c r="D10" s="39">
        <f>'AER Final Decision'!D65</f>
        <v>13.35</v>
      </c>
    </row>
    <row r="11" spans="2:4" ht="15.95" customHeight="1" x14ac:dyDescent="0.2">
      <c r="B11" s="89"/>
      <c r="C11" s="40" t="s">
        <v>15</v>
      </c>
      <c r="D11" s="41">
        <f>'AER Final Decision'!D66</f>
        <v>1.45</v>
      </c>
    </row>
    <row r="12" spans="2:4" ht="15.95" customHeight="1" x14ac:dyDescent="0.2">
      <c r="B12" s="89" t="s">
        <v>16</v>
      </c>
      <c r="C12" s="38" t="s">
        <v>14</v>
      </c>
      <c r="D12" s="39">
        <f>'AER Final Decision'!D67</f>
        <v>29.12</v>
      </c>
    </row>
    <row r="13" spans="2:4" ht="15.95" customHeight="1" x14ac:dyDescent="0.2">
      <c r="B13" s="89"/>
      <c r="C13" s="40" t="s">
        <v>15</v>
      </c>
      <c r="D13" s="41">
        <f>'AER Final Decision'!D68</f>
        <v>1.45</v>
      </c>
    </row>
    <row r="14" spans="2:4" ht="15.95" customHeight="1" x14ac:dyDescent="0.2">
      <c r="B14" s="89" t="s">
        <v>17</v>
      </c>
      <c r="C14" s="38" t="s">
        <v>14</v>
      </c>
      <c r="D14" s="39">
        <f>'AER Final Decision'!D69</f>
        <v>122.11</v>
      </c>
    </row>
    <row r="15" spans="2:4" ht="15.95" customHeight="1" x14ac:dyDescent="0.2">
      <c r="B15" s="89"/>
      <c r="C15" s="40" t="s">
        <v>15</v>
      </c>
      <c r="D15" s="41">
        <f>'AER Final Decision'!D70</f>
        <v>1.45</v>
      </c>
    </row>
    <row r="16" spans="2:4" ht="15.95" customHeight="1" x14ac:dyDescent="0.2">
      <c r="B16" s="89" t="s">
        <v>18</v>
      </c>
      <c r="C16" s="38" t="s">
        <v>14</v>
      </c>
      <c r="D16" s="39">
        <f>'AER Final Decision'!D71</f>
        <v>20.239999999999998</v>
      </c>
    </row>
    <row r="17" spans="2:4" ht="15.95" customHeight="1" x14ac:dyDescent="0.2">
      <c r="B17" s="89"/>
      <c r="C17" s="40" t="s">
        <v>15</v>
      </c>
      <c r="D17" s="41">
        <f>'AER Final Decision'!D72</f>
        <v>1.45</v>
      </c>
    </row>
    <row r="18" spans="2:4" ht="15.95" customHeight="1" x14ac:dyDescent="0.2">
      <c r="B18" s="89" t="s">
        <v>19</v>
      </c>
      <c r="C18" s="38" t="s">
        <v>14</v>
      </c>
      <c r="D18" s="39">
        <f>'AER Final Decision'!D73</f>
        <v>49.77</v>
      </c>
    </row>
    <row r="19" spans="2:4" ht="15.95" customHeight="1" x14ac:dyDescent="0.2">
      <c r="B19" s="89"/>
      <c r="C19" s="40" t="s">
        <v>15</v>
      </c>
      <c r="D19" s="41">
        <f>'AER Final Decision'!D74</f>
        <v>1.45</v>
      </c>
    </row>
    <row r="20" spans="2:4" ht="15.95" customHeight="1" x14ac:dyDescent="0.2">
      <c r="B20" s="89" t="s">
        <v>20</v>
      </c>
      <c r="C20" s="38" t="s">
        <v>14</v>
      </c>
      <c r="D20" s="39">
        <f>'AER Final Decision'!D75</f>
        <v>142.75</v>
      </c>
    </row>
    <row r="21" spans="2:4" ht="15.95" customHeight="1" x14ac:dyDescent="0.2">
      <c r="B21" s="89"/>
      <c r="C21" s="40" t="s">
        <v>15</v>
      </c>
      <c r="D21" s="41">
        <f>'AER Final Decision'!D76</f>
        <v>1.45</v>
      </c>
    </row>
    <row r="22" spans="2:4" ht="15.95" customHeight="1" x14ac:dyDescent="0.2">
      <c r="B22" s="89" t="s">
        <v>21</v>
      </c>
      <c r="C22" s="38" t="s">
        <v>14</v>
      </c>
      <c r="D22" s="39">
        <f>'AER Final Decision'!D77</f>
        <v>3.4</v>
      </c>
    </row>
    <row r="23" spans="2:4" ht="15.95" customHeight="1" x14ac:dyDescent="0.2">
      <c r="B23" s="89"/>
      <c r="C23" s="40" t="s">
        <v>15</v>
      </c>
      <c r="D23" s="41">
        <f>'AER Final Decision'!D78</f>
        <v>1.45</v>
      </c>
    </row>
    <row r="24" spans="2:4" ht="15.95" customHeight="1" x14ac:dyDescent="0.2">
      <c r="B24" s="89" t="s">
        <v>22</v>
      </c>
      <c r="C24" s="38" t="s">
        <v>14</v>
      </c>
      <c r="D24" s="39">
        <f>'AER Final Decision'!D79</f>
        <v>3.4</v>
      </c>
    </row>
    <row r="25" spans="2:4" ht="15.95" customHeight="1" thickBot="1" x14ac:dyDescent="0.25">
      <c r="B25" s="90"/>
      <c r="C25" s="42" t="s">
        <v>15</v>
      </c>
      <c r="D25" s="43">
        <f>'AER Final Decision'!D80</f>
        <v>1.45</v>
      </c>
    </row>
    <row r="37" spans="3:3" x14ac:dyDescent="0.2">
      <c r="C37" s="4"/>
    </row>
  </sheetData>
  <mergeCells count="8">
    <mergeCell ref="B22:B23"/>
    <mergeCell ref="B24:B25"/>
    <mergeCell ref="B10:B11"/>
    <mergeCell ref="B12:B13"/>
    <mergeCell ref="B14:B15"/>
    <mergeCell ref="B16:B17"/>
    <mergeCell ref="B18:B19"/>
    <mergeCell ref="B20:B2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F43"/>
  <sheetViews>
    <sheetView zoomScale="80" zoomScaleNormal="80" workbookViewId="0"/>
  </sheetViews>
  <sheetFormatPr defaultRowHeight="14.25" x14ac:dyDescent="0.2"/>
  <cols>
    <col min="1" max="1" width="1.375" style="49" customWidth="1"/>
    <col min="2" max="2" width="30.625" style="49" customWidth="1"/>
    <col min="3" max="3" width="23.125" style="49" customWidth="1"/>
    <col min="4" max="6" width="18.125" style="49" customWidth="1"/>
    <col min="7" max="7" width="1.375" style="49" customWidth="1"/>
    <col min="8" max="16384" width="9" style="49"/>
  </cols>
  <sheetData>
    <row r="2" spans="2:6" ht="26.25" x14ac:dyDescent="0.2">
      <c r="B2" s="48" t="str">
        <f>'AER Final Decision'!B2</f>
        <v>ACS Price Cap Compliance Model</v>
      </c>
    </row>
    <row r="4" spans="2:6" ht="23.25" x14ac:dyDescent="0.35">
      <c r="B4" s="5" t="s">
        <v>76</v>
      </c>
    </row>
    <row r="6" spans="2:6" ht="20.25" x14ac:dyDescent="0.2">
      <c r="B6" s="51" t="s">
        <v>41</v>
      </c>
      <c r="C6" s="52"/>
      <c r="D6" s="52"/>
      <c r="E6" s="52"/>
      <c r="F6" s="52"/>
    </row>
    <row r="8" spans="2:6" ht="15" x14ac:dyDescent="0.2">
      <c r="B8" s="53" t="s">
        <v>47</v>
      </c>
    </row>
    <row r="10" spans="2:6" ht="25.5" x14ac:dyDescent="0.2">
      <c r="B10" s="92"/>
      <c r="C10" s="92"/>
      <c r="D10" s="37" t="s">
        <v>42</v>
      </c>
      <c r="E10" s="37" t="s">
        <v>43</v>
      </c>
      <c r="F10" s="56" t="s">
        <v>26</v>
      </c>
    </row>
    <row r="11" spans="2:6" x14ac:dyDescent="0.2">
      <c r="B11" s="92"/>
      <c r="C11" s="92"/>
      <c r="D11" s="37" t="s">
        <v>27</v>
      </c>
      <c r="E11" s="37" t="s">
        <v>27</v>
      </c>
      <c r="F11" s="37" t="s">
        <v>27</v>
      </c>
    </row>
    <row r="12" spans="2:6" x14ac:dyDescent="0.2">
      <c r="B12" s="92"/>
      <c r="C12" s="92"/>
      <c r="D12" s="37" t="s">
        <v>56</v>
      </c>
      <c r="E12" s="37" t="s">
        <v>56</v>
      </c>
      <c r="F12" s="37" t="s">
        <v>56</v>
      </c>
    </row>
    <row r="13" spans="2:6" ht="15.95" customHeight="1" x14ac:dyDescent="0.2">
      <c r="B13" s="89" t="s">
        <v>28</v>
      </c>
      <c r="C13" s="44" t="s">
        <v>29</v>
      </c>
      <c r="D13" s="39">
        <f>'AER Final Decision'!D87</f>
        <v>643.4</v>
      </c>
      <c r="E13" s="39">
        <f>'AER Final Decision'!E87</f>
        <v>85.26</v>
      </c>
      <c r="F13" s="39">
        <f>'AER Final Decision'!F87</f>
        <v>40.61</v>
      </c>
    </row>
    <row r="14" spans="2:6" ht="15.95" customHeight="1" x14ac:dyDescent="0.2">
      <c r="B14" s="89"/>
      <c r="C14" s="45" t="s">
        <v>30</v>
      </c>
      <c r="D14" s="41">
        <f>'AER Final Decision'!D88</f>
        <v>643.4</v>
      </c>
      <c r="E14" s="41">
        <f>'AER Final Decision'!E88</f>
        <v>85.26</v>
      </c>
      <c r="F14" s="41">
        <f>'AER Final Decision'!F88</f>
        <v>85.26</v>
      </c>
    </row>
    <row r="15" spans="2:6" ht="15.95" customHeight="1" x14ac:dyDescent="0.2">
      <c r="B15" s="89"/>
      <c r="C15" s="44" t="s">
        <v>31</v>
      </c>
      <c r="D15" s="39">
        <f>'AER Final Decision'!D89</f>
        <v>457.93</v>
      </c>
      <c r="E15" s="39">
        <f>'AER Final Decision'!E89</f>
        <v>263.35000000000002</v>
      </c>
      <c r="F15" s="39">
        <f>'AER Final Decision'!F89</f>
        <v>109.42</v>
      </c>
    </row>
    <row r="16" spans="2:6" ht="15.95" customHeight="1" x14ac:dyDescent="0.2">
      <c r="B16" s="89"/>
      <c r="C16" s="45" t="s">
        <v>32</v>
      </c>
      <c r="D16" s="41">
        <f>'AER Final Decision'!D90</f>
        <v>457.93</v>
      </c>
      <c r="E16" s="41">
        <f>'AER Final Decision'!E90</f>
        <v>263.35000000000002</v>
      </c>
      <c r="F16" s="41">
        <f>'AER Final Decision'!F90</f>
        <v>111.12</v>
      </c>
    </row>
    <row r="17" spans="2:6" ht="15.95" customHeight="1" x14ac:dyDescent="0.2">
      <c r="B17" s="89" t="s">
        <v>33</v>
      </c>
      <c r="C17" s="44" t="s">
        <v>29</v>
      </c>
      <c r="D17" s="39" t="str">
        <f>'AER Final Decision'!D91</f>
        <v>N/A</v>
      </c>
      <c r="E17" s="39" t="str">
        <f>'AER Final Decision'!E91</f>
        <v>N/A</v>
      </c>
      <c r="F17" s="39" t="str">
        <f>'AER Final Decision'!F91</f>
        <v>N/A</v>
      </c>
    </row>
    <row r="18" spans="2:6" ht="15.95" customHeight="1" x14ac:dyDescent="0.2">
      <c r="B18" s="89"/>
      <c r="C18" s="45" t="s">
        <v>30</v>
      </c>
      <c r="D18" s="41" t="str">
        <f>'AER Final Decision'!D92</f>
        <v>N/A</v>
      </c>
      <c r="E18" s="41" t="str">
        <f>'AER Final Decision'!E92</f>
        <v>N/A</v>
      </c>
      <c r="F18" s="41" t="str">
        <f>'AER Final Decision'!F92</f>
        <v>N/A</v>
      </c>
    </row>
    <row r="19" spans="2:6" ht="15.95" customHeight="1" x14ac:dyDescent="0.2">
      <c r="B19" s="89"/>
      <c r="C19" s="44" t="s">
        <v>31</v>
      </c>
      <c r="D19" s="39">
        <f>'AER Final Decision'!D93</f>
        <v>554.17999999999995</v>
      </c>
      <c r="E19" s="39">
        <f>'AER Final Decision'!E93</f>
        <v>359.6</v>
      </c>
      <c r="F19" s="39">
        <f>'AER Final Decision'!F93</f>
        <v>359.6</v>
      </c>
    </row>
    <row r="20" spans="2:6" ht="15.95" customHeight="1" x14ac:dyDescent="0.2">
      <c r="B20" s="89"/>
      <c r="C20" s="45" t="s">
        <v>32</v>
      </c>
      <c r="D20" s="41">
        <f>'AER Final Decision'!D94</f>
        <v>554.17999999999995</v>
      </c>
      <c r="E20" s="41">
        <f>'AER Final Decision'!E94</f>
        <v>359.6</v>
      </c>
      <c r="F20" s="41">
        <f>'AER Final Decision'!F94</f>
        <v>359.6</v>
      </c>
    </row>
    <row r="21" spans="2:6" ht="15.95" customHeight="1" x14ac:dyDescent="0.2">
      <c r="B21" s="89" t="s">
        <v>35</v>
      </c>
      <c r="C21" s="44" t="s">
        <v>29</v>
      </c>
      <c r="D21" s="39">
        <f>'AER Final Decision'!D95</f>
        <v>733.42</v>
      </c>
      <c r="E21" s="39">
        <f>'AER Final Decision'!E95</f>
        <v>175.28</v>
      </c>
      <c r="F21" s="39">
        <f>'AER Final Decision'!F95</f>
        <v>175.28</v>
      </c>
    </row>
    <row r="22" spans="2:6" ht="15.95" customHeight="1" x14ac:dyDescent="0.2">
      <c r="B22" s="89"/>
      <c r="C22" s="45" t="s">
        <v>30</v>
      </c>
      <c r="D22" s="41">
        <f>'AER Final Decision'!D96</f>
        <v>733.42</v>
      </c>
      <c r="E22" s="41">
        <f>'AER Final Decision'!E96</f>
        <v>175.28</v>
      </c>
      <c r="F22" s="41">
        <f>'AER Final Decision'!F96</f>
        <v>175.28</v>
      </c>
    </row>
    <row r="23" spans="2:6" ht="15.95" customHeight="1" x14ac:dyDescent="0.2">
      <c r="B23" s="89"/>
      <c r="C23" s="44" t="s">
        <v>31</v>
      </c>
      <c r="D23" s="39" t="str">
        <f>'AER Final Decision'!D97</f>
        <v>N/A</v>
      </c>
      <c r="E23" s="39" t="str">
        <f>'AER Final Decision'!E97</f>
        <v>N/A</v>
      </c>
      <c r="F23" s="39" t="str">
        <f>'AER Final Decision'!F97</f>
        <v>N/A</v>
      </c>
    </row>
    <row r="24" spans="2:6" ht="15.95" customHeight="1" thickBot="1" x14ac:dyDescent="0.25">
      <c r="B24" s="90"/>
      <c r="C24" s="46" t="s">
        <v>32</v>
      </c>
      <c r="D24" s="43" t="str">
        <f>'AER Final Decision'!D98</f>
        <v>N/A</v>
      </c>
      <c r="E24" s="43" t="str">
        <f>'AER Final Decision'!E98</f>
        <v>N/A</v>
      </c>
      <c r="F24" s="43" t="str">
        <f>'AER Final Decision'!F98</f>
        <v>N/A</v>
      </c>
    </row>
    <row r="27" spans="2:6" ht="15" x14ac:dyDescent="0.2">
      <c r="B27" s="53" t="s">
        <v>48</v>
      </c>
    </row>
    <row r="29" spans="2:6" ht="25.5" x14ac:dyDescent="0.2">
      <c r="B29" s="92"/>
      <c r="C29" s="92"/>
      <c r="D29" s="37" t="s">
        <v>42</v>
      </c>
      <c r="E29" s="37" t="s">
        <v>43</v>
      </c>
      <c r="F29" s="56" t="s">
        <v>26</v>
      </c>
    </row>
    <row r="30" spans="2:6" x14ac:dyDescent="0.2">
      <c r="B30" s="92"/>
      <c r="C30" s="92"/>
      <c r="D30" s="37" t="s">
        <v>49</v>
      </c>
      <c r="E30" s="37" t="s">
        <v>49</v>
      </c>
      <c r="F30" s="37" t="s">
        <v>49</v>
      </c>
    </row>
    <row r="31" spans="2:6" x14ac:dyDescent="0.2">
      <c r="B31" s="92"/>
      <c r="C31" s="92"/>
      <c r="D31" s="37" t="s">
        <v>56</v>
      </c>
      <c r="E31" s="37" t="s">
        <v>56</v>
      </c>
      <c r="F31" s="37" t="s">
        <v>56</v>
      </c>
    </row>
    <row r="32" spans="2:6" ht="15.95" customHeight="1" x14ac:dyDescent="0.2">
      <c r="B32" s="89" t="s">
        <v>28</v>
      </c>
      <c r="C32" s="44" t="s">
        <v>29</v>
      </c>
      <c r="D32" s="39">
        <f>IF(D13="N/A","N/A",D13*(1+'AER Final Decision'!$D$46)*(1-'AER Final Decision'!$D$55))</f>
        <v>659.42065999999988</v>
      </c>
      <c r="E32" s="39">
        <f>IF(E13="N/A","N/A",E13*(1+'AER Final Decision'!$D$46)*(1-'AER Final Decision'!$D$55))</f>
        <v>87.382974000000004</v>
      </c>
      <c r="F32" s="39">
        <f>IF(F13="N/A","N/A",F13*(1+'AER Final Decision'!$D$46)*(1-'AER Final Decision'!$D$55))</f>
        <v>41.621188999999994</v>
      </c>
    </row>
    <row r="33" spans="2:6" ht="15.95" customHeight="1" x14ac:dyDescent="0.2">
      <c r="B33" s="89"/>
      <c r="C33" s="45" t="s">
        <v>30</v>
      </c>
      <c r="D33" s="41">
        <f>IF(D14="N/A","N/A",D14*(1+'AER Final Decision'!$D$46)*(1-'AER Final Decision'!$D$55))</f>
        <v>659.42065999999988</v>
      </c>
      <c r="E33" s="41">
        <f>IF(E14="N/A","N/A",E14*(1+'AER Final Decision'!$D$46)*(1-'AER Final Decision'!$D$55))</f>
        <v>87.382974000000004</v>
      </c>
      <c r="F33" s="41">
        <f>IF(F14="N/A","N/A",F14*(1+'AER Final Decision'!$D$46)*(1-'AER Final Decision'!$D$55))</f>
        <v>87.382974000000004</v>
      </c>
    </row>
    <row r="34" spans="2:6" ht="15.95" customHeight="1" x14ac:dyDescent="0.2">
      <c r="B34" s="89"/>
      <c r="C34" s="44" t="s">
        <v>31</v>
      </c>
      <c r="D34" s="39">
        <f>IF(D15="N/A","N/A",D15*(1+'AER Final Decision'!$D$46)*(1-'AER Final Decision'!$D$55))</f>
        <v>469.33245699999998</v>
      </c>
      <c r="E34" s="39">
        <f>IF(E15="N/A","N/A",E15*(1+'AER Final Decision'!$D$46)*(1-'AER Final Decision'!$D$55))</f>
        <v>269.90741500000001</v>
      </c>
      <c r="F34" s="39">
        <f>IF(F15="N/A","N/A",F15*(1+'AER Final Decision'!$D$46)*(1-'AER Final Decision'!$D$55))</f>
        <v>112.14455799999999</v>
      </c>
    </row>
    <row r="35" spans="2:6" ht="15.95" customHeight="1" x14ac:dyDescent="0.2">
      <c r="B35" s="89"/>
      <c r="C35" s="45" t="s">
        <v>32</v>
      </c>
      <c r="D35" s="41">
        <f>IF(D16="N/A","N/A",D16*(1+'AER Final Decision'!$D$46)*(1-'AER Final Decision'!$D$55))</f>
        <v>469.33245699999998</v>
      </c>
      <c r="E35" s="41">
        <f>IF(E16="N/A","N/A",E16*(1+'AER Final Decision'!$D$46)*(1-'AER Final Decision'!$D$55))</f>
        <v>269.90741500000001</v>
      </c>
      <c r="F35" s="41">
        <f>IF(F16="N/A","N/A",F16*(1+'AER Final Decision'!$D$46)*(1-'AER Final Decision'!$D$55))</f>
        <v>113.886888</v>
      </c>
    </row>
    <row r="36" spans="2:6" ht="15.95" customHeight="1" x14ac:dyDescent="0.2">
      <c r="B36" s="89" t="s">
        <v>33</v>
      </c>
      <c r="C36" s="44" t="s">
        <v>29</v>
      </c>
      <c r="D36" s="39" t="str">
        <f>IF(D17="N/A","N/A",D17*(1+'AER Final Decision'!$D$46)*(1-'AER Final Decision'!$D$55))</f>
        <v>N/A</v>
      </c>
      <c r="E36" s="39" t="str">
        <f>IF(E17="N/A","N/A",E17*(1+'AER Final Decision'!$D$46)*(1-'AER Final Decision'!$D$55))</f>
        <v>N/A</v>
      </c>
      <c r="F36" s="39" t="str">
        <f>IF(F17="N/A","N/A",F17*(1+'AER Final Decision'!$D$46)*(1-'AER Final Decision'!$D$55))</f>
        <v>N/A</v>
      </c>
    </row>
    <row r="37" spans="2:6" ht="15.95" customHeight="1" x14ac:dyDescent="0.2">
      <c r="B37" s="89"/>
      <c r="C37" s="45" t="s">
        <v>30</v>
      </c>
      <c r="D37" s="41" t="str">
        <f>IF(D18="N/A","N/A",D18*(1+'AER Final Decision'!$D$46)*(1-'AER Final Decision'!$D$55))</f>
        <v>N/A</v>
      </c>
      <c r="E37" s="41" t="str">
        <f>IF(E18="N/A","N/A",E18*(1+'AER Final Decision'!$D$46)*(1-'AER Final Decision'!$D$55))</f>
        <v>N/A</v>
      </c>
      <c r="F37" s="41" t="str">
        <f>IF(F18="N/A","N/A",F18*(1+'AER Final Decision'!$D$46)*(1-'AER Final Decision'!$D$55))</f>
        <v>N/A</v>
      </c>
    </row>
    <row r="38" spans="2:6" ht="15.95" customHeight="1" x14ac:dyDescent="0.2">
      <c r="B38" s="89"/>
      <c r="C38" s="44" t="s">
        <v>31</v>
      </c>
      <c r="D38" s="39">
        <f>IF(D19="N/A","N/A",D19*(1+'AER Final Decision'!$D$46)*(1-'AER Final Decision'!$D$55))</f>
        <v>567.97908199999995</v>
      </c>
      <c r="E38" s="39">
        <f>IF(E19="N/A","N/A",E19*(1+'AER Final Decision'!$D$46)*(1-'AER Final Decision'!$D$55))</f>
        <v>368.55403999999999</v>
      </c>
      <c r="F38" s="39">
        <f>IF(F19="N/A","N/A",F19*(1+'AER Final Decision'!$D$46)*(1-'AER Final Decision'!$D$55))</f>
        <v>368.55403999999999</v>
      </c>
    </row>
    <row r="39" spans="2:6" ht="15.95" customHeight="1" x14ac:dyDescent="0.2">
      <c r="B39" s="89"/>
      <c r="C39" s="45" t="s">
        <v>32</v>
      </c>
      <c r="D39" s="41">
        <f>IF(D20="N/A","N/A",D20*(1+'AER Final Decision'!$D$46)*(1-'AER Final Decision'!$D$55))</f>
        <v>567.97908199999995</v>
      </c>
      <c r="E39" s="41">
        <f>IF(E20="N/A","N/A",E20*(1+'AER Final Decision'!$D$46)*(1-'AER Final Decision'!$D$55))</f>
        <v>368.55403999999999</v>
      </c>
      <c r="F39" s="41">
        <f>IF(F20="N/A","N/A",F20*(1+'AER Final Decision'!$D$46)*(1-'AER Final Decision'!$D$55))</f>
        <v>368.55403999999999</v>
      </c>
    </row>
    <row r="40" spans="2:6" ht="15.95" customHeight="1" x14ac:dyDescent="0.2">
      <c r="B40" s="89" t="s">
        <v>35</v>
      </c>
      <c r="C40" s="44" t="s">
        <v>29</v>
      </c>
      <c r="D40" s="39">
        <f>IF(D21="N/A","N/A",D21*(1+'AER Final Decision'!$D$46)*(1-'AER Final Decision'!$D$55))</f>
        <v>751.68215799999984</v>
      </c>
      <c r="E40" s="39">
        <f>IF(E21="N/A","N/A",E21*(1+'AER Final Decision'!$D$46)*(1-'AER Final Decision'!$D$55))</f>
        <v>179.64447199999998</v>
      </c>
      <c r="F40" s="39">
        <f>IF(F21="N/A","N/A",F21*(1+'AER Final Decision'!$D$46)*(1-'AER Final Decision'!$D$55))</f>
        <v>179.64447199999998</v>
      </c>
    </row>
    <row r="41" spans="2:6" ht="15.95" customHeight="1" x14ac:dyDescent="0.2">
      <c r="B41" s="89"/>
      <c r="C41" s="45" t="s">
        <v>30</v>
      </c>
      <c r="D41" s="41">
        <f>IF(D22="N/A","N/A",D22*(1+'AER Final Decision'!$D$46)*(1-'AER Final Decision'!$D$55))</f>
        <v>751.68215799999984</v>
      </c>
      <c r="E41" s="41">
        <f>IF(E22="N/A","N/A",E22*(1+'AER Final Decision'!$D$46)*(1-'AER Final Decision'!$D$55))</f>
        <v>179.64447199999998</v>
      </c>
      <c r="F41" s="41">
        <f>IF(F22="N/A","N/A",F22*(1+'AER Final Decision'!$D$46)*(1-'AER Final Decision'!$D$55))</f>
        <v>179.64447199999998</v>
      </c>
    </row>
    <row r="42" spans="2:6" ht="15.95" customHeight="1" x14ac:dyDescent="0.2">
      <c r="B42" s="89"/>
      <c r="C42" s="44" t="s">
        <v>31</v>
      </c>
      <c r="D42" s="39" t="str">
        <f>IF(D23="N/A","N/A",D23*(1+'AER Final Decision'!$D$46)*(1-'AER Final Decision'!$D$55))</f>
        <v>N/A</v>
      </c>
      <c r="E42" s="39" t="str">
        <f>IF(E23="N/A","N/A",E23*(1+'AER Final Decision'!$D$46)*(1-'AER Final Decision'!$D$55))</f>
        <v>N/A</v>
      </c>
      <c r="F42" s="39" t="str">
        <f>IF(F23="N/A","N/A",F23*(1+'AER Final Decision'!$D$46)*(1-'AER Final Decision'!$D$55))</f>
        <v>N/A</v>
      </c>
    </row>
    <row r="43" spans="2:6" ht="15.95" customHeight="1" thickBot="1" x14ac:dyDescent="0.25">
      <c r="B43" s="90"/>
      <c r="C43" s="46" t="s">
        <v>32</v>
      </c>
      <c r="D43" s="43" t="str">
        <f>IF(D24="N/A","N/A",D24*(1+'AER Final Decision'!$D$46)*(1-'AER Final Decision'!$D$55))</f>
        <v>N/A</v>
      </c>
      <c r="E43" s="43" t="str">
        <f>IF(E24="N/A","N/A",E24*(1+'AER Final Decision'!$D$46)*(1-'AER Final Decision'!$D$55))</f>
        <v>N/A</v>
      </c>
      <c r="F43" s="43" t="str">
        <f>IF(F24="N/A","N/A",F24*(1+'AER Final Decision'!$D$46)*(1-'AER Final Decision'!$D$55))</f>
        <v>N/A</v>
      </c>
    </row>
  </sheetData>
  <mergeCells count="10">
    <mergeCell ref="B32:B35"/>
    <mergeCell ref="B36:B39"/>
    <mergeCell ref="B40:B43"/>
    <mergeCell ref="B10:B12"/>
    <mergeCell ref="C10:C12"/>
    <mergeCell ref="B13:B16"/>
    <mergeCell ref="B17:B20"/>
    <mergeCell ref="B21:B24"/>
    <mergeCell ref="B29:B31"/>
    <mergeCell ref="C29:C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  <pageSetUpPr fitToPage="1"/>
  </sheetPr>
  <dimension ref="B2:I43"/>
  <sheetViews>
    <sheetView zoomScale="80" zoomScaleNormal="80" workbookViewId="0"/>
  </sheetViews>
  <sheetFormatPr defaultRowHeight="14.25" x14ac:dyDescent="0.2"/>
  <cols>
    <col min="1" max="1" width="1.375" style="49" customWidth="1"/>
    <col min="2" max="2" width="30.625" style="49" customWidth="1"/>
    <col min="3" max="3" width="23.125" style="49" customWidth="1"/>
    <col min="4" max="9" width="12.5" style="49" customWidth="1"/>
    <col min="10" max="10" width="1.375" style="49" customWidth="1"/>
    <col min="11" max="16384" width="9" style="49"/>
  </cols>
  <sheetData>
    <row r="2" spans="2:5" ht="26.25" x14ac:dyDescent="0.2">
      <c r="B2" s="48" t="s">
        <v>50</v>
      </c>
    </row>
    <row r="4" spans="2:5" ht="23.25" x14ac:dyDescent="0.2">
      <c r="B4" s="50" t="s">
        <v>51</v>
      </c>
    </row>
    <row r="6" spans="2:5" ht="15.75" x14ac:dyDescent="0.2">
      <c r="B6" s="58" t="s">
        <v>52</v>
      </c>
      <c r="C6" s="59"/>
      <c r="D6" s="59"/>
      <c r="E6" s="80" t="s">
        <v>82</v>
      </c>
    </row>
    <row r="8" spans="2:5" ht="25.5" x14ac:dyDescent="0.2">
      <c r="B8" s="36" t="s">
        <v>11</v>
      </c>
      <c r="C8" s="37" t="s">
        <v>12</v>
      </c>
      <c r="D8" s="37" t="s">
        <v>38</v>
      </c>
      <c r="E8" s="55" t="s">
        <v>39</v>
      </c>
    </row>
    <row r="9" spans="2:5" ht="15.95" customHeight="1" x14ac:dyDescent="0.2">
      <c r="B9" s="89" t="s">
        <v>13</v>
      </c>
      <c r="C9" s="38" t="s">
        <v>14</v>
      </c>
      <c r="D9" s="81">
        <v>13.35</v>
      </c>
      <c r="E9" s="84">
        <f>D9*1.1</f>
        <v>14.685</v>
      </c>
    </row>
    <row r="10" spans="2:5" ht="15.95" customHeight="1" x14ac:dyDescent="0.2">
      <c r="B10" s="89"/>
      <c r="C10" s="40" t="s">
        <v>15</v>
      </c>
      <c r="D10" s="82">
        <v>1.45</v>
      </c>
      <c r="E10" s="85">
        <f t="shared" ref="E10:E24" si="0">D10*1.1</f>
        <v>1.595</v>
      </c>
    </row>
    <row r="11" spans="2:5" ht="15.95" customHeight="1" x14ac:dyDescent="0.2">
      <c r="B11" s="89" t="s">
        <v>16</v>
      </c>
      <c r="C11" s="38" t="s">
        <v>14</v>
      </c>
      <c r="D11" s="81">
        <v>29.12</v>
      </c>
      <c r="E11" s="84">
        <f t="shared" si="0"/>
        <v>32.032000000000004</v>
      </c>
    </row>
    <row r="12" spans="2:5" ht="15.95" customHeight="1" x14ac:dyDescent="0.2">
      <c r="B12" s="89"/>
      <c r="C12" s="40" t="s">
        <v>15</v>
      </c>
      <c r="D12" s="82">
        <v>1.45</v>
      </c>
      <c r="E12" s="85">
        <f t="shared" si="0"/>
        <v>1.595</v>
      </c>
    </row>
    <row r="13" spans="2:5" ht="15.95" customHeight="1" x14ac:dyDescent="0.2">
      <c r="B13" s="89" t="s">
        <v>17</v>
      </c>
      <c r="C13" s="38" t="s">
        <v>14</v>
      </c>
      <c r="D13" s="81">
        <v>122.11</v>
      </c>
      <c r="E13" s="84">
        <f t="shared" si="0"/>
        <v>134.321</v>
      </c>
    </row>
    <row r="14" spans="2:5" ht="15.95" customHeight="1" x14ac:dyDescent="0.2">
      <c r="B14" s="89"/>
      <c r="C14" s="40" t="s">
        <v>15</v>
      </c>
      <c r="D14" s="82">
        <v>1.45</v>
      </c>
      <c r="E14" s="85">
        <f t="shared" si="0"/>
        <v>1.595</v>
      </c>
    </row>
    <row r="15" spans="2:5" ht="15.95" customHeight="1" x14ac:dyDescent="0.2">
      <c r="B15" s="89" t="s">
        <v>18</v>
      </c>
      <c r="C15" s="38" t="s">
        <v>14</v>
      </c>
      <c r="D15" s="81">
        <v>20.239999999999998</v>
      </c>
      <c r="E15" s="84">
        <f t="shared" si="0"/>
        <v>22.263999999999999</v>
      </c>
    </row>
    <row r="16" spans="2:5" ht="15.95" customHeight="1" x14ac:dyDescent="0.2">
      <c r="B16" s="89"/>
      <c r="C16" s="40" t="s">
        <v>15</v>
      </c>
      <c r="D16" s="82">
        <v>1.45</v>
      </c>
      <c r="E16" s="85">
        <f t="shared" si="0"/>
        <v>1.595</v>
      </c>
    </row>
    <row r="17" spans="2:9" ht="15.95" customHeight="1" x14ac:dyDescent="0.2">
      <c r="B17" s="89" t="s">
        <v>19</v>
      </c>
      <c r="C17" s="38" t="s">
        <v>14</v>
      </c>
      <c r="D17" s="81">
        <v>49.77</v>
      </c>
      <c r="E17" s="84">
        <f t="shared" si="0"/>
        <v>54.747000000000007</v>
      </c>
    </row>
    <row r="18" spans="2:9" ht="15.95" customHeight="1" x14ac:dyDescent="0.2">
      <c r="B18" s="89"/>
      <c r="C18" s="40" t="s">
        <v>15</v>
      </c>
      <c r="D18" s="82">
        <v>1.45</v>
      </c>
      <c r="E18" s="85">
        <f t="shared" si="0"/>
        <v>1.595</v>
      </c>
    </row>
    <row r="19" spans="2:9" ht="15.95" customHeight="1" x14ac:dyDescent="0.2">
      <c r="B19" s="89" t="s">
        <v>20</v>
      </c>
      <c r="C19" s="38" t="s">
        <v>14</v>
      </c>
      <c r="D19" s="81">
        <v>142.75</v>
      </c>
      <c r="E19" s="84">
        <f t="shared" si="0"/>
        <v>157.02500000000001</v>
      </c>
    </row>
    <row r="20" spans="2:9" ht="15.95" customHeight="1" x14ac:dyDescent="0.2">
      <c r="B20" s="89"/>
      <c r="C20" s="40" t="s">
        <v>15</v>
      </c>
      <c r="D20" s="82">
        <v>1.45</v>
      </c>
      <c r="E20" s="85">
        <f t="shared" si="0"/>
        <v>1.595</v>
      </c>
    </row>
    <row r="21" spans="2:9" ht="15.95" customHeight="1" x14ac:dyDescent="0.2">
      <c r="B21" s="89" t="s">
        <v>21</v>
      </c>
      <c r="C21" s="38" t="s">
        <v>14</v>
      </c>
      <c r="D21" s="81">
        <v>3.4</v>
      </c>
      <c r="E21" s="84">
        <f t="shared" si="0"/>
        <v>3.74</v>
      </c>
    </row>
    <row r="22" spans="2:9" ht="15.95" customHeight="1" x14ac:dyDescent="0.2">
      <c r="B22" s="89"/>
      <c r="C22" s="40" t="s">
        <v>15</v>
      </c>
      <c r="D22" s="82">
        <v>1.45</v>
      </c>
      <c r="E22" s="85">
        <f t="shared" si="0"/>
        <v>1.595</v>
      </c>
    </row>
    <row r="23" spans="2:9" ht="15.95" customHeight="1" x14ac:dyDescent="0.2">
      <c r="B23" s="89" t="s">
        <v>22</v>
      </c>
      <c r="C23" s="38" t="s">
        <v>14</v>
      </c>
      <c r="D23" s="81">
        <v>3.4</v>
      </c>
      <c r="E23" s="84">
        <f t="shared" si="0"/>
        <v>3.74</v>
      </c>
    </row>
    <row r="24" spans="2:9" ht="15.95" customHeight="1" thickBot="1" x14ac:dyDescent="0.25">
      <c r="B24" s="90"/>
      <c r="C24" s="42" t="s">
        <v>15</v>
      </c>
      <c r="D24" s="83">
        <v>1.45</v>
      </c>
      <c r="E24" s="86">
        <f t="shared" si="0"/>
        <v>1.595</v>
      </c>
    </row>
    <row r="27" spans="2:9" ht="15.75" x14ac:dyDescent="0.2">
      <c r="B27" s="58" t="s">
        <v>53</v>
      </c>
      <c r="C27" s="59"/>
      <c r="D27" s="59"/>
      <c r="E27" s="59"/>
      <c r="F27" s="59"/>
      <c r="G27" s="59"/>
      <c r="H27" s="59"/>
      <c r="I27" s="80" t="str">
        <f>IF($E$6="","",$E$6)</f>
        <v>Actual</v>
      </c>
    </row>
    <row r="29" spans="2:9" ht="38.25" x14ac:dyDescent="0.2">
      <c r="B29" s="92"/>
      <c r="C29" s="92"/>
      <c r="D29" s="37" t="s">
        <v>42</v>
      </c>
      <c r="E29" s="55" t="s">
        <v>42</v>
      </c>
      <c r="F29" s="37" t="s">
        <v>43</v>
      </c>
      <c r="G29" s="55" t="s">
        <v>43</v>
      </c>
      <c r="H29" s="56" t="s">
        <v>26</v>
      </c>
      <c r="I29" s="57" t="s">
        <v>26</v>
      </c>
    </row>
    <row r="30" spans="2:9" x14ac:dyDescent="0.2">
      <c r="B30" s="92"/>
      <c r="C30" s="92"/>
      <c r="D30" s="37" t="s">
        <v>54</v>
      </c>
      <c r="E30" s="55" t="s">
        <v>54</v>
      </c>
      <c r="F30" s="37" t="s">
        <v>54</v>
      </c>
      <c r="G30" s="55" t="s">
        <v>54</v>
      </c>
      <c r="H30" s="37" t="s">
        <v>54</v>
      </c>
      <c r="I30" s="55" t="s">
        <v>54</v>
      </c>
    </row>
    <row r="31" spans="2:9" x14ac:dyDescent="0.2">
      <c r="B31" s="92"/>
      <c r="C31" s="92"/>
      <c r="D31" s="37" t="s">
        <v>56</v>
      </c>
      <c r="E31" s="55" t="s">
        <v>55</v>
      </c>
      <c r="F31" s="37" t="s">
        <v>56</v>
      </c>
      <c r="G31" s="55" t="s">
        <v>55</v>
      </c>
      <c r="H31" s="37" t="s">
        <v>56</v>
      </c>
      <c r="I31" s="55" t="s">
        <v>55</v>
      </c>
    </row>
    <row r="32" spans="2:9" ht="15.95" customHeight="1" x14ac:dyDescent="0.2">
      <c r="B32" s="89" t="s">
        <v>28</v>
      </c>
      <c r="C32" s="44" t="s">
        <v>29</v>
      </c>
      <c r="D32" s="81">
        <v>659.42065999999988</v>
      </c>
      <c r="E32" s="84">
        <f>IF(D32="N/A","N/A",D32*1.1)</f>
        <v>725.36272599999995</v>
      </c>
      <c r="F32" s="81">
        <v>87.382974000000004</v>
      </c>
      <c r="G32" s="84">
        <f>IF(F32="N/A","N/A",F32*1.1)</f>
        <v>96.121271400000012</v>
      </c>
      <c r="H32" s="81">
        <v>41.621188999999994</v>
      </c>
      <c r="I32" s="84">
        <f>IF(H32="N/A","N/A",H32*1.1)</f>
        <v>45.783307899999997</v>
      </c>
    </row>
    <row r="33" spans="2:9" ht="15.95" customHeight="1" x14ac:dyDescent="0.2">
      <c r="B33" s="89"/>
      <c r="C33" s="45" t="s">
        <v>30</v>
      </c>
      <c r="D33" s="82">
        <v>659.42065999999988</v>
      </c>
      <c r="E33" s="85">
        <f t="shared" ref="E33:G43" si="1">IF(D33="N/A","N/A",D33*1.1)</f>
        <v>725.36272599999995</v>
      </c>
      <c r="F33" s="82">
        <v>87.382974000000004</v>
      </c>
      <c r="G33" s="85">
        <f t="shared" si="1"/>
        <v>96.121271400000012</v>
      </c>
      <c r="H33" s="82">
        <v>87.382974000000004</v>
      </c>
      <c r="I33" s="85">
        <f t="shared" ref="I33" si="2">IF(H33="N/A","N/A",H33*1.1)</f>
        <v>96.121271400000012</v>
      </c>
    </row>
    <row r="34" spans="2:9" ht="15.95" customHeight="1" x14ac:dyDescent="0.2">
      <c r="B34" s="89"/>
      <c r="C34" s="44" t="s">
        <v>31</v>
      </c>
      <c r="D34" s="81">
        <v>469.33245699999998</v>
      </c>
      <c r="E34" s="84">
        <f t="shared" si="1"/>
        <v>516.26570270000002</v>
      </c>
      <c r="F34" s="81">
        <v>269.90741500000001</v>
      </c>
      <c r="G34" s="84">
        <f t="shared" si="1"/>
        <v>296.89815650000003</v>
      </c>
      <c r="H34" s="81">
        <v>112.14455799999999</v>
      </c>
      <c r="I34" s="84">
        <f t="shared" ref="I34" si="3">IF(H34="N/A","N/A",H34*1.1)</f>
        <v>123.3590138</v>
      </c>
    </row>
    <row r="35" spans="2:9" ht="15.95" customHeight="1" x14ac:dyDescent="0.2">
      <c r="B35" s="89"/>
      <c r="C35" s="45" t="s">
        <v>32</v>
      </c>
      <c r="D35" s="82">
        <v>469.33245699999998</v>
      </c>
      <c r="E35" s="85">
        <f t="shared" si="1"/>
        <v>516.26570270000002</v>
      </c>
      <c r="F35" s="82">
        <v>269.90741500000001</v>
      </c>
      <c r="G35" s="85">
        <f t="shared" si="1"/>
        <v>296.89815650000003</v>
      </c>
      <c r="H35" s="82">
        <v>113.886888</v>
      </c>
      <c r="I35" s="85">
        <f t="shared" ref="I35" si="4">IF(H35="N/A","N/A",H35*1.1)</f>
        <v>125.27557680000001</v>
      </c>
    </row>
    <row r="36" spans="2:9" ht="15.95" customHeight="1" x14ac:dyDescent="0.2">
      <c r="B36" s="89" t="s">
        <v>33</v>
      </c>
      <c r="C36" s="44" t="s">
        <v>29</v>
      </c>
      <c r="D36" s="81" t="s">
        <v>34</v>
      </c>
      <c r="E36" s="84" t="str">
        <f t="shared" si="1"/>
        <v>N/A</v>
      </c>
      <c r="F36" s="81" t="s">
        <v>34</v>
      </c>
      <c r="G36" s="84" t="str">
        <f t="shared" si="1"/>
        <v>N/A</v>
      </c>
      <c r="H36" s="81" t="s">
        <v>34</v>
      </c>
      <c r="I36" s="84" t="str">
        <f t="shared" ref="I36" si="5">IF(H36="N/A","N/A",H36*1.1)</f>
        <v>N/A</v>
      </c>
    </row>
    <row r="37" spans="2:9" ht="15.95" customHeight="1" x14ac:dyDescent="0.2">
      <c r="B37" s="89"/>
      <c r="C37" s="45" t="s">
        <v>30</v>
      </c>
      <c r="D37" s="82" t="s">
        <v>34</v>
      </c>
      <c r="E37" s="85" t="str">
        <f t="shared" si="1"/>
        <v>N/A</v>
      </c>
      <c r="F37" s="82" t="s">
        <v>34</v>
      </c>
      <c r="G37" s="85" t="str">
        <f t="shared" si="1"/>
        <v>N/A</v>
      </c>
      <c r="H37" s="82" t="s">
        <v>34</v>
      </c>
      <c r="I37" s="85" t="str">
        <f t="shared" ref="I37" si="6">IF(H37="N/A","N/A",H37*1.1)</f>
        <v>N/A</v>
      </c>
    </row>
    <row r="38" spans="2:9" ht="15.95" customHeight="1" x14ac:dyDescent="0.2">
      <c r="B38" s="89"/>
      <c r="C38" s="44" t="s">
        <v>31</v>
      </c>
      <c r="D38" s="81">
        <v>567.97908199999995</v>
      </c>
      <c r="E38" s="84">
        <f t="shared" si="1"/>
        <v>624.7769902</v>
      </c>
      <c r="F38" s="81">
        <v>368.55403999999999</v>
      </c>
      <c r="G38" s="84">
        <f t="shared" si="1"/>
        <v>405.40944400000001</v>
      </c>
      <c r="H38" s="81">
        <v>368.55403999999999</v>
      </c>
      <c r="I38" s="84">
        <f t="shared" ref="I38" si="7">IF(H38="N/A","N/A",H38*1.1)</f>
        <v>405.40944400000001</v>
      </c>
    </row>
    <row r="39" spans="2:9" ht="15.95" customHeight="1" x14ac:dyDescent="0.2">
      <c r="B39" s="89"/>
      <c r="C39" s="45" t="s">
        <v>32</v>
      </c>
      <c r="D39" s="82">
        <v>567.97908199999995</v>
      </c>
      <c r="E39" s="85">
        <f t="shared" si="1"/>
        <v>624.7769902</v>
      </c>
      <c r="F39" s="82">
        <v>368.55403999999999</v>
      </c>
      <c r="G39" s="85">
        <f t="shared" si="1"/>
        <v>405.40944400000001</v>
      </c>
      <c r="H39" s="82">
        <v>368.55403999999999</v>
      </c>
      <c r="I39" s="85">
        <f t="shared" ref="I39" si="8">IF(H39="N/A","N/A",H39*1.1)</f>
        <v>405.40944400000001</v>
      </c>
    </row>
    <row r="40" spans="2:9" ht="15.95" customHeight="1" x14ac:dyDescent="0.2">
      <c r="B40" s="89" t="s">
        <v>35</v>
      </c>
      <c r="C40" s="44" t="s">
        <v>29</v>
      </c>
      <c r="D40" s="81">
        <v>751.68215799999984</v>
      </c>
      <c r="E40" s="84">
        <f t="shared" si="1"/>
        <v>826.85037379999994</v>
      </c>
      <c r="F40" s="81">
        <v>179.64447199999998</v>
      </c>
      <c r="G40" s="84">
        <f t="shared" si="1"/>
        <v>197.6089192</v>
      </c>
      <c r="H40" s="81">
        <v>179.64447199999998</v>
      </c>
      <c r="I40" s="84">
        <f t="shared" ref="I40" si="9">IF(H40="N/A","N/A",H40*1.1)</f>
        <v>197.6089192</v>
      </c>
    </row>
    <row r="41" spans="2:9" ht="15.95" customHeight="1" x14ac:dyDescent="0.2">
      <c r="B41" s="89"/>
      <c r="C41" s="45" t="s">
        <v>30</v>
      </c>
      <c r="D41" s="82">
        <v>751.68215799999984</v>
      </c>
      <c r="E41" s="85">
        <f t="shared" si="1"/>
        <v>826.85037379999994</v>
      </c>
      <c r="F41" s="82">
        <v>179.64447199999998</v>
      </c>
      <c r="G41" s="85">
        <f t="shared" si="1"/>
        <v>197.6089192</v>
      </c>
      <c r="H41" s="82">
        <v>179.64447199999998</v>
      </c>
      <c r="I41" s="85">
        <f t="shared" ref="I41" si="10">IF(H41="N/A","N/A",H41*1.1)</f>
        <v>197.6089192</v>
      </c>
    </row>
    <row r="42" spans="2:9" ht="15.95" customHeight="1" x14ac:dyDescent="0.2">
      <c r="B42" s="89"/>
      <c r="C42" s="44" t="s">
        <v>31</v>
      </c>
      <c r="D42" s="81" t="s">
        <v>34</v>
      </c>
      <c r="E42" s="84" t="str">
        <f t="shared" si="1"/>
        <v>N/A</v>
      </c>
      <c r="F42" s="81" t="s">
        <v>34</v>
      </c>
      <c r="G42" s="84" t="str">
        <f t="shared" si="1"/>
        <v>N/A</v>
      </c>
      <c r="H42" s="81" t="s">
        <v>34</v>
      </c>
      <c r="I42" s="84" t="str">
        <f t="shared" ref="I42" si="11">IF(H42="N/A","N/A",H42*1.1)</f>
        <v>N/A</v>
      </c>
    </row>
    <row r="43" spans="2:9" ht="15.95" customHeight="1" thickBot="1" x14ac:dyDescent="0.25">
      <c r="B43" s="90"/>
      <c r="C43" s="46" t="s">
        <v>32</v>
      </c>
      <c r="D43" s="83" t="s">
        <v>34</v>
      </c>
      <c r="E43" s="86" t="str">
        <f t="shared" si="1"/>
        <v>N/A</v>
      </c>
      <c r="F43" s="83" t="s">
        <v>34</v>
      </c>
      <c r="G43" s="86" t="str">
        <f t="shared" si="1"/>
        <v>N/A</v>
      </c>
      <c r="H43" s="83" t="s">
        <v>34</v>
      </c>
      <c r="I43" s="86" t="str">
        <f t="shared" ref="I43" si="12">IF(H43="N/A","N/A",H43*1.1)</f>
        <v>N/A</v>
      </c>
    </row>
  </sheetData>
  <mergeCells count="13">
    <mergeCell ref="B40:B43"/>
    <mergeCell ref="B21:B22"/>
    <mergeCell ref="B23:B24"/>
    <mergeCell ref="B29:B31"/>
    <mergeCell ref="C29:C31"/>
    <mergeCell ref="B32:B35"/>
    <mergeCell ref="B36:B39"/>
    <mergeCell ref="B19:B20"/>
    <mergeCell ref="B9:B10"/>
    <mergeCell ref="B11:B12"/>
    <mergeCell ref="B13:B14"/>
    <mergeCell ref="B15:B16"/>
    <mergeCell ref="B17:B18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  <pageSetUpPr fitToPage="1"/>
  </sheetPr>
  <dimension ref="B2:I43"/>
  <sheetViews>
    <sheetView zoomScale="80" zoomScaleNormal="80" workbookViewId="0"/>
  </sheetViews>
  <sheetFormatPr defaultRowHeight="14.25" x14ac:dyDescent="0.2"/>
  <cols>
    <col min="1" max="1" width="1.375" style="49" customWidth="1"/>
    <col min="2" max="2" width="30.625" style="49" customWidth="1"/>
    <col min="3" max="3" width="23.125" style="49" customWidth="1"/>
    <col min="4" max="9" width="12.5" style="49" customWidth="1"/>
    <col min="10" max="10" width="1.375" style="49" customWidth="1"/>
    <col min="11" max="13" width="9" style="49"/>
    <col min="14" max="14" width="12.5" style="49" customWidth="1"/>
    <col min="15" max="16384" width="9" style="49"/>
  </cols>
  <sheetData>
    <row r="2" spans="2:6" ht="26.25" x14ac:dyDescent="0.2">
      <c r="B2" s="48" t="s">
        <v>50</v>
      </c>
    </row>
    <row r="4" spans="2:6" ht="23.25" x14ac:dyDescent="0.2">
      <c r="B4" s="50" t="s">
        <v>67</v>
      </c>
    </row>
    <row r="6" spans="2:6" ht="15.75" x14ac:dyDescent="0.2">
      <c r="B6" s="58" t="s">
        <v>52</v>
      </c>
      <c r="C6" s="59"/>
      <c r="D6" s="59"/>
      <c r="E6" s="80" t="s">
        <v>82</v>
      </c>
    </row>
    <row r="8" spans="2:6" ht="25.5" x14ac:dyDescent="0.2">
      <c r="B8" s="36" t="s">
        <v>11</v>
      </c>
      <c r="C8" s="37" t="s">
        <v>12</v>
      </c>
      <c r="D8" s="37" t="s">
        <v>57</v>
      </c>
      <c r="E8" s="55" t="s">
        <v>69</v>
      </c>
    </row>
    <row r="9" spans="2:6" ht="15.95" customHeight="1" x14ac:dyDescent="0.2">
      <c r="B9" s="89" t="s">
        <v>13</v>
      </c>
      <c r="C9" s="38" t="s">
        <v>14</v>
      </c>
      <c r="D9" s="81">
        <v>13.86</v>
      </c>
      <c r="E9" s="84">
        <f>D9*1.1</f>
        <v>15.246</v>
      </c>
      <c r="F9" s="78"/>
    </row>
    <row r="10" spans="2:6" ht="15.95" customHeight="1" x14ac:dyDescent="0.2">
      <c r="B10" s="89"/>
      <c r="C10" s="40" t="s">
        <v>15</v>
      </c>
      <c r="D10" s="82">
        <v>1.51</v>
      </c>
      <c r="E10" s="85">
        <f t="shared" ref="E10:E24" si="0">D10*1.1</f>
        <v>1.6610000000000003</v>
      </c>
      <c r="F10" s="78"/>
    </row>
    <row r="11" spans="2:6" ht="15.95" customHeight="1" x14ac:dyDescent="0.2">
      <c r="B11" s="89" t="s">
        <v>16</v>
      </c>
      <c r="C11" s="38" t="s">
        <v>14</v>
      </c>
      <c r="D11" s="81">
        <v>30.22</v>
      </c>
      <c r="E11" s="84">
        <f t="shared" si="0"/>
        <v>33.242000000000004</v>
      </c>
      <c r="F11" s="78"/>
    </row>
    <row r="12" spans="2:6" ht="15.95" customHeight="1" x14ac:dyDescent="0.2">
      <c r="B12" s="89"/>
      <c r="C12" s="40" t="s">
        <v>15</v>
      </c>
      <c r="D12" s="82">
        <v>1.51</v>
      </c>
      <c r="E12" s="85">
        <f t="shared" si="0"/>
        <v>1.6610000000000003</v>
      </c>
      <c r="F12" s="78"/>
    </row>
    <row r="13" spans="2:6" ht="15.95" customHeight="1" x14ac:dyDescent="0.2">
      <c r="B13" s="89" t="s">
        <v>17</v>
      </c>
      <c r="C13" s="38" t="s">
        <v>14</v>
      </c>
      <c r="D13" s="81">
        <v>126.74</v>
      </c>
      <c r="E13" s="84">
        <f t="shared" si="0"/>
        <v>139.41400000000002</v>
      </c>
      <c r="F13" s="78"/>
    </row>
    <row r="14" spans="2:6" ht="15.95" customHeight="1" x14ac:dyDescent="0.2">
      <c r="B14" s="89"/>
      <c r="C14" s="40" t="s">
        <v>15</v>
      </c>
      <c r="D14" s="82">
        <v>1.51</v>
      </c>
      <c r="E14" s="85">
        <f t="shared" si="0"/>
        <v>1.6610000000000003</v>
      </c>
      <c r="F14" s="78"/>
    </row>
    <row r="15" spans="2:6" ht="15.95" customHeight="1" x14ac:dyDescent="0.2">
      <c r="B15" s="89" t="s">
        <v>18</v>
      </c>
      <c r="C15" s="38" t="s">
        <v>14</v>
      </c>
      <c r="D15" s="81">
        <v>21.01</v>
      </c>
      <c r="E15" s="84">
        <f t="shared" si="0"/>
        <v>23.111000000000004</v>
      </c>
      <c r="F15" s="78"/>
    </row>
    <row r="16" spans="2:6" ht="15.95" customHeight="1" x14ac:dyDescent="0.2">
      <c r="B16" s="89"/>
      <c r="C16" s="40" t="s">
        <v>15</v>
      </c>
      <c r="D16" s="82">
        <v>1.51</v>
      </c>
      <c r="E16" s="85">
        <f t="shared" si="0"/>
        <v>1.6610000000000003</v>
      </c>
      <c r="F16" s="78"/>
    </row>
    <row r="17" spans="2:9" ht="15.95" customHeight="1" x14ac:dyDescent="0.2">
      <c r="B17" s="89" t="s">
        <v>19</v>
      </c>
      <c r="C17" s="38" t="s">
        <v>14</v>
      </c>
      <c r="D17" s="81">
        <v>51.66</v>
      </c>
      <c r="E17" s="84">
        <f t="shared" si="0"/>
        <v>56.826000000000001</v>
      </c>
      <c r="F17" s="78"/>
    </row>
    <row r="18" spans="2:9" ht="15.95" customHeight="1" x14ac:dyDescent="0.2">
      <c r="B18" s="89"/>
      <c r="C18" s="40" t="s">
        <v>15</v>
      </c>
      <c r="D18" s="82">
        <v>1.51</v>
      </c>
      <c r="E18" s="85">
        <f t="shared" si="0"/>
        <v>1.6610000000000003</v>
      </c>
      <c r="F18" s="78"/>
    </row>
    <row r="19" spans="2:9" ht="15.95" customHeight="1" x14ac:dyDescent="0.2">
      <c r="B19" s="89" t="s">
        <v>20</v>
      </c>
      <c r="C19" s="38" t="s">
        <v>14</v>
      </c>
      <c r="D19" s="81">
        <v>148.16999999999999</v>
      </c>
      <c r="E19" s="84">
        <f t="shared" si="0"/>
        <v>162.98699999999999</v>
      </c>
      <c r="F19" s="78"/>
    </row>
    <row r="20" spans="2:9" ht="15.95" customHeight="1" x14ac:dyDescent="0.2">
      <c r="B20" s="89"/>
      <c r="C20" s="40" t="s">
        <v>15</v>
      </c>
      <c r="D20" s="82">
        <v>1.51</v>
      </c>
      <c r="E20" s="85">
        <f t="shared" si="0"/>
        <v>1.6610000000000003</v>
      </c>
      <c r="F20" s="78"/>
    </row>
    <row r="21" spans="2:9" ht="15.95" customHeight="1" x14ac:dyDescent="0.2">
      <c r="B21" s="89" t="s">
        <v>21</v>
      </c>
      <c r="C21" s="38" t="s">
        <v>14</v>
      </c>
      <c r="D21" s="81">
        <v>3.53</v>
      </c>
      <c r="E21" s="84">
        <f t="shared" si="0"/>
        <v>3.883</v>
      </c>
      <c r="F21" s="78"/>
    </row>
    <row r="22" spans="2:9" ht="15.95" customHeight="1" x14ac:dyDescent="0.2">
      <c r="B22" s="89"/>
      <c r="C22" s="40" t="s">
        <v>15</v>
      </c>
      <c r="D22" s="82">
        <v>1.51</v>
      </c>
      <c r="E22" s="85">
        <f t="shared" si="0"/>
        <v>1.6610000000000003</v>
      </c>
      <c r="F22" s="78"/>
    </row>
    <row r="23" spans="2:9" ht="15.95" customHeight="1" x14ac:dyDescent="0.2">
      <c r="B23" s="89" t="s">
        <v>22</v>
      </c>
      <c r="C23" s="38" t="s">
        <v>14</v>
      </c>
      <c r="D23" s="81">
        <v>3.53</v>
      </c>
      <c r="E23" s="84">
        <f t="shared" si="0"/>
        <v>3.883</v>
      </c>
      <c r="F23" s="78"/>
    </row>
    <row r="24" spans="2:9" ht="15.95" customHeight="1" thickBot="1" x14ac:dyDescent="0.25">
      <c r="B24" s="90"/>
      <c r="C24" s="42" t="s">
        <v>15</v>
      </c>
      <c r="D24" s="83">
        <v>1.51</v>
      </c>
      <c r="E24" s="86">
        <f t="shared" si="0"/>
        <v>1.6610000000000003</v>
      </c>
      <c r="F24" s="78"/>
    </row>
    <row r="25" spans="2:9" x14ac:dyDescent="0.2">
      <c r="D25" s="79"/>
    </row>
    <row r="27" spans="2:9" ht="15.75" x14ac:dyDescent="0.2">
      <c r="B27" s="58" t="s">
        <v>53</v>
      </c>
      <c r="C27" s="59"/>
      <c r="D27" s="59"/>
      <c r="E27" s="59"/>
      <c r="F27" s="59"/>
      <c r="G27" s="59"/>
      <c r="H27" s="59"/>
      <c r="I27" s="80" t="str">
        <f>IF($E$6="","",$E$6)</f>
        <v>Actual</v>
      </c>
    </row>
    <row r="29" spans="2:9" ht="38.25" x14ac:dyDescent="0.2">
      <c r="B29" s="92"/>
      <c r="C29" s="92"/>
      <c r="D29" s="37" t="s">
        <v>42</v>
      </c>
      <c r="E29" s="55" t="s">
        <v>42</v>
      </c>
      <c r="F29" s="37" t="s">
        <v>43</v>
      </c>
      <c r="G29" s="55" t="s">
        <v>43</v>
      </c>
      <c r="H29" s="56" t="s">
        <v>26</v>
      </c>
      <c r="I29" s="57" t="s">
        <v>26</v>
      </c>
    </row>
    <row r="30" spans="2:9" x14ac:dyDescent="0.2">
      <c r="B30" s="92"/>
      <c r="C30" s="92"/>
      <c r="D30" s="37" t="s">
        <v>60</v>
      </c>
      <c r="E30" s="55" t="s">
        <v>60</v>
      </c>
      <c r="F30" s="37" t="s">
        <v>60</v>
      </c>
      <c r="G30" s="55" t="s">
        <v>60</v>
      </c>
      <c r="H30" s="37" t="s">
        <v>60</v>
      </c>
      <c r="I30" s="55" t="s">
        <v>60</v>
      </c>
    </row>
    <row r="31" spans="2:9" x14ac:dyDescent="0.2">
      <c r="B31" s="92"/>
      <c r="C31" s="92"/>
      <c r="D31" s="37" t="s">
        <v>56</v>
      </c>
      <c r="E31" s="55" t="s">
        <v>55</v>
      </c>
      <c r="F31" s="37" t="s">
        <v>56</v>
      </c>
      <c r="G31" s="55" t="s">
        <v>55</v>
      </c>
      <c r="H31" s="37" t="s">
        <v>56</v>
      </c>
      <c r="I31" s="55" t="s">
        <v>55</v>
      </c>
    </row>
    <row r="32" spans="2:9" ht="15.95" customHeight="1" x14ac:dyDescent="0.2">
      <c r="B32" s="89" t="s">
        <v>28</v>
      </c>
      <c r="C32" s="44" t="s">
        <v>29</v>
      </c>
      <c r="D32" s="81">
        <v>669.38</v>
      </c>
      <c r="E32" s="84">
        <f>IF(D32="N/A","N/A",D32*1.1)</f>
        <v>736.3180000000001</v>
      </c>
      <c r="F32" s="81">
        <v>88.7</v>
      </c>
      <c r="G32" s="84">
        <f>IF(F32="N/A","N/A",F32*1.1)</f>
        <v>97.570000000000007</v>
      </c>
      <c r="H32" s="81">
        <v>42.25</v>
      </c>
      <c r="I32" s="84">
        <f>IF(H32="N/A","N/A",H32*1.1)</f>
        <v>46.475000000000001</v>
      </c>
    </row>
    <row r="33" spans="2:9" ht="15.95" customHeight="1" x14ac:dyDescent="0.2">
      <c r="B33" s="89"/>
      <c r="C33" s="45" t="s">
        <v>30</v>
      </c>
      <c r="D33" s="82">
        <v>669.38</v>
      </c>
      <c r="E33" s="85">
        <f t="shared" ref="E33:G43" si="1">IF(D33="N/A","N/A",D33*1.1)</f>
        <v>736.3180000000001</v>
      </c>
      <c r="F33" s="82">
        <v>88.7</v>
      </c>
      <c r="G33" s="85">
        <f t="shared" si="1"/>
        <v>97.570000000000007</v>
      </c>
      <c r="H33" s="82">
        <v>88.7</v>
      </c>
      <c r="I33" s="85">
        <f t="shared" ref="I33:I43" si="2">IF(H33="N/A","N/A",H33*1.1)</f>
        <v>97.570000000000007</v>
      </c>
    </row>
    <row r="34" spans="2:9" ht="15.95" customHeight="1" x14ac:dyDescent="0.2">
      <c r="B34" s="89"/>
      <c r="C34" s="44" t="s">
        <v>31</v>
      </c>
      <c r="D34" s="81">
        <v>476.42</v>
      </c>
      <c r="E34" s="84">
        <f t="shared" si="1"/>
        <v>524.06200000000001</v>
      </c>
      <c r="F34" s="81">
        <v>273.98</v>
      </c>
      <c r="G34" s="84">
        <f t="shared" si="1"/>
        <v>301.37800000000004</v>
      </c>
      <c r="H34" s="81">
        <v>113.84</v>
      </c>
      <c r="I34" s="84">
        <f t="shared" si="2"/>
        <v>125.22400000000002</v>
      </c>
    </row>
    <row r="35" spans="2:9" ht="15.95" customHeight="1" x14ac:dyDescent="0.2">
      <c r="B35" s="89"/>
      <c r="C35" s="45" t="s">
        <v>32</v>
      </c>
      <c r="D35" s="82">
        <v>476.42</v>
      </c>
      <c r="E35" s="85">
        <f t="shared" si="1"/>
        <v>524.06200000000001</v>
      </c>
      <c r="F35" s="82">
        <v>273.98</v>
      </c>
      <c r="G35" s="85">
        <f t="shared" si="1"/>
        <v>301.37800000000004</v>
      </c>
      <c r="H35" s="82">
        <v>115.61</v>
      </c>
      <c r="I35" s="85">
        <f t="shared" si="2"/>
        <v>127.17100000000001</v>
      </c>
    </row>
    <row r="36" spans="2:9" ht="15.95" customHeight="1" x14ac:dyDescent="0.2">
      <c r="B36" s="89" t="s">
        <v>33</v>
      </c>
      <c r="C36" s="44" t="s">
        <v>29</v>
      </c>
      <c r="D36" s="81" t="s">
        <v>34</v>
      </c>
      <c r="E36" s="84" t="str">
        <f t="shared" si="1"/>
        <v>N/A</v>
      </c>
      <c r="F36" s="81" t="s">
        <v>34</v>
      </c>
      <c r="G36" s="84" t="str">
        <f t="shared" si="1"/>
        <v>N/A</v>
      </c>
      <c r="H36" s="81" t="s">
        <v>34</v>
      </c>
      <c r="I36" s="84" t="str">
        <f t="shared" si="2"/>
        <v>N/A</v>
      </c>
    </row>
    <row r="37" spans="2:9" ht="15.95" customHeight="1" x14ac:dyDescent="0.2">
      <c r="B37" s="89"/>
      <c r="C37" s="45" t="s">
        <v>30</v>
      </c>
      <c r="D37" s="82" t="s">
        <v>34</v>
      </c>
      <c r="E37" s="85" t="str">
        <f t="shared" si="1"/>
        <v>N/A</v>
      </c>
      <c r="F37" s="82" t="s">
        <v>34</v>
      </c>
      <c r="G37" s="85" t="str">
        <f t="shared" si="1"/>
        <v>N/A</v>
      </c>
      <c r="H37" s="82" t="s">
        <v>34</v>
      </c>
      <c r="I37" s="85" t="str">
        <f t="shared" si="2"/>
        <v>N/A</v>
      </c>
    </row>
    <row r="38" spans="2:9" ht="15.95" customHeight="1" x14ac:dyDescent="0.2">
      <c r="B38" s="89"/>
      <c r="C38" s="44" t="s">
        <v>31</v>
      </c>
      <c r="D38" s="81">
        <v>576.55999999999995</v>
      </c>
      <c r="E38" s="84">
        <f t="shared" si="1"/>
        <v>634.21600000000001</v>
      </c>
      <c r="F38" s="81">
        <v>374.12</v>
      </c>
      <c r="G38" s="84">
        <f t="shared" si="1"/>
        <v>411.53200000000004</v>
      </c>
      <c r="H38" s="81">
        <v>374.12</v>
      </c>
      <c r="I38" s="84">
        <f t="shared" si="2"/>
        <v>411.53200000000004</v>
      </c>
    </row>
    <row r="39" spans="2:9" ht="15.95" customHeight="1" x14ac:dyDescent="0.2">
      <c r="B39" s="89"/>
      <c r="C39" s="45" t="s">
        <v>32</v>
      </c>
      <c r="D39" s="82">
        <v>576.55999999999995</v>
      </c>
      <c r="E39" s="85">
        <f t="shared" si="1"/>
        <v>634.21600000000001</v>
      </c>
      <c r="F39" s="82">
        <v>374.12</v>
      </c>
      <c r="G39" s="85">
        <f t="shared" si="1"/>
        <v>411.53200000000004</v>
      </c>
      <c r="H39" s="82">
        <v>374.12</v>
      </c>
      <c r="I39" s="85">
        <f t="shared" si="2"/>
        <v>411.53200000000004</v>
      </c>
    </row>
    <row r="40" spans="2:9" ht="15.95" customHeight="1" x14ac:dyDescent="0.2">
      <c r="B40" s="89" t="s">
        <v>35</v>
      </c>
      <c r="C40" s="44" t="s">
        <v>29</v>
      </c>
      <c r="D40" s="81">
        <v>763.03</v>
      </c>
      <c r="E40" s="84">
        <f t="shared" si="1"/>
        <v>839.33300000000008</v>
      </c>
      <c r="F40" s="81">
        <v>182.36</v>
      </c>
      <c r="G40" s="84">
        <f t="shared" si="1"/>
        <v>200.59600000000003</v>
      </c>
      <c r="H40" s="81">
        <v>182.36</v>
      </c>
      <c r="I40" s="84">
        <f t="shared" si="2"/>
        <v>200.59600000000003</v>
      </c>
    </row>
    <row r="41" spans="2:9" ht="15.95" customHeight="1" x14ac:dyDescent="0.2">
      <c r="B41" s="89"/>
      <c r="C41" s="45" t="s">
        <v>30</v>
      </c>
      <c r="D41" s="82">
        <v>763.03</v>
      </c>
      <c r="E41" s="85">
        <f t="shared" si="1"/>
        <v>839.33300000000008</v>
      </c>
      <c r="F41" s="82">
        <v>182.36</v>
      </c>
      <c r="G41" s="85">
        <f t="shared" si="1"/>
        <v>200.59600000000003</v>
      </c>
      <c r="H41" s="82">
        <v>182.36</v>
      </c>
      <c r="I41" s="85">
        <f t="shared" si="2"/>
        <v>200.59600000000003</v>
      </c>
    </row>
    <row r="42" spans="2:9" ht="15.95" customHeight="1" x14ac:dyDescent="0.2">
      <c r="B42" s="89"/>
      <c r="C42" s="44" t="s">
        <v>31</v>
      </c>
      <c r="D42" s="81" t="s">
        <v>34</v>
      </c>
      <c r="E42" s="84" t="str">
        <f t="shared" si="1"/>
        <v>N/A</v>
      </c>
      <c r="F42" s="81" t="s">
        <v>34</v>
      </c>
      <c r="G42" s="84" t="str">
        <f t="shared" si="1"/>
        <v>N/A</v>
      </c>
      <c r="H42" s="81" t="s">
        <v>34</v>
      </c>
      <c r="I42" s="84" t="str">
        <f t="shared" si="2"/>
        <v>N/A</v>
      </c>
    </row>
    <row r="43" spans="2:9" ht="15.95" customHeight="1" thickBot="1" x14ac:dyDescent="0.25">
      <c r="B43" s="90"/>
      <c r="C43" s="46" t="s">
        <v>32</v>
      </c>
      <c r="D43" s="83" t="s">
        <v>34</v>
      </c>
      <c r="E43" s="86" t="str">
        <f t="shared" si="1"/>
        <v>N/A</v>
      </c>
      <c r="F43" s="83" t="s">
        <v>34</v>
      </c>
      <c r="G43" s="86" t="str">
        <f t="shared" si="1"/>
        <v>N/A</v>
      </c>
      <c r="H43" s="83" t="s">
        <v>34</v>
      </c>
      <c r="I43" s="86" t="str">
        <f t="shared" si="2"/>
        <v>N/A</v>
      </c>
    </row>
  </sheetData>
  <mergeCells count="13">
    <mergeCell ref="B19:B20"/>
    <mergeCell ref="B9:B10"/>
    <mergeCell ref="B11:B12"/>
    <mergeCell ref="B13:B14"/>
    <mergeCell ref="B15:B16"/>
    <mergeCell ref="B17:B18"/>
    <mergeCell ref="B40:B43"/>
    <mergeCell ref="B21:B22"/>
    <mergeCell ref="B23:B24"/>
    <mergeCell ref="B29:B31"/>
    <mergeCell ref="C29:C31"/>
    <mergeCell ref="B32:B35"/>
    <mergeCell ref="B36:B39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2:I43"/>
  <sheetViews>
    <sheetView zoomScale="80" zoomScaleNormal="80" workbookViewId="0"/>
  </sheetViews>
  <sheetFormatPr defaultRowHeight="14.25" x14ac:dyDescent="0.2"/>
  <cols>
    <col min="1" max="1" width="1.375" style="49" customWidth="1"/>
    <col min="2" max="2" width="30.625" style="49" customWidth="1"/>
    <col min="3" max="3" width="23.125" style="49" customWidth="1"/>
    <col min="4" max="9" width="12.5" style="49" customWidth="1"/>
    <col min="10" max="10" width="1.375" style="49" customWidth="1"/>
    <col min="11" max="16384" width="9" style="49"/>
  </cols>
  <sheetData>
    <row r="2" spans="2:5" ht="26.25" x14ac:dyDescent="0.2">
      <c r="B2" s="48" t="s">
        <v>50</v>
      </c>
      <c r="D2" s="77"/>
      <c r="E2" s="77"/>
    </row>
    <row r="3" spans="2:5" x14ac:dyDescent="0.2">
      <c r="D3" s="77"/>
      <c r="E3" s="77"/>
    </row>
    <row r="4" spans="2:5" ht="23.25" x14ac:dyDescent="0.2">
      <c r="B4" s="50" t="s">
        <v>71</v>
      </c>
    </row>
    <row r="6" spans="2:5" ht="15.75" x14ac:dyDescent="0.2">
      <c r="B6" s="58" t="s">
        <v>52</v>
      </c>
      <c r="C6" s="59"/>
      <c r="D6" s="59"/>
      <c r="E6" s="80" t="s">
        <v>82</v>
      </c>
    </row>
    <row r="8" spans="2:5" ht="25.5" x14ac:dyDescent="0.2">
      <c r="B8" s="36" t="s">
        <v>11</v>
      </c>
      <c r="C8" s="37" t="s">
        <v>12</v>
      </c>
      <c r="D8" s="37" t="s">
        <v>58</v>
      </c>
      <c r="E8" s="55" t="s">
        <v>72</v>
      </c>
    </row>
    <row r="9" spans="2:5" ht="15.95" customHeight="1" x14ac:dyDescent="0.2">
      <c r="B9" s="89" t="s">
        <v>13</v>
      </c>
      <c r="C9" s="38" t="s">
        <v>14</v>
      </c>
      <c r="D9" s="81">
        <v>14.35</v>
      </c>
      <c r="E9" s="84">
        <f>D9*1.1</f>
        <v>15.785</v>
      </c>
    </row>
    <row r="10" spans="2:5" ht="15.95" customHeight="1" x14ac:dyDescent="0.2">
      <c r="B10" s="89"/>
      <c r="C10" s="40" t="s">
        <v>15</v>
      </c>
      <c r="D10" s="82">
        <v>1.56</v>
      </c>
      <c r="E10" s="85">
        <f t="shared" ref="E10:E24" si="0">D10*1.1</f>
        <v>1.7160000000000002</v>
      </c>
    </row>
    <row r="11" spans="2:5" ht="15.95" customHeight="1" x14ac:dyDescent="0.2">
      <c r="B11" s="89" t="s">
        <v>16</v>
      </c>
      <c r="C11" s="38" t="s">
        <v>14</v>
      </c>
      <c r="D11" s="81">
        <v>31.3</v>
      </c>
      <c r="E11" s="84">
        <f t="shared" si="0"/>
        <v>34.430000000000007</v>
      </c>
    </row>
    <row r="12" spans="2:5" ht="15.95" customHeight="1" x14ac:dyDescent="0.2">
      <c r="B12" s="89"/>
      <c r="C12" s="40" t="s">
        <v>15</v>
      </c>
      <c r="D12" s="82">
        <v>1.56</v>
      </c>
      <c r="E12" s="85">
        <f t="shared" si="0"/>
        <v>1.7160000000000002</v>
      </c>
    </row>
    <row r="13" spans="2:5" ht="15.95" customHeight="1" x14ac:dyDescent="0.2">
      <c r="B13" s="89" t="s">
        <v>17</v>
      </c>
      <c r="C13" s="38" t="s">
        <v>14</v>
      </c>
      <c r="D13" s="81">
        <v>131.25</v>
      </c>
      <c r="E13" s="84">
        <f t="shared" si="0"/>
        <v>144.375</v>
      </c>
    </row>
    <row r="14" spans="2:5" ht="15.95" customHeight="1" x14ac:dyDescent="0.2">
      <c r="B14" s="89"/>
      <c r="C14" s="40" t="s">
        <v>15</v>
      </c>
      <c r="D14" s="82">
        <v>1.56</v>
      </c>
      <c r="E14" s="85">
        <f t="shared" si="0"/>
        <v>1.7160000000000002</v>
      </c>
    </row>
    <row r="15" spans="2:5" ht="15.95" customHeight="1" x14ac:dyDescent="0.2">
      <c r="B15" s="89" t="s">
        <v>18</v>
      </c>
      <c r="C15" s="38" t="s">
        <v>14</v>
      </c>
      <c r="D15" s="81">
        <v>21.76</v>
      </c>
      <c r="E15" s="84">
        <f t="shared" si="0"/>
        <v>23.936000000000003</v>
      </c>
    </row>
    <row r="16" spans="2:5" ht="15.95" customHeight="1" x14ac:dyDescent="0.2">
      <c r="B16" s="89"/>
      <c r="C16" s="40" t="s">
        <v>15</v>
      </c>
      <c r="D16" s="82">
        <v>1.56</v>
      </c>
      <c r="E16" s="85">
        <f t="shared" si="0"/>
        <v>1.7160000000000002</v>
      </c>
    </row>
    <row r="17" spans="2:9" ht="15.95" customHeight="1" x14ac:dyDescent="0.2">
      <c r="B17" s="89" t="s">
        <v>19</v>
      </c>
      <c r="C17" s="38" t="s">
        <v>14</v>
      </c>
      <c r="D17" s="81">
        <v>53.5</v>
      </c>
      <c r="E17" s="84">
        <f t="shared" si="0"/>
        <v>58.85</v>
      </c>
    </row>
    <row r="18" spans="2:9" ht="15.95" customHeight="1" x14ac:dyDescent="0.2">
      <c r="B18" s="89"/>
      <c r="C18" s="40" t="s">
        <v>15</v>
      </c>
      <c r="D18" s="82">
        <v>1.56</v>
      </c>
      <c r="E18" s="85">
        <f t="shared" si="0"/>
        <v>1.7160000000000002</v>
      </c>
    </row>
    <row r="19" spans="2:9" ht="15.95" customHeight="1" x14ac:dyDescent="0.2">
      <c r="B19" s="89" t="s">
        <v>20</v>
      </c>
      <c r="C19" s="38" t="s">
        <v>14</v>
      </c>
      <c r="D19" s="81">
        <v>153.44</v>
      </c>
      <c r="E19" s="84">
        <f t="shared" si="0"/>
        <v>168.78400000000002</v>
      </c>
    </row>
    <row r="20" spans="2:9" ht="15.95" customHeight="1" x14ac:dyDescent="0.2">
      <c r="B20" s="89"/>
      <c r="C20" s="40" t="s">
        <v>15</v>
      </c>
      <c r="D20" s="82">
        <v>1.56</v>
      </c>
      <c r="E20" s="85">
        <f t="shared" si="0"/>
        <v>1.7160000000000002</v>
      </c>
    </row>
    <row r="21" spans="2:9" ht="15.95" customHeight="1" x14ac:dyDescent="0.2">
      <c r="B21" s="89" t="s">
        <v>21</v>
      </c>
      <c r="C21" s="38" t="s">
        <v>14</v>
      </c>
      <c r="D21" s="81">
        <v>3.66</v>
      </c>
      <c r="E21" s="84">
        <f t="shared" si="0"/>
        <v>4.0260000000000007</v>
      </c>
    </row>
    <row r="22" spans="2:9" ht="15.95" customHeight="1" x14ac:dyDescent="0.2">
      <c r="B22" s="89"/>
      <c r="C22" s="40" t="s">
        <v>15</v>
      </c>
      <c r="D22" s="82">
        <v>1.56</v>
      </c>
      <c r="E22" s="85">
        <f t="shared" si="0"/>
        <v>1.7160000000000002</v>
      </c>
    </row>
    <row r="23" spans="2:9" ht="15.95" customHeight="1" x14ac:dyDescent="0.2">
      <c r="B23" s="89" t="s">
        <v>22</v>
      </c>
      <c r="C23" s="38" t="s">
        <v>14</v>
      </c>
      <c r="D23" s="81">
        <v>3.66</v>
      </c>
      <c r="E23" s="84">
        <f t="shared" si="0"/>
        <v>4.0260000000000007</v>
      </c>
    </row>
    <row r="24" spans="2:9" ht="15.95" customHeight="1" thickBot="1" x14ac:dyDescent="0.25">
      <c r="B24" s="90"/>
      <c r="C24" s="42" t="s">
        <v>15</v>
      </c>
      <c r="D24" s="83">
        <v>1.56</v>
      </c>
      <c r="E24" s="86">
        <f t="shared" si="0"/>
        <v>1.7160000000000002</v>
      </c>
    </row>
    <row r="25" spans="2:9" x14ac:dyDescent="0.2">
      <c r="D25" s="76"/>
    </row>
    <row r="27" spans="2:9" ht="15.75" x14ac:dyDescent="0.2">
      <c r="B27" s="58" t="s">
        <v>53</v>
      </c>
      <c r="C27" s="59"/>
      <c r="D27" s="59"/>
      <c r="E27" s="59"/>
      <c r="F27" s="59"/>
      <c r="G27" s="59"/>
      <c r="H27" s="59"/>
      <c r="I27" s="80" t="str">
        <f>IF($E$6="","",$E$6)</f>
        <v>Actual</v>
      </c>
    </row>
    <row r="29" spans="2:9" ht="38.25" x14ac:dyDescent="0.2">
      <c r="B29" s="92"/>
      <c r="C29" s="92"/>
      <c r="D29" s="37" t="s">
        <v>42</v>
      </c>
      <c r="E29" s="55" t="s">
        <v>42</v>
      </c>
      <c r="F29" s="37" t="s">
        <v>43</v>
      </c>
      <c r="G29" s="55" t="s">
        <v>43</v>
      </c>
      <c r="H29" s="56" t="s">
        <v>26</v>
      </c>
      <c r="I29" s="57" t="s">
        <v>26</v>
      </c>
    </row>
    <row r="30" spans="2:9" x14ac:dyDescent="0.2">
      <c r="B30" s="92"/>
      <c r="C30" s="92"/>
      <c r="D30" s="37" t="s">
        <v>61</v>
      </c>
      <c r="E30" s="55" t="s">
        <v>61</v>
      </c>
      <c r="F30" s="37" t="s">
        <v>61</v>
      </c>
      <c r="G30" s="55" t="s">
        <v>61</v>
      </c>
      <c r="H30" s="37" t="s">
        <v>61</v>
      </c>
      <c r="I30" s="55" t="s">
        <v>61</v>
      </c>
    </row>
    <row r="31" spans="2:9" x14ac:dyDescent="0.2">
      <c r="B31" s="92"/>
      <c r="C31" s="92"/>
      <c r="D31" s="37" t="s">
        <v>56</v>
      </c>
      <c r="E31" s="55" t="s">
        <v>55</v>
      </c>
      <c r="F31" s="37" t="s">
        <v>56</v>
      </c>
      <c r="G31" s="55" t="s">
        <v>55</v>
      </c>
      <c r="H31" s="37" t="s">
        <v>56</v>
      </c>
      <c r="I31" s="55" t="s">
        <v>55</v>
      </c>
    </row>
    <row r="32" spans="2:9" ht="15.95" customHeight="1" x14ac:dyDescent="0.2">
      <c r="B32" s="89" t="s">
        <v>28</v>
      </c>
      <c r="C32" s="44" t="s">
        <v>29</v>
      </c>
      <c r="D32" s="81">
        <v>677.95</v>
      </c>
      <c r="E32" s="84">
        <f>IF(D32="N/A","N/A",D32*1.1)</f>
        <v>745.74500000000012</v>
      </c>
      <c r="F32" s="81">
        <v>89.84</v>
      </c>
      <c r="G32" s="84">
        <f>IF(F32="N/A","N/A",F32*1.1)</f>
        <v>98.824000000000012</v>
      </c>
      <c r="H32" s="81">
        <v>42.79</v>
      </c>
      <c r="I32" s="84">
        <f>IF(H32="N/A","N/A",H32*1.1)</f>
        <v>47.069000000000003</v>
      </c>
    </row>
    <row r="33" spans="2:9" ht="15.95" customHeight="1" x14ac:dyDescent="0.2">
      <c r="B33" s="89"/>
      <c r="C33" s="45" t="s">
        <v>30</v>
      </c>
      <c r="D33" s="82">
        <v>677.95</v>
      </c>
      <c r="E33" s="85">
        <f t="shared" ref="E33:G43" si="1">IF(D33="N/A","N/A",D33*1.1)</f>
        <v>745.74500000000012</v>
      </c>
      <c r="F33" s="82">
        <v>89.84</v>
      </c>
      <c r="G33" s="85">
        <f t="shared" si="1"/>
        <v>98.824000000000012</v>
      </c>
      <c r="H33" s="82">
        <v>89.84</v>
      </c>
      <c r="I33" s="85">
        <f t="shared" ref="I33:I43" si="2">IF(H33="N/A","N/A",H33*1.1)</f>
        <v>98.824000000000012</v>
      </c>
    </row>
    <row r="34" spans="2:9" ht="15.95" customHeight="1" x14ac:dyDescent="0.2">
      <c r="B34" s="89"/>
      <c r="C34" s="44" t="s">
        <v>31</v>
      </c>
      <c r="D34" s="81">
        <v>482.52</v>
      </c>
      <c r="E34" s="84">
        <f t="shared" si="1"/>
        <v>530.77200000000005</v>
      </c>
      <c r="F34" s="81">
        <v>277.49</v>
      </c>
      <c r="G34" s="84">
        <f t="shared" si="1"/>
        <v>305.23900000000003</v>
      </c>
      <c r="H34" s="81">
        <v>115.3</v>
      </c>
      <c r="I34" s="84">
        <f t="shared" si="2"/>
        <v>126.83000000000001</v>
      </c>
    </row>
    <row r="35" spans="2:9" ht="15.95" customHeight="1" x14ac:dyDescent="0.2">
      <c r="B35" s="89"/>
      <c r="C35" s="45" t="s">
        <v>32</v>
      </c>
      <c r="D35" s="82">
        <v>482.52</v>
      </c>
      <c r="E35" s="85">
        <f t="shared" si="1"/>
        <v>530.77200000000005</v>
      </c>
      <c r="F35" s="82">
        <v>277.49</v>
      </c>
      <c r="G35" s="85">
        <f t="shared" si="1"/>
        <v>305.23900000000003</v>
      </c>
      <c r="H35" s="82">
        <v>117.09</v>
      </c>
      <c r="I35" s="85">
        <f t="shared" si="2"/>
        <v>128.79900000000001</v>
      </c>
    </row>
    <row r="36" spans="2:9" ht="15.95" customHeight="1" x14ac:dyDescent="0.2">
      <c r="B36" s="89" t="s">
        <v>33</v>
      </c>
      <c r="C36" s="44" t="s">
        <v>29</v>
      </c>
      <c r="D36" s="81" t="s">
        <v>34</v>
      </c>
      <c r="E36" s="84" t="str">
        <f t="shared" si="1"/>
        <v>N/A</v>
      </c>
      <c r="F36" s="81" t="s">
        <v>34</v>
      </c>
      <c r="G36" s="84" t="str">
        <f t="shared" si="1"/>
        <v>N/A</v>
      </c>
      <c r="H36" s="81" t="s">
        <v>34</v>
      </c>
      <c r="I36" s="84" t="str">
        <f t="shared" si="2"/>
        <v>N/A</v>
      </c>
    </row>
    <row r="37" spans="2:9" ht="15.95" customHeight="1" x14ac:dyDescent="0.2">
      <c r="B37" s="89"/>
      <c r="C37" s="45" t="s">
        <v>30</v>
      </c>
      <c r="D37" s="82" t="s">
        <v>34</v>
      </c>
      <c r="E37" s="85" t="str">
        <f t="shared" si="1"/>
        <v>N/A</v>
      </c>
      <c r="F37" s="82" t="s">
        <v>34</v>
      </c>
      <c r="G37" s="85" t="str">
        <f t="shared" si="1"/>
        <v>N/A</v>
      </c>
      <c r="H37" s="82" t="s">
        <v>34</v>
      </c>
      <c r="I37" s="85" t="str">
        <f t="shared" si="2"/>
        <v>N/A</v>
      </c>
    </row>
    <row r="38" spans="2:9" ht="15.95" customHeight="1" x14ac:dyDescent="0.2">
      <c r="B38" s="89"/>
      <c r="C38" s="44" t="s">
        <v>31</v>
      </c>
      <c r="D38" s="81">
        <v>583.94000000000005</v>
      </c>
      <c r="E38" s="84">
        <f t="shared" si="1"/>
        <v>642.33400000000006</v>
      </c>
      <c r="F38" s="81">
        <v>378.91</v>
      </c>
      <c r="G38" s="84">
        <f t="shared" si="1"/>
        <v>416.80100000000004</v>
      </c>
      <c r="H38" s="81">
        <v>378.91</v>
      </c>
      <c r="I38" s="84">
        <f t="shared" si="2"/>
        <v>416.80100000000004</v>
      </c>
    </row>
    <row r="39" spans="2:9" ht="15.95" customHeight="1" x14ac:dyDescent="0.2">
      <c r="B39" s="89"/>
      <c r="C39" s="45" t="s">
        <v>32</v>
      </c>
      <c r="D39" s="82">
        <v>583.94000000000005</v>
      </c>
      <c r="E39" s="85">
        <f t="shared" si="1"/>
        <v>642.33400000000006</v>
      </c>
      <c r="F39" s="82">
        <v>378.91</v>
      </c>
      <c r="G39" s="85">
        <f t="shared" si="1"/>
        <v>416.80100000000004</v>
      </c>
      <c r="H39" s="82">
        <v>378.91</v>
      </c>
      <c r="I39" s="85">
        <f t="shared" si="2"/>
        <v>416.80100000000004</v>
      </c>
    </row>
    <row r="40" spans="2:9" ht="15.95" customHeight="1" x14ac:dyDescent="0.2">
      <c r="B40" s="89" t="s">
        <v>35</v>
      </c>
      <c r="C40" s="44" t="s">
        <v>29</v>
      </c>
      <c r="D40" s="81">
        <v>772.8</v>
      </c>
      <c r="E40" s="84">
        <f t="shared" si="1"/>
        <v>850.08</v>
      </c>
      <c r="F40" s="81">
        <v>184.69</v>
      </c>
      <c r="G40" s="84">
        <f t="shared" si="1"/>
        <v>203.15900000000002</v>
      </c>
      <c r="H40" s="81">
        <v>184.69</v>
      </c>
      <c r="I40" s="84">
        <f t="shared" si="2"/>
        <v>203.15900000000002</v>
      </c>
    </row>
    <row r="41" spans="2:9" ht="15.95" customHeight="1" x14ac:dyDescent="0.2">
      <c r="B41" s="89"/>
      <c r="C41" s="45" t="s">
        <v>30</v>
      </c>
      <c r="D41" s="82">
        <v>772.8</v>
      </c>
      <c r="E41" s="85">
        <f t="shared" si="1"/>
        <v>850.08</v>
      </c>
      <c r="F41" s="82">
        <v>184.69</v>
      </c>
      <c r="G41" s="85">
        <f t="shared" si="1"/>
        <v>203.15900000000002</v>
      </c>
      <c r="H41" s="82">
        <v>184.69</v>
      </c>
      <c r="I41" s="85">
        <f t="shared" si="2"/>
        <v>203.15900000000002</v>
      </c>
    </row>
    <row r="42" spans="2:9" ht="15.95" customHeight="1" x14ac:dyDescent="0.2">
      <c r="B42" s="89"/>
      <c r="C42" s="44" t="s">
        <v>31</v>
      </c>
      <c r="D42" s="81" t="s">
        <v>34</v>
      </c>
      <c r="E42" s="84" t="str">
        <f t="shared" si="1"/>
        <v>N/A</v>
      </c>
      <c r="F42" s="81" t="s">
        <v>34</v>
      </c>
      <c r="G42" s="84" t="str">
        <f t="shared" si="1"/>
        <v>N/A</v>
      </c>
      <c r="H42" s="81" t="s">
        <v>34</v>
      </c>
      <c r="I42" s="84" t="str">
        <f t="shared" si="2"/>
        <v>N/A</v>
      </c>
    </row>
    <row r="43" spans="2:9" ht="15.95" customHeight="1" thickBot="1" x14ac:dyDescent="0.25">
      <c r="B43" s="90"/>
      <c r="C43" s="46" t="s">
        <v>32</v>
      </c>
      <c r="D43" s="83" t="s">
        <v>34</v>
      </c>
      <c r="E43" s="86" t="str">
        <f t="shared" si="1"/>
        <v>N/A</v>
      </c>
      <c r="F43" s="83" t="s">
        <v>34</v>
      </c>
      <c r="G43" s="86" t="str">
        <f t="shared" si="1"/>
        <v>N/A</v>
      </c>
      <c r="H43" s="83" t="s">
        <v>34</v>
      </c>
      <c r="I43" s="86" t="str">
        <f t="shared" si="2"/>
        <v>N/A</v>
      </c>
    </row>
  </sheetData>
  <mergeCells count="13">
    <mergeCell ref="B40:B43"/>
    <mergeCell ref="B21:B22"/>
    <mergeCell ref="B23:B24"/>
    <mergeCell ref="B29:B31"/>
    <mergeCell ref="C29:C31"/>
    <mergeCell ref="B32:B35"/>
    <mergeCell ref="B36:B39"/>
    <mergeCell ref="B19:B20"/>
    <mergeCell ref="B9:B10"/>
    <mergeCell ref="B11:B12"/>
    <mergeCell ref="B13:B14"/>
    <mergeCell ref="B15:B16"/>
    <mergeCell ref="B17:B18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B2:I43"/>
  <sheetViews>
    <sheetView tabSelected="1" zoomScale="80" zoomScaleNormal="80" workbookViewId="0"/>
  </sheetViews>
  <sheetFormatPr defaultRowHeight="14.25" x14ac:dyDescent="0.2"/>
  <cols>
    <col min="1" max="1" width="1.375" style="49" customWidth="1"/>
    <col min="2" max="2" width="30.625" style="49" customWidth="1"/>
    <col min="3" max="3" width="23.125" style="49" customWidth="1"/>
    <col min="4" max="9" width="12.5" style="49" customWidth="1"/>
    <col min="10" max="10" width="1.375" style="49" customWidth="1"/>
    <col min="11" max="16384" width="9" style="49"/>
  </cols>
  <sheetData>
    <row r="2" spans="2:5" ht="26.25" x14ac:dyDescent="0.2">
      <c r="B2" s="48" t="s">
        <v>50</v>
      </c>
      <c r="D2" s="77"/>
    </row>
    <row r="3" spans="2:5" x14ac:dyDescent="0.2">
      <c r="D3" s="77"/>
    </row>
    <row r="4" spans="2:5" ht="23.25" x14ac:dyDescent="0.2">
      <c r="B4" s="50" t="s">
        <v>73</v>
      </c>
    </row>
    <row r="6" spans="2:5" ht="15.75" x14ac:dyDescent="0.2">
      <c r="B6" s="58" t="s">
        <v>52</v>
      </c>
      <c r="C6" s="59"/>
      <c r="D6" s="59"/>
      <c r="E6" s="80" t="s">
        <v>84</v>
      </c>
    </row>
    <row r="8" spans="2:5" ht="25.5" x14ac:dyDescent="0.2">
      <c r="B8" s="36" t="s">
        <v>11</v>
      </c>
      <c r="C8" s="37" t="s">
        <v>12</v>
      </c>
      <c r="D8" s="37" t="s">
        <v>59</v>
      </c>
      <c r="E8" s="55" t="s">
        <v>74</v>
      </c>
    </row>
    <row r="9" spans="2:5" ht="15.95" customHeight="1" x14ac:dyDescent="0.2">
      <c r="B9" s="89" t="s">
        <v>13</v>
      </c>
      <c r="C9" s="38" t="s">
        <v>14</v>
      </c>
      <c r="D9" s="81">
        <f>ROUND('2017-18 Metering Price List'!D9*(1+'AER Final Decision'!$G$46)*(1-'AER Final Decision'!$G$52),2)</f>
        <v>14.96</v>
      </c>
      <c r="E9" s="84">
        <f>D9*1.1</f>
        <v>16.456000000000003</v>
      </c>
    </row>
    <row r="10" spans="2:5" ht="15.95" customHeight="1" x14ac:dyDescent="0.2">
      <c r="B10" s="89"/>
      <c r="C10" s="40" t="s">
        <v>15</v>
      </c>
      <c r="D10" s="82">
        <f>ROUND('2017-18 Metering Price List'!D10*(1+'AER Final Decision'!$G$46)*(1-'AER Final Decision'!$G$52),2)</f>
        <v>1.63</v>
      </c>
      <c r="E10" s="85">
        <f t="shared" ref="E10:E24" si="0">D10*1.1</f>
        <v>1.7929999999999999</v>
      </c>
    </row>
    <row r="11" spans="2:5" ht="15.95" customHeight="1" x14ac:dyDescent="0.2">
      <c r="B11" s="89" t="s">
        <v>16</v>
      </c>
      <c r="C11" s="38" t="s">
        <v>14</v>
      </c>
      <c r="D11" s="81">
        <f>ROUND('2017-18 Metering Price List'!D11*(1+'AER Final Decision'!$G$46)*(1-'AER Final Decision'!$G$52),2)</f>
        <v>32.630000000000003</v>
      </c>
      <c r="E11" s="84">
        <f t="shared" si="0"/>
        <v>35.893000000000008</v>
      </c>
    </row>
    <row r="12" spans="2:5" ht="15.95" customHeight="1" x14ac:dyDescent="0.2">
      <c r="B12" s="89"/>
      <c r="C12" s="40" t="s">
        <v>15</v>
      </c>
      <c r="D12" s="82">
        <f>ROUND('2017-18 Metering Price List'!D12*(1+'AER Final Decision'!$G$46)*(1-'AER Final Decision'!$G$52),2)</f>
        <v>1.63</v>
      </c>
      <c r="E12" s="85">
        <f t="shared" si="0"/>
        <v>1.7929999999999999</v>
      </c>
    </row>
    <row r="13" spans="2:5" ht="15.95" customHeight="1" x14ac:dyDescent="0.2">
      <c r="B13" s="89" t="s">
        <v>17</v>
      </c>
      <c r="C13" s="38" t="s">
        <v>14</v>
      </c>
      <c r="D13" s="81">
        <f>ROUND('2017-18 Metering Price List'!D13*(1+'AER Final Decision'!$G$46)*(1-'AER Final Decision'!$G$52),2)</f>
        <v>136.82</v>
      </c>
      <c r="E13" s="84">
        <f t="shared" si="0"/>
        <v>150.50200000000001</v>
      </c>
    </row>
    <row r="14" spans="2:5" ht="15.95" customHeight="1" x14ac:dyDescent="0.2">
      <c r="B14" s="89"/>
      <c r="C14" s="40" t="s">
        <v>15</v>
      </c>
      <c r="D14" s="82">
        <f>ROUND('2017-18 Metering Price List'!D14*(1+'AER Final Decision'!$G$46)*(1-'AER Final Decision'!$G$52),2)</f>
        <v>1.63</v>
      </c>
      <c r="E14" s="85">
        <f t="shared" si="0"/>
        <v>1.7929999999999999</v>
      </c>
    </row>
    <row r="15" spans="2:5" ht="15.95" customHeight="1" x14ac:dyDescent="0.2">
      <c r="B15" s="89" t="s">
        <v>18</v>
      </c>
      <c r="C15" s="38" t="s">
        <v>14</v>
      </c>
      <c r="D15" s="81">
        <f>ROUND('2017-18 Metering Price List'!D15*(1+'AER Final Decision'!$G$46)*(1-'AER Final Decision'!$G$52),2)</f>
        <v>22.68</v>
      </c>
      <c r="E15" s="84">
        <f t="shared" si="0"/>
        <v>24.948</v>
      </c>
    </row>
    <row r="16" spans="2:5" ht="15.95" customHeight="1" x14ac:dyDescent="0.2">
      <c r="B16" s="89"/>
      <c r="C16" s="40" t="s">
        <v>15</v>
      </c>
      <c r="D16" s="82">
        <f>ROUND('2017-18 Metering Price List'!D16*(1+'AER Final Decision'!$G$46)*(1-'AER Final Decision'!$G$52),2)</f>
        <v>1.63</v>
      </c>
      <c r="E16" s="85">
        <f t="shared" si="0"/>
        <v>1.7929999999999999</v>
      </c>
    </row>
    <row r="17" spans="2:9" ht="15.95" customHeight="1" x14ac:dyDescent="0.2">
      <c r="B17" s="89" t="s">
        <v>19</v>
      </c>
      <c r="C17" s="38" t="s">
        <v>14</v>
      </c>
      <c r="D17" s="81">
        <f>ROUND('2017-18 Metering Price List'!D17*(1+'AER Final Decision'!$G$46)*(1-'AER Final Decision'!$G$52),2)</f>
        <v>55.77</v>
      </c>
      <c r="E17" s="84">
        <f t="shared" si="0"/>
        <v>61.347000000000008</v>
      </c>
    </row>
    <row r="18" spans="2:9" ht="15.95" customHeight="1" x14ac:dyDescent="0.2">
      <c r="B18" s="89"/>
      <c r="C18" s="40" t="s">
        <v>15</v>
      </c>
      <c r="D18" s="82">
        <f>ROUND('2017-18 Metering Price List'!D18*(1+'AER Final Decision'!$G$46)*(1-'AER Final Decision'!$G$52),2)</f>
        <v>1.63</v>
      </c>
      <c r="E18" s="85">
        <f t="shared" si="0"/>
        <v>1.7929999999999999</v>
      </c>
    </row>
    <row r="19" spans="2:9" ht="15.95" customHeight="1" x14ac:dyDescent="0.2">
      <c r="B19" s="89" t="s">
        <v>20</v>
      </c>
      <c r="C19" s="38" t="s">
        <v>14</v>
      </c>
      <c r="D19" s="81">
        <f>ROUND('2017-18 Metering Price List'!D19*(1+'AER Final Decision'!$G$46)*(1-'AER Final Decision'!$G$52),2)</f>
        <v>159.94999999999999</v>
      </c>
      <c r="E19" s="84">
        <f t="shared" si="0"/>
        <v>175.94499999999999</v>
      </c>
    </row>
    <row r="20" spans="2:9" ht="15.95" customHeight="1" x14ac:dyDescent="0.2">
      <c r="B20" s="89"/>
      <c r="C20" s="40" t="s">
        <v>15</v>
      </c>
      <c r="D20" s="82">
        <f>ROUND('2017-18 Metering Price List'!D20*(1+'AER Final Decision'!$G$46)*(1-'AER Final Decision'!$G$52),2)</f>
        <v>1.63</v>
      </c>
      <c r="E20" s="85">
        <f t="shared" si="0"/>
        <v>1.7929999999999999</v>
      </c>
    </row>
    <row r="21" spans="2:9" ht="15.95" customHeight="1" x14ac:dyDescent="0.2">
      <c r="B21" s="89" t="s">
        <v>21</v>
      </c>
      <c r="C21" s="38" t="s">
        <v>14</v>
      </c>
      <c r="D21" s="81">
        <f>ROUND('2017-18 Metering Price List'!D21*(1+'AER Final Decision'!$G$46)*(1-'AER Final Decision'!$G$52),2)</f>
        <v>3.82</v>
      </c>
      <c r="E21" s="84">
        <f t="shared" si="0"/>
        <v>4.202</v>
      </c>
    </row>
    <row r="22" spans="2:9" ht="15.95" customHeight="1" x14ac:dyDescent="0.2">
      <c r="B22" s="89"/>
      <c r="C22" s="40" t="s">
        <v>15</v>
      </c>
      <c r="D22" s="82">
        <f>ROUND('2017-18 Metering Price List'!D22*(1+'AER Final Decision'!$G$46)*(1-'AER Final Decision'!$G$52),2)</f>
        <v>1.63</v>
      </c>
      <c r="E22" s="85">
        <f t="shared" si="0"/>
        <v>1.7929999999999999</v>
      </c>
    </row>
    <row r="23" spans="2:9" ht="15.95" customHeight="1" x14ac:dyDescent="0.2">
      <c r="B23" s="89" t="s">
        <v>22</v>
      </c>
      <c r="C23" s="38" t="s">
        <v>14</v>
      </c>
      <c r="D23" s="81">
        <f>ROUND('2017-18 Metering Price List'!D23*(1+'AER Final Decision'!$G$46)*(1-'AER Final Decision'!$G$52),2)</f>
        <v>3.82</v>
      </c>
      <c r="E23" s="84">
        <f t="shared" si="0"/>
        <v>4.202</v>
      </c>
    </row>
    <row r="24" spans="2:9" ht="15.95" customHeight="1" thickBot="1" x14ac:dyDescent="0.25">
      <c r="B24" s="90"/>
      <c r="C24" s="42" t="s">
        <v>15</v>
      </c>
      <c r="D24" s="83">
        <f>ROUND('2017-18 Metering Price List'!D24*(1+'AER Final Decision'!$G$46)*(1-'AER Final Decision'!$G$52),2)</f>
        <v>1.63</v>
      </c>
      <c r="E24" s="86">
        <f t="shared" si="0"/>
        <v>1.7929999999999999</v>
      </c>
    </row>
    <row r="27" spans="2:9" ht="15.75" x14ac:dyDescent="0.2">
      <c r="B27" s="58" t="s">
        <v>53</v>
      </c>
      <c r="C27" s="59"/>
      <c r="D27" s="59"/>
      <c r="E27" s="59"/>
      <c r="F27" s="59"/>
      <c r="G27" s="59"/>
      <c r="H27" s="59"/>
      <c r="I27" s="80" t="str">
        <f>IF($E$6="","",$E$6)</f>
        <v>Proposed</v>
      </c>
    </row>
    <row r="29" spans="2:9" ht="38.25" x14ac:dyDescent="0.2">
      <c r="B29" s="92"/>
      <c r="C29" s="92"/>
      <c r="D29" s="37" t="s">
        <v>42</v>
      </c>
      <c r="E29" s="55" t="s">
        <v>42</v>
      </c>
      <c r="F29" s="37" t="s">
        <v>43</v>
      </c>
      <c r="G29" s="55" t="s">
        <v>43</v>
      </c>
      <c r="H29" s="56" t="s">
        <v>26</v>
      </c>
      <c r="I29" s="57" t="s">
        <v>26</v>
      </c>
    </row>
    <row r="30" spans="2:9" x14ac:dyDescent="0.2">
      <c r="B30" s="92"/>
      <c r="C30" s="92"/>
      <c r="D30" s="37" t="s">
        <v>5</v>
      </c>
      <c r="E30" s="55" t="s">
        <v>5</v>
      </c>
      <c r="F30" s="37" t="s">
        <v>5</v>
      </c>
      <c r="G30" s="55" t="s">
        <v>5</v>
      </c>
      <c r="H30" s="37" t="s">
        <v>5</v>
      </c>
      <c r="I30" s="55" t="s">
        <v>5</v>
      </c>
    </row>
    <row r="31" spans="2:9" x14ac:dyDescent="0.2">
      <c r="B31" s="92"/>
      <c r="C31" s="92"/>
      <c r="D31" s="37" t="s">
        <v>56</v>
      </c>
      <c r="E31" s="55" t="s">
        <v>55</v>
      </c>
      <c r="F31" s="37" t="s">
        <v>56</v>
      </c>
      <c r="G31" s="55" t="s">
        <v>55</v>
      </c>
      <c r="H31" s="37" t="s">
        <v>56</v>
      </c>
      <c r="I31" s="55" t="s">
        <v>55</v>
      </c>
    </row>
    <row r="32" spans="2:9" ht="15.95" customHeight="1" x14ac:dyDescent="0.2">
      <c r="B32" s="89" t="s">
        <v>28</v>
      </c>
      <c r="C32" s="44" t="s">
        <v>29</v>
      </c>
      <c r="D32" s="81">
        <f>IF('2017-18 Metering Price List'!D32="N/A","N/A",ROUND('2017-18 Metering Price List'!D32*(1+'AER Final Decision'!$G$46)*(1-'AER Final Decision'!$G$55),2))</f>
        <v>691.17</v>
      </c>
      <c r="E32" s="84">
        <f>IF(D32="N/A","N/A",D32*1.1)</f>
        <v>760.28700000000003</v>
      </c>
      <c r="F32" s="81">
        <f>IF('2017-18 Metering Price List'!F32="N/A","N/A",ROUND('2017-18 Metering Price List'!F32*(1+'AER Final Decision'!$G$46)*(1-'AER Final Decision'!$G$55),2))</f>
        <v>91.59</v>
      </c>
      <c r="G32" s="84">
        <f>IF(F32="N/A","N/A",F32*1.1)</f>
        <v>100.74900000000001</v>
      </c>
      <c r="H32" s="81">
        <f>IF('2017-18 Metering Price List'!H32="N/A","N/A",ROUND('2017-18 Metering Price List'!H32*(1+'AER Final Decision'!$G$46)*(1-'AER Final Decision'!$G$55),2))</f>
        <v>43.62</v>
      </c>
      <c r="I32" s="84">
        <f>IF(H32="N/A","N/A",H32*1.1)</f>
        <v>47.981999999999999</v>
      </c>
    </row>
    <row r="33" spans="2:9" ht="15.95" customHeight="1" x14ac:dyDescent="0.2">
      <c r="B33" s="89"/>
      <c r="C33" s="45" t="s">
        <v>30</v>
      </c>
      <c r="D33" s="82">
        <f>IF('2017-18 Metering Price List'!D33="N/A","N/A",ROUND('2017-18 Metering Price List'!D33*(1+'AER Final Decision'!$G$46)*(1-'AER Final Decision'!$G$55),2))</f>
        <v>691.17</v>
      </c>
      <c r="E33" s="85">
        <f t="shared" ref="E33:G43" si="1">IF(D33="N/A","N/A",D33*1.1)</f>
        <v>760.28700000000003</v>
      </c>
      <c r="F33" s="82">
        <f>IF('2017-18 Metering Price List'!F33="N/A","N/A",ROUND('2017-18 Metering Price List'!F33*(1+'AER Final Decision'!$G$46)*(1-'AER Final Decision'!$G$55),2))</f>
        <v>91.59</v>
      </c>
      <c r="G33" s="85">
        <f t="shared" si="1"/>
        <v>100.74900000000001</v>
      </c>
      <c r="H33" s="82">
        <f>IF('2017-18 Metering Price List'!H33="N/A","N/A",ROUND('2017-18 Metering Price List'!H33*(1+'AER Final Decision'!$G$46)*(1-'AER Final Decision'!$G$55),2))</f>
        <v>91.59</v>
      </c>
      <c r="I33" s="85">
        <f t="shared" ref="I33:I43" si="2">IF(H33="N/A","N/A",H33*1.1)</f>
        <v>100.74900000000001</v>
      </c>
    </row>
    <row r="34" spans="2:9" ht="15.95" customHeight="1" x14ac:dyDescent="0.2">
      <c r="B34" s="89"/>
      <c r="C34" s="44" t="s">
        <v>31</v>
      </c>
      <c r="D34" s="81">
        <f>IF('2017-18 Metering Price List'!D34="N/A","N/A",ROUND('2017-18 Metering Price List'!D34*(1+'AER Final Decision'!$G$46)*(1-'AER Final Decision'!$G$55),2))</f>
        <v>491.93</v>
      </c>
      <c r="E34" s="84">
        <f t="shared" si="1"/>
        <v>541.12300000000005</v>
      </c>
      <c r="F34" s="81">
        <f>IF('2017-18 Metering Price List'!F34="N/A","N/A",ROUND('2017-18 Metering Price List'!F34*(1+'AER Final Decision'!$G$46)*(1-'AER Final Decision'!$G$55),2))</f>
        <v>282.89999999999998</v>
      </c>
      <c r="G34" s="84">
        <f t="shared" si="1"/>
        <v>311.19</v>
      </c>
      <c r="H34" s="81">
        <f>IF('2017-18 Metering Price List'!H34="N/A","N/A",ROUND('2017-18 Metering Price List'!H34*(1+'AER Final Decision'!$G$46)*(1-'AER Final Decision'!$G$55),2))</f>
        <v>117.55</v>
      </c>
      <c r="I34" s="84">
        <f t="shared" si="2"/>
        <v>129.30500000000001</v>
      </c>
    </row>
    <row r="35" spans="2:9" ht="15.95" customHeight="1" x14ac:dyDescent="0.2">
      <c r="B35" s="89"/>
      <c r="C35" s="45" t="s">
        <v>32</v>
      </c>
      <c r="D35" s="82">
        <f>IF('2017-18 Metering Price List'!D35="N/A","N/A",ROUND('2017-18 Metering Price List'!D35*(1+'AER Final Decision'!$G$46)*(1-'AER Final Decision'!$G$55),2))</f>
        <v>491.93</v>
      </c>
      <c r="E35" s="85">
        <f t="shared" si="1"/>
        <v>541.12300000000005</v>
      </c>
      <c r="F35" s="82">
        <f>IF('2017-18 Metering Price List'!F35="N/A","N/A",ROUND('2017-18 Metering Price List'!F35*(1+'AER Final Decision'!$G$46)*(1-'AER Final Decision'!$G$55),2))</f>
        <v>282.89999999999998</v>
      </c>
      <c r="G35" s="85">
        <f t="shared" si="1"/>
        <v>311.19</v>
      </c>
      <c r="H35" s="82">
        <f>IF('2017-18 Metering Price List'!H35="N/A","N/A",ROUND('2017-18 Metering Price List'!H35*(1+'AER Final Decision'!$G$46)*(1-'AER Final Decision'!$G$55),2))</f>
        <v>119.37</v>
      </c>
      <c r="I35" s="85">
        <f t="shared" si="2"/>
        <v>131.30700000000002</v>
      </c>
    </row>
    <row r="36" spans="2:9" ht="15.95" customHeight="1" x14ac:dyDescent="0.2">
      <c r="B36" s="89" t="s">
        <v>33</v>
      </c>
      <c r="C36" s="44" t="s">
        <v>29</v>
      </c>
      <c r="D36" s="81" t="str">
        <f>IF('2017-18 Metering Price List'!D36="N/A","N/A",ROUND('2017-18 Metering Price List'!D36*(1+'AER Final Decision'!$G$46)*(1-'AER Final Decision'!$G$55),2))</f>
        <v>N/A</v>
      </c>
      <c r="E36" s="84" t="str">
        <f t="shared" si="1"/>
        <v>N/A</v>
      </c>
      <c r="F36" s="81" t="str">
        <f>IF('2017-18 Metering Price List'!F36="N/A","N/A",ROUND('2017-18 Metering Price List'!F36*(1+'AER Final Decision'!$G$46)*(1-'AER Final Decision'!$G$55),2))</f>
        <v>N/A</v>
      </c>
      <c r="G36" s="84" t="str">
        <f t="shared" si="1"/>
        <v>N/A</v>
      </c>
      <c r="H36" s="81" t="str">
        <f>IF('2017-18 Metering Price List'!H36="N/A","N/A",ROUND('2017-18 Metering Price List'!H36*(1+'AER Final Decision'!$G$46)*(1-'AER Final Decision'!$G$55),2))</f>
        <v>N/A</v>
      </c>
      <c r="I36" s="84" t="str">
        <f t="shared" si="2"/>
        <v>N/A</v>
      </c>
    </row>
    <row r="37" spans="2:9" ht="15.95" customHeight="1" x14ac:dyDescent="0.2">
      <c r="B37" s="89"/>
      <c r="C37" s="45" t="s">
        <v>30</v>
      </c>
      <c r="D37" s="82" t="str">
        <f>IF('2017-18 Metering Price List'!D37="N/A","N/A",ROUND('2017-18 Metering Price List'!D37*(1+'AER Final Decision'!$G$46)*(1-'AER Final Decision'!$G$55),2))</f>
        <v>N/A</v>
      </c>
      <c r="E37" s="85" t="str">
        <f t="shared" si="1"/>
        <v>N/A</v>
      </c>
      <c r="F37" s="82" t="str">
        <f>IF('2017-18 Metering Price List'!F37="N/A","N/A",ROUND('2017-18 Metering Price List'!F37*(1+'AER Final Decision'!$G$46)*(1-'AER Final Decision'!$G$55),2))</f>
        <v>N/A</v>
      </c>
      <c r="G37" s="85" t="str">
        <f t="shared" si="1"/>
        <v>N/A</v>
      </c>
      <c r="H37" s="82" t="str">
        <f>IF('2017-18 Metering Price List'!H37="N/A","N/A",ROUND('2017-18 Metering Price List'!H37*(1+'AER Final Decision'!$G$46)*(1-'AER Final Decision'!$G$55),2))</f>
        <v>N/A</v>
      </c>
      <c r="I37" s="85" t="str">
        <f t="shared" si="2"/>
        <v>N/A</v>
      </c>
    </row>
    <row r="38" spans="2:9" ht="15.95" customHeight="1" x14ac:dyDescent="0.2">
      <c r="B38" s="89"/>
      <c r="C38" s="44" t="s">
        <v>31</v>
      </c>
      <c r="D38" s="81">
        <f>IF('2017-18 Metering Price List'!D38="N/A","N/A",ROUND('2017-18 Metering Price List'!D38*(1+'AER Final Decision'!$G$46)*(1-'AER Final Decision'!$G$55),2))</f>
        <v>595.33000000000004</v>
      </c>
      <c r="E38" s="84">
        <f t="shared" si="1"/>
        <v>654.86300000000006</v>
      </c>
      <c r="F38" s="81">
        <f>IF('2017-18 Metering Price List'!F38="N/A","N/A",ROUND('2017-18 Metering Price List'!F38*(1+'AER Final Decision'!$G$46)*(1-'AER Final Decision'!$G$55),2))</f>
        <v>386.3</v>
      </c>
      <c r="G38" s="84">
        <f t="shared" si="1"/>
        <v>424.93000000000006</v>
      </c>
      <c r="H38" s="81">
        <f>IF('2017-18 Metering Price List'!H38="N/A","N/A",ROUND('2017-18 Metering Price List'!H38*(1+'AER Final Decision'!$G$46)*(1-'AER Final Decision'!$G$55),2))</f>
        <v>386.3</v>
      </c>
      <c r="I38" s="84">
        <f t="shared" si="2"/>
        <v>424.93000000000006</v>
      </c>
    </row>
    <row r="39" spans="2:9" ht="15.95" customHeight="1" x14ac:dyDescent="0.2">
      <c r="B39" s="89"/>
      <c r="C39" s="45" t="s">
        <v>32</v>
      </c>
      <c r="D39" s="82">
        <f>IF('2017-18 Metering Price List'!D39="N/A","N/A",ROUND('2017-18 Metering Price List'!D39*(1+'AER Final Decision'!$G$46)*(1-'AER Final Decision'!$G$55),2))</f>
        <v>595.33000000000004</v>
      </c>
      <c r="E39" s="85">
        <f t="shared" si="1"/>
        <v>654.86300000000006</v>
      </c>
      <c r="F39" s="82">
        <f>IF('2017-18 Metering Price List'!F39="N/A","N/A",ROUND('2017-18 Metering Price List'!F39*(1+'AER Final Decision'!$G$46)*(1-'AER Final Decision'!$G$55),2))</f>
        <v>386.3</v>
      </c>
      <c r="G39" s="85">
        <f t="shared" si="1"/>
        <v>424.93000000000006</v>
      </c>
      <c r="H39" s="82">
        <f>IF('2017-18 Metering Price List'!H39="N/A","N/A",ROUND('2017-18 Metering Price List'!H39*(1+'AER Final Decision'!$G$46)*(1-'AER Final Decision'!$G$55),2))</f>
        <v>386.3</v>
      </c>
      <c r="I39" s="85">
        <f t="shared" si="2"/>
        <v>424.93000000000006</v>
      </c>
    </row>
    <row r="40" spans="2:9" ht="15.95" customHeight="1" x14ac:dyDescent="0.2">
      <c r="B40" s="89" t="s">
        <v>35</v>
      </c>
      <c r="C40" s="44" t="s">
        <v>29</v>
      </c>
      <c r="D40" s="81">
        <f>IF('2017-18 Metering Price List'!D40="N/A","N/A",ROUND('2017-18 Metering Price List'!D40*(1+'AER Final Decision'!$G$46)*(1-'AER Final Decision'!$G$55),2))</f>
        <v>787.87</v>
      </c>
      <c r="E40" s="84">
        <f t="shared" si="1"/>
        <v>866.65700000000004</v>
      </c>
      <c r="F40" s="81">
        <f>IF('2017-18 Metering Price List'!F40="N/A","N/A",ROUND('2017-18 Metering Price List'!F40*(1+'AER Final Decision'!$G$46)*(1-'AER Final Decision'!$G$55),2))</f>
        <v>188.29</v>
      </c>
      <c r="G40" s="84">
        <f t="shared" si="1"/>
        <v>207.119</v>
      </c>
      <c r="H40" s="81">
        <f>IF('2017-18 Metering Price List'!H40="N/A","N/A",ROUND('2017-18 Metering Price List'!H40*(1+'AER Final Decision'!$G$46)*(1-'AER Final Decision'!$G$55),2))</f>
        <v>188.29</v>
      </c>
      <c r="I40" s="84">
        <f t="shared" si="2"/>
        <v>207.119</v>
      </c>
    </row>
    <row r="41" spans="2:9" ht="15.95" customHeight="1" x14ac:dyDescent="0.2">
      <c r="B41" s="89"/>
      <c r="C41" s="45" t="s">
        <v>30</v>
      </c>
      <c r="D41" s="82">
        <f>IF('2017-18 Metering Price List'!D41="N/A","N/A",ROUND('2017-18 Metering Price List'!D41*(1+'AER Final Decision'!$G$46)*(1-'AER Final Decision'!$G$55),2))</f>
        <v>787.87</v>
      </c>
      <c r="E41" s="85">
        <f t="shared" si="1"/>
        <v>866.65700000000004</v>
      </c>
      <c r="F41" s="82">
        <f>IF('2017-18 Metering Price List'!F41="N/A","N/A",ROUND('2017-18 Metering Price List'!F41*(1+'AER Final Decision'!$G$46)*(1-'AER Final Decision'!$G$55),2))</f>
        <v>188.29</v>
      </c>
      <c r="G41" s="85">
        <f t="shared" si="1"/>
        <v>207.119</v>
      </c>
      <c r="H41" s="82">
        <f>IF('2017-18 Metering Price List'!H41="N/A","N/A",ROUND('2017-18 Metering Price List'!H41*(1+'AER Final Decision'!$G$46)*(1-'AER Final Decision'!$G$55),2))</f>
        <v>188.29</v>
      </c>
      <c r="I41" s="85">
        <f t="shared" si="2"/>
        <v>207.119</v>
      </c>
    </row>
    <row r="42" spans="2:9" ht="15.95" customHeight="1" x14ac:dyDescent="0.2">
      <c r="B42" s="89"/>
      <c r="C42" s="44" t="s">
        <v>31</v>
      </c>
      <c r="D42" s="81" t="str">
        <f>IF('2017-18 Metering Price List'!D42="N/A","N/A",ROUND('2017-18 Metering Price List'!D42*(1+'AER Final Decision'!$G$46)*(1-'AER Final Decision'!$G$55),2))</f>
        <v>N/A</v>
      </c>
      <c r="E42" s="84" t="str">
        <f t="shared" si="1"/>
        <v>N/A</v>
      </c>
      <c r="F42" s="81" t="str">
        <f>IF('2017-18 Metering Price List'!F42="N/A","N/A",ROUND('2017-18 Metering Price List'!F42*(1+'AER Final Decision'!$G$46)*(1-'AER Final Decision'!$G$55),2))</f>
        <v>N/A</v>
      </c>
      <c r="G42" s="84" t="str">
        <f t="shared" si="1"/>
        <v>N/A</v>
      </c>
      <c r="H42" s="81" t="str">
        <f>IF('2017-18 Metering Price List'!H42="N/A","N/A",ROUND('2017-18 Metering Price List'!H42*(1+'AER Final Decision'!$G$46)*(1-'AER Final Decision'!$G$55),2))</f>
        <v>N/A</v>
      </c>
      <c r="I42" s="84" t="str">
        <f t="shared" si="2"/>
        <v>N/A</v>
      </c>
    </row>
    <row r="43" spans="2:9" ht="15.95" customHeight="1" thickBot="1" x14ac:dyDescent="0.25">
      <c r="B43" s="90"/>
      <c r="C43" s="46" t="s">
        <v>32</v>
      </c>
      <c r="D43" s="83" t="str">
        <f>IF('2017-18 Metering Price List'!D43="N/A","N/A",ROUND('2017-18 Metering Price List'!D43*(1+'AER Final Decision'!$G$46)*(1-'AER Final Decision'!$G$55),2))</f>
        <v>N/A</v>
      </c>
      <c r="E43" s="86" t="str">
        <f t="shared" si="1"/>
        <v>N/A</v>
      </c>
      <c r="F43" s="83" t="str">
        <f>IF('2017-18 Metering Price List'!F43="N/A","N/A",ROUND('2017-18 Metering Price List'!F43*(1+'AER Final Decision'!$G$46)*(1-'AER Final Decision'!$G$55),2))</f>
        <v>N/A</v>
      </c>
      <c r="G43" s="86" t="str">
        <f t="shared" si="1"/>
        <v>N/A</v>
      </c>
      <c r="H43" s="83" t="str">
        <f>IF('2017-18 Metering Price List'!H43="N/A","N/A",ROUND('2017-18 Metering Price List'!H43*(1+'AER Final Decision'!$G$46)*(1-'AER Final Decision'!$G$55),2))</f>
        <v>N/A</v>
      </c>
      <c r="I43" s="86" t="str">
        <f t="shared" si="2"/>
        <v>N/A</v>
      </c>
    </row>
  </sheetData>
  <mergeCells count="13">
    <mergeCell ref="B40:B43"/>
    <mergeCell ref="B21:B22"/>
    <mergeCell ref="B23:B24"/>
    <mergeCell ref="B29:B31"/>
    <mergeCell ref="C29:C31"/>
    <mergeCell ref="B32:B35"/>
    <mergeCell ref="B36:B39"/>
    <mergeCell ref="B19:B20"/>
    <mergeCell ref="B9:B10"/>
    <mergeCell ref="B11:B12"/>
    <mergeCell ref="B13:B14"/>
    <mergeCell ref="B15:B16"/>
    <mergeCell ref="B17:B18"/>
  </mergeCells>
  <pageMargins left="0.7" right="0.7" top="0.75" bottom="0.75" header="0.3" footer="0.3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39997558519241921"/>
    <pageSetUpPr fitToPage="1"/>
  </sheetPr>
  <dimension ref="A2:M83"/>
  <sheetViews>
    <sheetView zoomScale="80" zoomScaleNormal="80" workbookViewId="0">
      <selection activeCell="F15" sqref="F15"/>
    </sheetView>
  </sheetViews>
  <sheetFormatPr defaultRowHeight="14.25" x14ac:dyDescent="0.2"/>
  <cols>
    <col min="1" max="1" width="1.375" style="49" customWidth="1"/>
    <col min="2" max="2" width="30.625" style="1" customWidth="1"/>
    <col min="3" max="3" width="23.125" style="1" customWidth="1"/>
    <col min="4" max="4" width="28.5" style="1" bestFit="1" customWidth="1"/>
    <col min="5" max="7" width="21.5" style="1" customWidth="1"/>
    <col min="8" max="9" width="5.25" style="1" customWidth="1"/>
    <col min="10" max="16384" width="9" style="1"/>
  </cols>
  <sheetData>
    <row r="2" spans="2:13" ht="26.25" x14ac:dyDescent="0.4">
      <c r="B2" s="6" t="s">
        <v>50</v>
      </c>
    </row>
    <row r="4" spans="2:13" ht="23.25" x14ac:dyDescent="0.35">
      <c r="B4" s="5" t="s">
        <v>83</v>
      </c>
    </row>
    <row r="6" spans="2:13" ht="23.25" x14ac:dyDescent="0.35">
      <c r="B6" s="5" t="s">
        <v>64</v>
      </c>
    </row>
    <row r="8" spans="2:13" ht="15" x14ac:dyDescent="0.2">
      <c r="D8" s="9" t="s">
        <v>9</v>
      </c>
      <c r="E8" s="9" t="s">
        <v>3</v>
      </c>
      <c r="F8" s="9" t="s">
        <v>4</v>
      </c>
      <c r="G8" s="9" t="s">
        <v>5</v>
      </c>
    </row>
    <row r="9" spans="2:13" ht="15" x14ac:dyDescent="0.2">
      <c r="C9" s="10" t="s">
        <v>63</v>
      </c>
      <c r="D9" s="88"/>
      <c r="E9" s="29">
        <v>1.5100000000000001E-2</v>
      </c>
      <c r="F9" s="29">
        <v>1.2800000000000001E-2</v>
      </c>
      <c r="G9" s="29">
        <v>1.95E-2</v>
      </c>
    </row>
    <row r="10" spans="2:13" ht="15" x14ac:dyDescent="0.2">
      <c r="C10" s="10" t="s">
        <v>66</v>
      </c>
      <c r="D10" s="88"/>
      <c r="E10" s="29">
        <v>-2.2499999999999999E-2</v>
      </c>
      <c r="F10" s="29">
        <v>-2.2499999999999999E-2</v>
      </c>
      <c r="G10" s="29">
        <v>-2.2499999999999999E-2</v>
      </c>
    </row>
    <row r="11" spans="2:13" ht="15" x14ac:dyDescent="0.2">
      <c r="C11" s="10" t="s">
        <v>65</v>
      </c>
      <c r="D11" s="88"/>
      <c r="E11" s="29">
        <v>0</v>
      </c>
      <c r="F11" s="29">
        <v>0</v>
      </c>
      <c r="G11" s="29">
        <v>0</v>
      </c>
    </row>
    <row r="13" spans="2:13" ht="15" x14ac:dyDescent="0.2">
      <c r="J13" s="32"/>
      <c r="K13" s="32"/>
      <c r="L13" s="32"/>
      <c r="M13" s="32"/>
    </row>
    <row r="14" spans="2:13" ht="15" x14ac:dyDescent="0.25">
      <c r="B14" s="11" t="s">
        <v>52</v>
      </c>
      <c r="C14" s="12"/>
      <c r="D14" s="12"/>
      <c r="E14" s="12"/>
      <c r="F14" s="12"/>
      <c r="G14" s="12"/>
      <c r="J14" s="33" t="s">
        <v>70</v>
      </c>
      <c r="K14" s="33" t="s">
        <v>70</v>
      </c>
      <c r="L14" s="33" t="s">
        <v>70</v>
      </c>
      <c r="M14" s="33" t="s">
        <v>70</v>
      </c>
    </row>
    <row r="15" spans="2:13" ht="15" x14ac:dyDescent="0.25">
      <c r="D15" s="30" t="s">
        <v>68</v>
      </c>
      <c r="E15" s="30" t="s">
        <v>68</v>
      </c>
      <c r="F15" s="30" t="s">
        <v>68</v>
      </c>
      <c r="G15" s="87" t="s">
        <v>84</v>
      </c>
      <c r="J15" s="34" t="s">
        <v>54</v>
      </c>
      <c r="K15" s="34" t="s">
        <v>60</v>
      </c>
      <c r="L15" s="34" t="s">
        <v>61</v>
      </c>
      <c r="M15" s="34" t="s">
        <v>62</v>
      </c>
    </row>
    <row r="16" spans="2:13" ht="25.5" x14ac:dyDescent="0.2">
      <c r="B16" s="13" t="s">
        <v>11</v>
      </c>
      <c r="C16" s="14" t="s">
        <v>12</v>
      </c>
      <c r="D16" s="14" t="s">
        <v>77</v>
      </c>
      <c r="E16" s="14" t="s">
        <v>78</v>
      </c>
      <c r="F16" s="14" t="s">
        <v>79</v>
      </c>
      <c r="G16" s="14" t="s">
        <v>80</v>
      </c>
      <c r="J16" s="35" t="s">
        <v>68</v>
      </c>
      <c r="K16" s="35" t="s">
        <v>68</v>
      </c>
      <c r="L16" s="35" t="s">
        <v>68</v>
      </c>
      <c r="M16" s="35" t="s">
        <v>68</v>
      </c>
    </row>
    <row r="17" spans="2:13" x14ac:dyDescent="0.2">
      <c r="B17" s="96" t="s">
        <v>13</v>
      </c>
      <c r="C17" s="15" t="s">
        <v>14</v>
      </c>
      <c r="D17" s="16">
        <f>'Price Cap - Annual Chge'!D10</f>
        <v>13.35</v>
      </c>
      <c r="E17" s="16">
        <f t="shared" ref="E17:G17" si="0">IFERROR(ROUND(D17*(1+E$9)*(1-E$10),2),D17)</f>
        <v>13.86</v>
      </c>
      <c r="F17" s="16">
        <f t="shared" si="0"/>
        <v>14.35</v>
      </c>
      <c r="G17" s="16">
        <f t="shared" si="0"/>
        <v>14.96</v>
      </c>
      <c r="J17" s="1" t="b">
        <f>D17='2015-16 Metering Price List'!$D9</f>
        <v>1</v>
      </c>
      <c r="K17" s="1" t="b">
        <f>E17='2016-17 Metering Price List'!$D9</f>
        <v>1</v>
      </c>
      <c r="L17" s="1" t="b">
        <f>F17='2017-18 Metering Price List'!$D9</f>
        <v>1</v>
      </c>
      <c r="M17" s="1" t="b">
        <f>G17='2018-19 Metering Price List'!$D9</f>
        <v>1</v>
      </c>
    </row>
    <row r="18" spans="2:13" x14ac:dyDescent="0.2">
      <c r="B18" s="96"/>
      <c r="C18" s="17" t="s">
        <v>15</v>
      </c>
      <c r="D18" s="18">
        <f>'Price Cap - Annual Chge'!D11</f>
        <v>1.45</v>
      </c>
      <c r="E18" s="18">
        <f t="shared" ref="E18:G32" si="1">IFERROR(ROUND(D18*(1+E$9)*(1-E$10),2),D18)</f>
        <v>1.51</v>
      </c>
      <c r="F18" s="18">
        <f t="shared" si="1"/>
        <v>1.56</v>
      </c>
      <c r="G18" s="18">
        <f t="shared" si="1"/>
        <v>1.63</v>
      </c>
      <c r="J18" s="1" t="b">
        <f>D18='2015-16 Metering Price List'!$D10</f>
        <v>1</v>
      </c>
      <c r="K18" s="1" t="b">
        <f>E18='2016-17 Metering Price List'!$D10</f>
        <v>1</v>
      </c>
      <c r="L18" s="1" t="b">
        <f>F18='2017-18 Metering Price List'!$D10</f>
        <v>1</v>
      </c>
      <c r="M18" s="1" t="b">
        <f>G18='2018-19 Metering Price List'!$D10</f>
        <v>1</v>
      </c>
    </row>
    <row r="19" spans="2:13" x14ac:dyDescent="0.2">
      <c r="B19" s="98" t="s">
        <v>16</v>
      </c>
      <c r="C19" s="15" t="s">
        <v>14</v>
      </c>
      <c r="D19" s="16">
        <f>'Price Cap - Annual Chge'!D12</f>
        <v>29.12</v>
      </c>
      <c r="E19" s="16">
        <f t="shared" si="1"/>
        <v>30.22</v>
      </c>
      <c r="F19" s="16">
        <f t="shared" si="1"/>
        <v>31.3</v>
      </c>
      <c r="G19" s="16">
        <f t="shared" si="1"/>
        <v>32.630000000000003</v>
      </c>
      <c r="J19" s="1" t="b">
        <f>D19='2015-16 Metering Price List'!$D11</f>
        <v>1</v>
      </c>
      <c r="K19" s="1" t="b">
        <f>E19='2016-17 Metering Price List'!$D11</f>
        <v>1</v>
      </c>
      <c r="L19" s="1" t="b">
        <f>F19='2017-18 Metering Price List'!$D11</f>
        <v>1</v>
      </c>
      <c r="M19" s="1" t="b">
        <f>G19='2018-19 Metering Price List'!$D11</f>
        <v>1</v>
      </c>
    </row>
    <row r="20" spans="2:13" x14ac:dyDescent="0.2">
      <c r="B20" s="98"/>
      <c r="C20" s="17" t="s">
        <v>15</v>
      </c>
      <c r="D20" s="18">
        <f>'Price Cap - Annual Chge'!D13</f>
        <v>1.45</v>
      </c>
      <c r="E20" s="18">
        <f t="shared" si="1"/>
        <v>1.51</v>
      </c>
      <c r="F20" s="18">
        <f t="shared" si="1"/>
        <v>1.56</v>
      </c>
      <c r="G20" s="18">
        <f t="shared" si="1"/>
        <v>1.63</v>
      </c>
      <c r="J20" s="1" t="b">
        <f>D20='2015-16 Metering Price List'!$D12</f>
        <v>1</v>
      </c>
      <c r="K20" s="1" t="b">
        <f>E20='2016-17 Metering Price List'!$D12</f>
        <v>1</v>
      </c>
      <c r="L20" s="1" t="b">
        <f>F20='2017-18 Metering Price List'!$D12</f>
        <v>1</v>
      </c>
      <c r="M20" s="1" t="b">
        <f>G20='2018-19 Metering Price List'!$D12</f>
        <v>1</v>
      </c>
    </row>
    <row r="21" spans="2:13" x14ac:dyDescent="0.2">
      <c r="B21" s="96" t="s">
        <v>17</v>
      </c>
      <c r="C21" s="15" t="s">
        <v>14</v>
      </c>
      <c r="D21" s="16">
        <f>'Price Cap - Annual Chge'!D14</f>
        <v>122.11</v>
      </c>
      <c r="E21" s="16">
        <f t="shared" si="1"/>
        <v>126.74</v>
      </c>
      <c r="F21" s="16">
        <f t="shared" si="1"/>
        <v>131.25</v>
      </c>
      <c r="G21" s="16">
        <f t="shared" si="1"/>
        <v>136.82</v>
      </c>
      <c r="J21" s="1" t="b">
        <f>D21='2015-16 Metering Price List'!$D13</f>
        <v>1</v>
      </c>
      <c r="K21" s="1" t="b">
        <f>E21='2016-17 Metering Price List'!$D13</f>
        <v>1</v>
      </c>
      <c r="L21" s="1" t="b">
        <f>F21='2017-18 Metering Price List'!$D13</f>
        <v>1</v>
      </c>
      <c r="M21" s="1" t="b">
        <f>G21='2018-19 Metering Price List'!$D13</f>
        <v>1</v>
      </c>
    </row>
    <row r="22" spans="2:13" x14ac:dyDescent="0.2">
      <c r="B22" s="96"/>
      <c r="C22" s="17" t="s">
        <v>15</v>
      </c>
      <c r="D22" s="18">
        <f>'Price Cap - Annual Chge'!D15</f>
        <v>1.45</v>
      </c>
      <c r="E22" s="18">
        <f t="shared" si="1"/>
        <v>1.51</v>
      </c>
      <c r="F22" s="18">
        <f t="shared" si="1"/>
        <v>1.56</v>
      </c>
      <c r="G22" s="18">
        <f t="shared" si="1"/>
        <v>1.63</v>
      </c>
      <c r="J22" s="1" t="b">
        <f>D22='2015-16 Metering Price List'!$D14</f>
        <v>1</v>
      </c>
      <c r="K22" s="1" t="b">
        <f>E22='2016-17 Metering Price List'!$D14</f>
        <v>1</v>
      </c>
      <c r="L22" s="1" t="b">
        <f>F22='2017-18 Metering Price List'!$D14</f>
        <v>1</v>
      </c>
      <c r="M22" s="1" t="b">
        <f>G22='2018-19 Metering Price List'!$D14</f>
        <v>1</v>
      </c>
    </row>
    <row r="23" spans="2:13" x14ac:dyDescent="0.2">
      <c r="B23" s="98" t="s">
        <v>18</v>
      </c>
      <c r="C23" s="15" t="s">
        <v>14</v>
      </c>
      <c r="D23" s="16">
        <f>'Price Cap - Annual Chge'!D16</f>
        <v>20.239999999999998</v>
      </c>
      <c r="E23" s="16">
        <f t="shared" si="1"/>
        <v>21.01</v>
      </c>
      <c r="F23" s="16">
        <f t="shared" si="1"/>
        <v>21.76</v>
      </c>
      <c r="G23" s="16">
        <f t="shared" si="1"/>
        <v>22.68</v>
      </c>
      <c r="J23" s="1" t="b">
        <f>D23='2015-16 Metering Price List'!$D15</f>
        <v>1</v>
      </c>
      <c r="K23" s="1" t="b">
        <f>E23='2016-17 Metering Price List'!$D15</f>
        <v>1</v>
      </c>
      <c r="L23" s="1" t="b">
        <f>F23='2017-18 Metering Price List'!$D15</f>
        <v>1</v>
      </c>
      <c r="M23" s="1" t="b">
        <f>G23='2018-19 Metering Price List'!$D15</f>
        <v>1</v>
      </c>
    </row>
    <row r="24" spans="2:13" x14ac:dyDescent="0.2">
      <c r="B24" s="98"/>
      <c r="C24" s="17" t="s">
        <v>15</v>
      </c>
      <c r="D24" s="18">
        <f>'Price Cap - Annual Chge'!D17</f>
        <v>1.45</v>
      </c>
      <c r="E24" s="18">
        <f t="shared" si="1"/>
        <v>1.51</v>
      </c>
      <c r="F24" s="18">
        <f t="shared" si="1"/>
        <v>1.56</v>
      </c>
      <c r="G24" s="18">
        <f t="shared" si="1"/>
        <v>1.63</v>
      </c>
      <c r="J24" s="1" t="b">
        <f>D24='2015-16 Metering Price List'!$D16</f>
        <v>1</v>
      </c>
      <c r="K24" s="1" t="b">
        <f>E24='2016-17 Metering Price List'!$D16</f>
        <v>1</v>
      </c>
      <c r="L24" s="1" t="b">
        <f>F24='2017-18 Metering Price List'!$D16</f>
        <v>1</v>
      </c>
      <c r="M24" s="1" t="b">
        <f>G24='2018-19 Metering Price List'!$D16</f>
        <v>1</v>
      </c>
    </row>
    <row r="25" spans="2:13" x14ac:dyDescent="0.2">
      <c r="B25" s="96" t="s">
        <v>19</v>
      </c>
      <c r="C25" s="15" t="s">
        <v>14</v>
      </c>
      <c r="D25" s="16">
        <f>'Price Cap - Annual Chge'!D18</f>
        <v>49.77</v>
      </c>
      <c r="E25" s="16">
        <f t="shared" si="1"/>
        <v>51.66</v>
      </c>
      <c r="F25" s="16">
        <f t="shared" si="1"/>
        <v>53.5</v>
      </c>
      <c r="G25" s="16">
        <f t="shared" si="1"/>
        <v>55.77</v>
      </c>
      <c r="J25" s="1" t="b">
        <f>D25='2015-16 Metering Price List'!$D17</f>
        <v>1</v>
      </c>
      <c r="K25" s="1" t="b">
        <f>E25='2016-17 Metering Price List'!$D17</f>
        <v>1</v>
      </c>
      <c r="L25" s="1" t="b">
        <f>F25='2017-18 Metering Price List'!$D17</f>
        <v>1</v>
      </c>
      <c r="M25" s="1" t="b">
        <f>G25='2018-19 Metering Price List'!$D17</f>
        <v>1</v>
      </c>
    </row>
    <row r="26" spans="2:13" x14ac:dyDescent="0.2">
      <c r="B26" s="96"/>
      <c r="C26" s="17" t="s">
        <v>15</v>
      </c>
      <c r="D26" s="18">
        <f>'Price Cap - Annual Chge'!D19</f>
        <v>1.45</v>
      </c>
      <c r="E26" s="18">
        <f t="shared" si="1"/>
        <v>1.51</v>
      </c>
      <c r="F26" s="18">
        <f t="shared" si="1"/>
        <v>1.56</v>
      </c>
      <c r="G26" s="18">
        <f t="shared" si="1"/>
        <v>1.63</v>
      </c>
      <c r="J26" s="1" t="b">
        <f>D26='2015-16 Metering Price List'!$D18</f>
        <v>1</v>
      </c>
      <c r="K26" s="1" t="b">
        <f>E26='2016-17 Metering Price List'!$D18</f>
        <v>1</v>
      </c>
      <c r="L26" s="1" t="b">
        <f>F26='2017-18 Metering Price List'!$D18</f>
        <v>1</v>
      </c>
      <c r="M26" s="1" t="b">
        <f>G26='2018-19 Metering Price List'!$D18</f>
        <v>1</v>
      </c>
    </row>
    <row r="27" spans="2:13" x14ac:dyDescent="0.2">
      <c r="B27" s="98" t="s">
        <v>20</v>
      </c>
      <c r="C27" s="15" t="s">
        <v>14</v>
      </c>
      <c r="D27" s="16">
        <f>'Price Cap - Annual Chge'!D20</f>
        <v>142.75</v>
      </c>
      <c r="E27" s="16">
        <f t="shared" si="1"/>
        <v>148.16999999999999</v>
      </c>
      <c r="F27" s="16">
        <f t="shared" si="1"/>
        <v>153.44</v>
      </c>
      <c r="G27" s="16">
        <f t="shared" si="1"/>
        <v>159.94999999999999</v>
      </c>
      <c r="J27" s="1" t="b">
        <f>D27='2015-16 Metering Price List'!$D19</f>
        <v>1</v>
      </c>
      <c r="K27" s="1" t="b">
        <f>E27='2016-17 Metering Price List'!$D19</f>
        <v>1</v>
      </c>
      <c r="L27" s="1" t="b">
        <f>F27='2017-18 Metering Price List'!$D19</f>
        <v>1</v>
      </c>
      <c r="M27" s="1" t="b">
        <f>G27='2018-19 Metering Price List'!$D19</f>
        <v>1</v>
      </c>
    </row>
    <row r="28" spans="2:13" x14ac:dyDescent="0.2">
      <c r="B28" s="98"/>
      <c r="C28" s="17" t="s">
        <v>15</v>
      </c>
      <c r="D28" s="18">
        <f>'Price Cap - Annual Chge'!D21</f>
        <v>1.45</v>
      </c>
      <c r="E28" s="18">
        <f t="shared" si="1"/>
        <v>1.51</v>
      </c>
      <c r="F28" s="18">
        <f t="shared" si="1"/>
        <v>1.56</v>
      </c>
      <c r="G28" s="18">
        <f t="shared" si="1"/>
        <v>1.63</v>
      </c>
      <c r="J28" s="1" t="b">
        <f>D28='2015-16 Metering Price List'!$D20</f>
        <v>1</v>
      </c>
      <c r="K28" s="1" t="b">
        <f>E28='2016-17 Metering Price List'!$D20</f>
        <v>1</v>
      </c>
      <c r="L28" s="1" t="b">
        <f>F28='2017-18 Metering Price List'!$D20</f>
        <v>1</v>
      </c>
      <c r="M28" s="1" t="b">
        <f>G28='2018-19 Metering Price List'!$D20</f>
        <v>1</v>
      </c>
    </row>
    <row r="29" spans="2:13" x14ac:dyDescent="0.2">
      <c r="B29" s="96" t="s">
        <v>21</v>
      </c>
      <c r="C29" s="15" t="s">
        <v>14</v>
      </c>
      <c r="D29" s="16">
        <f>'Price Cap - Annual Chge'!D22</f>
        <v>3.4</v>
      </c>
      <c r="E29" s="16">
        <f t="shared" si="1"/>
        <v>3.53</v>
      </c>
      <c r="F29" s="16">
        <f t="shared" si="1"/>
        <v>3.66</v>
      </c>
      <c r="G29" s="16">
        <f t="shared" si="1"/>
        <v>3.82</v>
      </c>
      <c r="J29" s="1" t="b">
        <f>D29='2015-16 Metering Price List'!$D21</f>
        <v>1</v>
      </c>
      <c r="K29" s="1" t="b">
        <f>E29='2016-17 Metering Price List'!$D21</f>
        <v>1</v>
      </c>
      <c r="L29" s="1" t="b">
        <f>F29='2017-18 Metering Price List'!$D21</f>
        <v>1</v>
      </c>
      <c r="M29" s="1" t="b">
        <f>G29='2018-19 Metering Price List'!$D21</f>
        <v>1</v>
      </c>
    </row>
    <row r="30" spans="2:13" x14ac:dyDescent="0.2">
      <c r="B30" s="96"/>
      <c r="C30" s="17" t="s">
        <v>15</v>
      </c>
      <c r="D30" s="18">
        <f>'Price Cap - Annual Chge'!D23</f>
        <v>1.45</v>
      </c>
      <c r="E30" s="18">
        <f t="shared" si="1"/>
        <v>1.51</v>
      </c>
      <c r="F30" s="18">
        <f t="shared" si="1"/>
        <v>1.56</v>
      </c>
      <c r="G30" s="18">
        <f t="shared" si="1"/>
        <v>1.63</v>
      </c>
      <c r="J30" s="1" t="b">
        <f>D30='2015-16 Metering Price List'!$D22</f>
        <v>1</v>
      </c>
      <c r="K30" s="1" t="b">
        <f>E30='2016-17 Metering Price List'!$D22</f>
        <v>1</v>
      </c>
      <c r="L30" s="1" t="b">
        <f>F30='2017-18 Metering Price List'!$D22</f>
        <v>1</v>
      </c>
      <c r="M30" s="1" t="b">
        <f>G30='2018-19 Metering Price List'!$D22</f>
        <v>1</v>
      </c>
    </row>
    <row r="31" spans="2:13" x14ac:dyDescent="0.2">
      <c r="B31" s="95" t="s">
        <v>22</v>
      </c>
      <c r="C31" s="19" t="s">
        <v>14</v>
      </c>
      <c r="D31" s="20">
        <f>'Price Cap - Annual Chge'!D24</f>
        <v>3.4</v>
      </c>
      <c r="E31" s="16">
        <f t="shared" si="1"/>
        <v>3.53</v>
      </c>
      <c r="F31" s="16">
        <f t="shared" si="1"/>
        <v>3.66</v>
      </c>
      <c r="G31" s="16">
        <f t="shared" si="1"/>
        <v>3.82</v>
      </c>
      <c r="J31" s="1" t="b">
        <f>D31='2015-16 Metering Price List'!$D23</f>
        <v>1</v>
      </c>
      <c r="K31" s="1" t="b">
        <f>E31='2016-17 Metering Price List'!$D23</f>
        <v>1</v>
      </c>
      <c r="L31" s="1" t="b">
        <f>F31='2017-18 Metering Price List'!$D23</f>
        <v>1</v>
      </c>
      <c r="M31" s="1" t="b">
        <f>G31='2018-19 Metering Price List'!$D23</f>
        <v>1</v>
      </c>
    </row>
    <row r="32" spans="2:13" x14ac:dyDescent="0.2">
      <c r="B32" s="95"/>
      <c r="C32" s="21" t="s">
        <v>15</v>
      </c>
      <c r="D32" s="22">
        <f>'Price Cap - Annual Chge'!D25</f>
        <v>1.45</v>
      </c>
      <c r="E32" s="18">
        <f t="shared" si="1"/>
        <v>1.51</v>
      </c>
      <c r="F32" s="18">
        <f t="shared" si="1"/>
        <v>1.56</v>
      </c>
      <c r="G32" s="18">
        <f t="shared" si="1"/>
        <v>1.63</v>
      </c>
    </row>
    <row r="35" spans="2:13" ht="15" x14ac:dyDescent="0.25">
      <c r="B35" s="11" t="s">
        <v>53</v>
      </c>
      <c r="C35" s="12"/>
      <c r="D35" s="12"/>
      <c r="E35" s="12"/>
      <c r="F35" s="12"/>
      <c r="G35" s="12"/>
    </row>
    <row r="36" spans="2:13" ht="15" x14ac:dyDescent="0.25">
      <c r="D36" s="30" t="str">
        <f>D$15</f>
        <v>Actuals</v>
      </c>
      <c r="E36" s="30" t="str">
        <f>E$15</f>
        <v>Actuals</v>
      </c>
      <c r="F36" s="30" t="str">
        <f>F$15</f>
        <v>Actuals</v>
      </c>
      <c r="G36" s="87" t="str">
        <f>G$15</f>
        <v>Proposed</v>
      </c>
    </row>
    <row r="37" spans="2:13" ht="25.5" x14ac:dyDescent="0.2">
      <c r="B37" s="97"/>
      <c r="C37" s="97"/>
      <c r="D37" s="23" t="s">
        <v>42</v>
      </c>
      <c r="E37" s="23" t="s">
        <v>42</v>
      </c>
      <c r="F37" s="23" t="s">
        <v>42</v>
      </c>
      <c r="G37" s="23" t="s">
        <v>42</v>
      </c>
    </row>
    <row r="38" spans="2:13" x14ac:dyDescent="0.2">
      <c r="B38" s="97"/>
      <c r="C38" s="97"/>
      <c r="D38" s="23" t="s">
        <v>54</v>
      </c>
      <c r="E38" s="23" t="s">
        <v>60</v>
      </c>
      <c r="F38" s="23" t="s">
        <v>61</v>
      </c>
      <c r="G38" s="23" t="s">
        <v>62</v>
      </c>
    </row>
    <row r="39" spans="2:13" x14ac:dyDescent="0.2">
      <c r="B39" s="97"/>
      <c r="C39" s="97"/>
      <c r="D39" s="23" t="s">
        <v>81</v>
      </c>
      <c r="E39" s="23" t="s">
        <v>81</v>
      </c>
      <c r="F39" s="23" t="s">
        <v>81</v>
      </c>
      <c r="G39" s="23" t="s">
        <v>81</v>
      </c>
    </row>
    <row r="40" spans="2:13" x14ac:dyDescent="0.2">
      <c r="B40" s="96" t="s">
        <v>28</v>
      </c>
      <c r="C40" s="24" t="s">
        <v>29</v>
      </c>
      <c r="D40" s="16">
        <f>'Price Cap - Upfront Chge'!D32</f>
        <v>659.42065999999988</v>
      </c>
      <c r="E40" s="16">
        <f>IFERROR(ROUND(D40*(1+E$9)*(1-E$11),2),D40)</f>
        <v>669.38</v>
      </c>
      <c r="F40" s="16">
        <f>IFERROR(ROUND(E40*(1+F$9)*(1-F$11),2),E40)</f>
        <v>677.95</v>
      </c>
      <c r="G40" s="16">
        <f>IFERROR(ROUND(F40*(1+G$9)*(1-G$11),2),F40)</f>
        <v>691.17</v>
      </c>
      <c r="J40" s="1" t="b">
        <f>D40='2015-16 Metering Price List'!$D32</f>
        <v>1</v>
      </c>
      <c r="K40" s="1" t="b">
        <f>E40='2016-17 Metering Price List'!$D32</f>
        <v>1</v>
      </c>
      <c r="L40" s="1" t="b">
        <f>F40='2017-18 Metering Price List'!$D32</f>
        <v>1</v>
      </c>
      <c r="M40" s="1" t="b">
        <f>G40='2018-19 Metering Price List'!$D32</f>
        <v>1</v>
      </c>
    </row>
    <row r="41" spans="2:13" x14ac:dyDescent="0.2">
      <c r="B41" s="96"/>
      <c r="C41" s="25" t="s">
        <v>30</v>
      </c>
      <c r="D41" s="18">
        <v>659.42065999999988</v>
      </c>
      <c r="E41" s="18">
        <f t="shared" ref="E41:G41" si="2">IFERROR(ROUND(D41*(1+E$9)*(1-E$11),2),D41)</f>
        <v>669.38</v>
      </c>
      <c r="F41" s="18">
        <f t="shared" si="2"/>
        <v>677.95</v>
      </c>
      <c r="G41" s="18">
        <f t="shared" si="2"/>
        <v>691.17</v>
      </c>
      <c r="J41" s="1" t="b">
        <f>D41='2015-16 Metering Price List'!$D33</f>
        <v>1</v>
      </c>
      <c r="K41" s="1" t="b">
        <f>E41='2016-17 Metering Price List'!$D33</f>
        <v>1</v>
      </c>
      <c r="L41" s="1" t="b">
        <f>F41='2017-18 Metering Price List'!$D33</f>
        <v>1</v>
      </c>
      <c r="M41" s="1" t="b">
        <f>G41='2018-19 Metering Price List'!$D33</f>
        <v>1</v>
      </c>
    </row>
    <row r="42" spans="2:13" x14ac:dyDescent="0.2">
      <c r="B42" s="96"/>
      <c r="C42" s="24" t="s">
        <v>31</v>
      </c>
      <c r="D42" s="16">
        <v>469.33245699999998</v>
      </c>
      <c r="E42" s="16">
        <f t="shared" ref="E42:G42" si="3">IFERROR(ROUND(D42*(1+E$9)*(1-E$11),2),D42)</f>
        <v>476.42</v>
      </c>
      <c r="F42" s="16">
        <f t="shared" si="3"/>
        <v>482.52</v>
      </c>
      <c r="G42" s="16">
        <f t="shared" si="3"/>
        <v>491.93</v>
      </c>
      <c r="J42" s="1" t="b">
        <f>D42='2015-16 Metering Price List'!$D34</f>
        <v>1</v>
      </c>
      <c r="K42" s="1" t="b">
        <f>E42='2016-17 Metering Price List'!$D34</f>
        <v>1</v>
      </c>
      <c r="L42" s="1" t="b">
        <f>F42='2017-18 Metering Price List'!$D34</f>
        <v>1</v>
      </c>
      <c r="M42" s="1" t="b">
        <f>G42='2018-19 Metering Price List'!$D34</f>
        <v>1</v>
      </c>
    </row>
    <row r="43" spans="2:13" x14ac:dyDescent="0.2">
      <c r="B43" s="96"/>
      <c r="C43" s="25" t="s">
        <v>32</v>
      </c>
      <c r="D43" s="18">
        <v>469.33245699999998</v>
      </c>
      <c r="E43" s="18">
        <f t="shared" ref="E43:G43" si="4">IFERROR(ROUND(D43*(1+E$9)*(1-E$11),2),D43)</f>
        <v>476.42</v>
      </c>
      <c r="F43" s="18">
        <f t="shared" si="4"/>
        <v>482.52</v>
      </c>
      <c r="G43" s="18">
        <f t="shared" si="4"/>
        <v>491.93</v>
      </c>
      <c r="J43" s="1" t="b">
        <f>D43='2015-16 Metering Price List'!$D35</f>
        <v>1</v>
      </c>
      <c r="K43" s="1" t="b">
        <f>E43='2016-17 Metering Price List'!$D35</f>
        <v>1</v>
      </c>
      <c r="L43" s="1" t="b">
        <f>F43='2017-18 Metering Price List'!$D35</f>
        <v>1</v>
      </c>
      <c r="M43" s="1" t="b">
        <f>G43='2018-19 Metering Price List'!$D35</f>
        <v>1</v>
      </c>
    </row>
    <row r="44" spans="2:13" x14ac:dyDescent="0.2">
      <c r="B44" s="95" t="s">
        <v>33</v>
      </c>
      <c r="C44" s="24" t="s">
        <v>29</v>
      </c>
      <c r="D44" s="16" t="s">
        <v>34</v>
      </c>
      <c r="E44" s="16" t="str">
        <f t="shared" ref="E44:G44" si="5">IFERROR(ROUND(D44*(1+E$9)*(1-E$11),2),D44)</f>
        <v>N/A</v>
      </c>
      <c r="F44" s="16" t="str">
        <f t="shared" si="5"/>
        <v>N/A</v>
      </c>
      <c r="G44" s="16" t="str">
        <f t="shared" si="5"/>
        <v>N/A</v>
      </c>
      <c r="J44" s="1" t="b">
        <f>D44='2015-16 Metering Price List'!$D36</f>
        <v>1</v>
      </c>
      <c r="K44" s="1" t="b">
        <f>E44='2016-17 Metering Price List'!$D36</f>
        <v>1</v>
      </c>
      <c r="L44" s="1" t="b">
        <f>F44='2017-18 Metering Price List'!$D36</f>
        <v>1</v>
      </c>
      <c r="M44" s="1" t="b">
        <f>G44='2018-19 Metering Price List'!$D36</f>
        <v>1</v>
      </c>
    </row>
    <row r="45" spans="2:13" x14ac:dyDescent="0.2">
      <c r="B45" s="95"/>
      <c r="C45" s="25" t="s">
        <v>30</v>
      </c>
      <c r="D45" s="18" t="s">
        <v>34</v>
      </c>
      <c r="E45" s="18" t="str">
        <f t="shared" ref="E45:G45" si="6">IFERROR(ROUND(D45*(1+E$9)*(1-E$11),2),D45)</f>
        <v>N/A</v>
      </c>
      <c r="F45" s="18" t="str">
        <f t="shared" si="6"/>
        <v>N/A</v>
      </c>
      <c r="G45" s="18" t="str">
        <f t="shared" si="6"/>
        <v>N/A</v>
      </c>
      <c r="J45" s="1" t="b">
        <f>D45='2015-16 Metering Price List'!$D37</f>
        <v>1</v>
      </c>
      <c r="K45" s="1" t="b">
        <f>E45='2016-17 Metering Price List'!$D37</f>
        <v>1</v>
      </c>
      <c r="L45" s="1" t="b">
        <f>F45='2017-18 Metering Price List'!$D37</f>
        <v>1</v>
      </c>
      <c r="M45" s="1" t="b">
        <f>G45='2018-19 Metering Price List'!$D37</f>
        <v>1</v>
      </c>
    </row>
    <row r="46" spans="2:13" x14ac:dyDescent="0.2">
      <c r="B46" s="95"/>
      <c r="C46" s="24" t="s">
        <v>31</v>
      </c>
      <c r="D46" s="16">
        <v>567.97908199999995</v>
      </c>
      <c r="E46" s="16">
        <f t="shared" ref="E46:G46" si="7">IFERROR(ROUND(D46*(1+E$9)*(1-E$11),2),D46)</f>
        <v>576.55999999999995</v>
      </c>
      <c r="F46" s="16">
        <f t="shared" si="7"/>
        <v>583.94000000000005</v>
      </c>
      <c r="G46" s="16">
        <f t="shared" si="7"/>
        <v>595.33000000000004</v>
      </c>
      <c r="J46" s="1" t="b">
        <f>D46='2015-16 Metering Price List'!$D38</f>
        <v>1</v>
      </c>
      <c r="K46" s="1" t="b">
        <f>E46='2016-17 Metering Price List'!$D38</f>
        <v>1</v>
      </c>
      <c r="L46" s="1" t="b">
        <f>F46='2017-18 Metering Price List'!$D38</f>
        <v>1</v>
      </c>
      <c r="M46" s="1" t="b">
        <f>G46='2018-19 Metering Price List'!$D38</f>
        <v>1</v>
      </c>
    </row>
    <row r="47" spans="2:13" x14ac:dyDescent="0.2">
      <c r="B47" s="95"/>
      <c r="C47" s="25" t="s">
        <v>32</v>
      </c>
      <c r="D47" s="18">
        <v>567.97908199999995</v>
      </c>
      <c r="E47" s="18">
        <f t="shared" ref="E47:G47" si="8">IFERROR(ROUND(D47*(1+E$9)*(1-E$11),2),D47)</f>
        <v>576.55999999999995</v>
      </c>
      <c r="F47" s="18">
        <f t="shared" si="8"/>
        <v>583.94000000000005</v>
      </c>
      <c r="G47" s="18">
        <f t="shared" si="8"/>
        <v>595.33000000000004</v>
      </c>
      <c r="J47" s="1" t="b">
        <f>D47='2015-16 Metering Price List'!$D39</f>
        <v>1</v>
      </c>
      <c r="K47" s="1" t="b">
        <f>E47='2016-17 Metering Price List'!$D39</f>
        <v>1</v>
      </c>
      <c r="L47" s="1" t="b">
        <f>F47='2017-18 Metering Price List'!$D39</f>
        <v>1</v>
      </c>
      <c r="M47" s="1" t="b">
        <f>G47='2018-19 Metering Price List'!$D39</f>
        <v>1</v>
      </c>
    </row>
    <row r="48" spans="2:13" x14ac:dyDescent="0.2">
      <c r="B48" s="94" t="s">
        <v>35</v>
      </c>
      <c r="C48" s="26" t="s">
        <v>29</v>
      </c>
      <c r="D48" s="20">
        <v>751.68215799999984</v>
      </c>
      <c r="E48" s="20">
        <f t="shared" ref="E48:G48" si="9">IFERROR(ROUND(D48*(1+E$9)*(1-E$11),2),D48)</f>
        <v>763.03</v>
      </c>
      <c r="F48" s="20">
        <f t="shared" si="9"/>
        <v>772.8</v>
      </c>
      <c r="G48" s="20">
        <f t="shared" si="9"/>
        <v>787.87</v>
      </c>
      <c r="J48" s="1" t="b">
        <f>D48='2015-16 Metering Price List'!$D40</f>
        <v>1</v>
      </c>
      <c r="K48" s="1" t="b">
        <f>E48='2016-17 Metering Price List'!$D40</f>
        <v>1</v>
      </c>
      <c r="L48" s="1" t="b">
        <f>F48='2017-18 Metering Price List'!$D40</f>
        <v>1</v>
      </c>
      <c r="M48" s="1" t="b">
        <f>G48='2018-19 Metering Price List'!$D40</f>
        <v>1</v>
      </c>
    </row>
    <row r="49" spans="2:13" x14ac:dyDescent="0.2">
      <c r="B49" s="94"/>
      <c r="C49" s="27" t="s">
        <v>30</v>
      </c>
      <c r="D49" s="22">
        <v>751.68215799999984</v>
      </c>
      <c r="E49" s="22">
        <f t="shared" ref="E49:G49" si="10">IFERROR(ROUND(D49*(1+E$9)*(1-E$11),2),D49)</f>
        <v>763.03</v>
      </c>
      <c r="F49" s="22">
        <f t="shared" si="10"/>
        <v>772.8</v>
      </c>
      <c r="G49" s="22">
        <f t="shared" si="10"/>
        <v>787.87</v>
      </c>
      <c r="J49" s="1" t="b">
        <f>D49='2015-16 Metering Price List'!$D41</f>
        <v>1</v>
      </c>
      <c r="K49" s="1" t="b">
        <f>E49='2016-17 Metering Price List'!$D41</f>
        <v>1</v>
      </c>
      <c r="L49" s="1" t="b">
        <f>F49='2017-18 Metering Price List'!$D41</f>
        <v>1</v>
      </c>
      <c r="M49" s="1" t="b">
        <f>G49='2018-19 Metering Price List'!$D41</f>
        <v>1</v>
      </c>
    </row>
    <row r="50" spans="2:13" x14ac:dyDescent="0.2">
      <c r="B50" s="94"/>
      <c r="C50" s="26" t="s">
        <v>31</v>
      </c>
      <c r="D50" s="20" t="s">
        <v>34</v>
      </c>
      <c r="E50" s="20" t="str">
        <f t="shared" ref="E50:G50" si="11">IFERROR(ROUND(D50*(1+E$9)*(1-E$11),2),D50)</f>
        <v>N/A</v>
      </c>
      <c r="F50" s="20" t="str">
        <f t="shared" si="11"/>
        <v>N/A</v>
      </c>
      <c r="G50" s="20" t="str">
        <f t="shared" si="11"/>
        <v>N/A</v>
      </c>
      <c r="J50" s="1" t="b">
        <f>D50='2015-16 Metering Price List'!$D42</f>
        <v>1</v>
      </c>
      <c r="K50" s="1" t="b">
        <f>E50='2016-17 Metering Price List'!$D42</f>
        <v>1</v>
      </c>
      <c r="L50" s="1" t="b">
        <f>F50='2017-18 Metering Price List'!$D42</f>
        <v>1</v>
      </c>
      <c r="M50" s="1" t="b">
        <f>G50='2018-19 Metering Price List'!$D42</f>
        <v>1</v>
      </c>
    </row>
    <row r="51" spans="2:13" x14ac:dyDescent="0.2">
      <c r="B51" s="94"/>
      <c r="C51" s="27" t="s">
        <v>32</v>
      </c>
      <c r="D51" s="22" t="s">
        <v>34</v>
      </c>
      <c r="E51" s="22" t="str">
        <f t="shared" ref="E51:G51" si="12">IFERROR(ROUND(D51*(1+E$9)*(1-E$11),2),D51)</f>
        <v>N/A</v>
      </c>
      <c r="F51" s="22" t="str">
        <f t="shared" si="12"/>
        <v>N/A</v>
      </c>
      <c r="G51" s="22" t="str">
        <f t="shared" si="12"/>
        <v>N/A</v>
      </c>
      <c r="J51" s="1" t="b">
        <f>D51='2015-16 Metering Price List'!$D43</f>
        <v>1</v>
      </c>
      <c r="K51" s="1" t="b">
        <f>E51='2016-17 Metering Price List'!$D43</f>
        <v>1</v>
      </c>
      <c r="L51" s="1" t="b">
        <f>F51='2017-18 Metering Price List'!$D43</f>
        <v>1</v>
      </c>
      <c r="M51" s="1" t="b">
        <f>G51='2018-19 Metering Price List'!$D43</f>
        <v>1</v>
      </c>
    </row>
    <row r="53" spans="2:13" ht="25.5" x14ac:dyDescent="0.2">
      <c r="B53" s="93"/>
      <c r="C53" s="93"/>
      <c r="D53" s="28" t="s">
        <v>43</v>
      </c>
      <c r="E53" s="28" t="s">
        <v>43</v>
      </c>
      <c r="F53" s="28" t="s">
        <v>43</v>
      </c>
      <c r="G53" s="28" t="s">
        <v>43</v>
      </c>
    </row>
    <row r="54" spans="2:13" x14ac:dyDescent="0.2">
      <c r="B54" s="93"/>
      <c r="C54" s="93"/>
      <c r="D54" s="28" t="s">
        <v>54</v>
      </c>
      <c r="E54" s="28" t="s">
        <v>60</v>
      </c>
      <c r="F54" s="28" t="s">
        <v>61</v>
      </c>
      <c r="G54" s="28" t="s">
        <v>62</v>
      </c>
    </row>
    <row r="55" spans="2:13" x14ac:dyDescent="0.2">
      <c r="B55" s="93"/>
      <c r="C55" s="93"/>
      <c r="D55" s="28" t="s">
        <v>56</v>
      </c>
      <c r="E55" s="28" t="s">
        <v>56</v>
      </c>
      <c r="F55" s="28" t="s">
        <v>56</v>
      </c>
      <c r="G55" s="28" t="s">
        <v>56</v>
      </c>
    </row>
    <row r="56" spans="2:13" x14ac:dyDescent="0.2">
      <c r="B56" s="94" t="s">
        <v>28</v>
      </c>
      <c r="C56" s="26" t="s">
        <v>29</v>
      </c>
      <c r="D56" s="20">
        <f>'Price Cap - Upfront Chge'!E32</f>
        <v>87.382974000000004</v>
      </c>
      <c r="E56" s="20">
        <f t="shared" ref="E56:G56" si="13">IFERROR(ROUND(D56*(1+E$9)*(1-E$11),2),D56)</f>
        <v>88.7</v>
      </c>
      <c r="F56" s="20">
        <f t="shared" si="13"/>
        <v>89.84</v>
      </c>
      <c r="G56" s="20">
        <f t="shared" si="13"/>
        <v>91.59</v>
      </c>
      <c r="J56" s="1" t="b">
        <f>D56='2015-16 Metering Price List'!$F32</f>
        <v>1</v>
      </c>
      <c r="K56" s="31" t="b">
        <f>E56='2016-17 Metering Price List'!$F32</f>
        <v>1</v>
      </c>
      <c r="L56" s="31" t="b">
        <f>F56='2017-18 Metering Price List'!$F32</f>
        <v>1</v>
      </c>
      <c r="M56" s="31" t="b">
        <f>G56='2018-19 Metering Price List'!$F32</f>
        <v>1</v>
      </c>
    </row>
    <row r="57" spans="2:13" x14ac:dyDescent="0.2">
      <c r="B57" s="94"/>
      <c r="C57" s="27" t="s">
        <v>30</v>
      </c>
      <c r="D57" s="22">
        <f>'Price Cap - Upfront Chge'!E33</f>
        <v>87.382974000000004</v>
      </c>
      <c r="E57" s="22">
        <f t="shared" ref="E57:G57" si="14">IFERROR(ROUND(D57*(1+E$9)*(1-E$11),2),D57)</f>
        <v>88.7</v>
      </c>
      <c r="F57" s="22">
        <f t="shared" si="14"/>
        <v>89.84</v>
      </c>
      <c r="G57" s="22">
        <f t="shared" si="14"/>
        <v>91.59</v>
      </c>
      <c r="J57" s="1" t="b">
        <f>D57='2015-16 Metering Price List'!$F33</f>
        <v>1</v>
      </c>
      <c r="K57" s="31" t="b">
        <f>E57='2016-17 Metering Price List'!$F33</f>
        <v>1</v>
      </c>
      <c r="L57" s="31" t="b">
        <f>F57='2017-18 Metering Price List'!$F33</f>
        <v>1</v>
      </c>
      <c r="M57" s="31" t="b">
        <f>G57='2018-19 Metering Price List'!$F33</f>
        <v>1</v>
      </c>
    </row>
    <row r="58" spans="2:13" x14ac:dyDescent="0.2">
      <c r="B58" s="94"/>
      <c r="C58" s="26" t="s">
        <v>31</v>
      </c>
      <c r="D58" s="20">
        <f>'Price Cap - Upfront Chge'!E34</f>
        <v>269.90741500000001</v>
      </c>
      <c r="E58" s="20">
        <f t="shared" ref="E58:G58" si="15">IFERROR(ROUND(D58*(1+E$9)*(1-E$11),2),D58)</f>
        <v>273.98</v>
      </c>
      <c r="F58" s="20">
        <f t="shared" si="15"/>
        <v>277.49</v>
      </c>
      <c r="G58" s="20">
        <f t="shared" si="15"/>
        <v>282.89999999999998</v>
      </c>
      <c r="J58" s="1" t="b">
        <f>D58='2015-16 Metering Price List'!$F34</f>
        <v>1</v>
      </c>
      <c r="K58" s="31" t="b">
        <f>E58='2016-17 Metering Price List'!$F34</f>
        <v>1</v>
      </c>
      <c r="L58" s="31" t="b">
        <f>F58='2017-18 Metering Price List'!$F34</f>
        <v>1</v>
      </c>
      <c r="M58" s="31" t="b">
        <f>G58='2018-19 Metering Price List'!$F34</f>
        <v>1</v>
      </c>
    </row>
    <row r="59" spans="2:13" x14ac:dyDescent="0.2">
      <c r="B59" s="94"/>
      <c r="C59" s="27" t="s">
        <v>32</v>
      </c>
      <c r="D59" s="22">
        <f>'Price Cap - Upfront Chge'!E35</f>
        <v>269.90741500000001</v>
      </c>
      <c r="E59" s="22">
        <f t="shared" ref="E59:G59" si="16">IFERROR(ROUND(D59*(1+E$9)*(1-E$11),2),D59)</f>
        <v>273.98</v>
      </c>
      <c r="F59" s="22">
        <f t="shared" si="16"/>
        <v>277.49</v>
      </c>
      <c r="G59" s="22">
        <f t="shared" si="16"/>
        <v>282.89999999999998</v>
      </c>
      <c r="J59" s="1" t="b">
        <f>D59='2015-16 Metering Price List'!$F35</f>
        <v>1</v>
      </c>
      <c r="K59" s="31" t="b">
        <f>E59='2016-17 Metering Price List'!$F35</f>
        <v>1</v>
      </c>
      <c r="L59" s="31" t="b">
        <f>F59='2017-18 Metering Price List'!$F35</f>
        <v>1</v>
      </c>
      <c r="M59" s="31" t="b">
        <f>G59='2018-19 Metering Price List'!$F35</f>
        <v>1</v>
      </c>
    </row>
    <row r="60" spans="2:13" x14ac:dyDescent="0.2">
      <c r="B60" s="95" t="s">
        <v>33</v>
      </c>
      <c r="C60" s="26" t="s">
        <v>29</v>
      </c>
      <c r="D60" s="20" t="str">
        <f>'Price Cap - Upfront Chge'!E36</f>
        <v>N/A</v>
      </c>
      <c r="E60" s="20" t="str">
        <f t="shared" ref="E60:G60" si="17">IFERROR(ROUND(D60*(1+E$9)*(1-E$11),2),D60)</f>
        <v>N/A</v>
      </c>
      <c r="F60" s="20" t="str">
        <f t="shared" si="17"/>
        <v>N/A</v>
      </c>
      <c r="G60" s="20" t="str">
        <f t="shared" si="17"/>
        <v>N/A</v>
      </c>
      <c r="J60" s="1" t="b">
        <f>D60='2015-16 Metering Price List'!$F36</f>
        <v>1</v>
      </c>
      <c r="K60" s="31" t="b">
        <f>E60='2016-17 Metering Price List'!$F36</f>
        <v>1</v>
      </c>
      <c r="L60" s="31" t="b">
        <f>F60='2017-18 Metering Price List'!$F36</f>
        <v>1</v>
      </c>
      <c r="M60" s="31" t="b">
        <f>G60='2018-19 Metering Price List'!$F36</f>
        <v>1</v>
      </c>
    </row>
    <row r="61" spans="2:13" x14ac:dyDescent="0.2">
      <c r="B61" s="95"/>
      <c r="C61" s="27" t="s">
        <v>30</v>
      </c>
      <c r="D61" s="22" t="str">
        <f>'Price Cap - Upfront Chge'!E37</f>
        <v>N/A</v>
      </c>
      <c r="E61" s="22" t="str">
        <f t="shared" ref="E61:G61" si="18">IFERROR(ROUND(D61*(1+E$9)*(1-E$11),2),D61)</f>
        <v>N/A</v>
      </c>
      <c r="F61" s="22" t="str">
        <f t="shared" si="18"/>
        <v>N/A</v>
      </c>
      <c r="G61" s="22" t="str">
        <f t="shared" si="18"/>
        <v>N/A</v>
      </c>
      <c r="J61" s="1" t="b">
        <f>D61='2015-16 Metering Price List'!$F37</f>
        <v>1</v>
      </c>
      <c r="K61" s="31" t="b">
        <f>E61='2016-17 Metering Price List'!$F37</f>
        <v>1</v>
      </c>
      <c r="L61" s="31" t="b">
        <f>F61='2017-18 Metering Price List'!$F37</f>
        <v>1</v>
      </c>
      <c r="M61" s="31" t="b">
        <f>G61='2018-19 Metering Price List'!$F37</f>
        <v>1</v>
      </c>
    </row>
    <row r="62" spans="2:13" x14ac:dyDescent="0.2">
      <c r="B62" s="95"/>
      <c r="C62" s="26" t="s">
        <v>31</v>
      </c>
      <c r="D62" s="20">
        <f>'Price Cap - Upfront Chge'!E38</f>
        <v>368.55403999999999</v>
      </c>
      <c r="E62" s="20">
        <f t="shared" ref="E62:G62" si="19">IFERROR(ROUND(D62*(1+E$9)*(1-E$11),2),D62)</f>
        <v>374.12</v>
      </c>
      <c r="F62" s="20">
        <f t="shared" si="19"/>
        <v>378.91</v>
      </c>
      <c r="G62" s="20">
        <f t="shared" si="19"/>
        <v>386.3</v>
      </c>
      <c r="J62" s="1" t="b">
        <f>D62='2015-16 Metering Price List'!$F38</f>
        <v>1</v>
      </c>
      <c r="K62" s="31" t="b">
        <f>E62='2016-17 Metering Price List'!$F38</f>
        <v>1</v>
      </c>
      <c r="L62" s="31" t="b">
        <f>F62='2017-18 Metering Price List'!$F38</f>
        <v>1</v>
      </c>
      <c r="M62" s="31" t="b">
        <f>G62='2018-19 Metering Price List'!$F38</f>
        <v>1</v>
      </c>
    </row>
    <row r="63" spans="2:13" x14ac:dyDescent="0.2">
      <c r="B63" s="95"/>
      <c r="C63" s="27" t="s">
        <v>32</v>
      </c>
      <c r="D63" s="22">
        <f>'Price Cap - Upfront Chge'!E39</f>
        <v>368.55403999999999</v>
      </c>
      <c r="E63" s="22">
        <f t="shared" ref="E63:G63" si="20">IFERROR(ROUND(D63*(1+E$9)*(1-E$11),2),D63)</f>
        <v>374.12</v>
      </c>
      <c r="F63" s="22">
        <f t="shared" si="20"/>
        <v>378.91</v>
      </c>
      <c r="G63" s="22">
        <f t="shared" si="20"/>
        <v>386.3</v>
      </c>
      <c r="J63" s="1" t="b">
        <f>D63='2015-16 Metering Price List'!$F39</f>
        <v>1</v>
      </c>
      <c r="K63" s="31" t="b">
        <f>E63='2016-17 Metering Price List'!$F39</f>
        <v>1</v>
      </c>
      <c r="L63" s="31" t="b">
        <f>F63='2017-18 Metering Price List'!$F39</f>
        <v>1</v>
      </c>
      <c r="M63" s="31" t="b">
        <f>G63='2018-19 Metering Price List'!$F39</f>
        <v>1</v>
      </c>
    </row>
    <row r="64" spans="2:13" x14ac:dyDescent="0.2">
      <c r="B64" s="94" t="s">
        <v>35</v>
      </c>
      <c r="C64" s="26" t="s">
        <v>29</v>
      </c>
      <c r="D64" s="20">
        <f>'Price Cap - Upfront Chge'!E40</f>
        <v>179.64447199999998</v>
      </c>
      <c r="E64" s="20">
        <f t="shared" ref="E64:G64" si="21">IFERROR(ROUND(D64*(1+E$9)*(1-E$11),2),D64)</f>
        <v>182.36</v>
      </c>
      <c r="F64" s="20">
        <f t="shared" si="21"/>
        <v>184.69</v>
      </c>
      <c r="G64" s="20">
        <f t="shared" si="21"/>
        <v>188.29</v>
      </c>
      <c r="J64" s="1" t="b">
        <f>D64='2015-16 Metering Price List'!$F40</f>
        <v>1</v>
      </c>
      <c r="K64" s="31" t="b">
        <f>E64='2016-17 Metering Price List'!$F40</f>
        <v>1</v>
      </c>
      <c r="L64" s="31" t="b">
        <f>F64='2017-18 Metering Price List'!$F40</f>
        <v>1</v>
      </c>
      <c r="M64" s="31" t="b">
        <f>G64='2018-19 Metering Price List'!$F40</f>
        <v>1</v>
      </c>
    </row>
    <row r="65" spans="2:13" x14ac:dyDescent="0.2">
      <c r="B65" s="94"/>
      <c r="C65" s="27" t="s">
        <v>30</v>
      </c>
      <c r="D65" s="22">
        <f>'Price Cap - Upfront Chge'!E41</f>
        <v>179.64447199999998</v>
      </c>
      <c r="E65" s="22">
        <f t="shared" ref="E65:G65" si="22">IFERROR(ROUND(D65*(1+E$9)*(1-E$11),2),D65)</f>
        <v>182.36</v>
      </c>
      <c r="F65" s="22">
        <f t="shared" si="22"/>
        <v>184.69</v>
      </c>
      <c r="G65" s="22">
        <f t="shared" si="22"/>
        <v>188.29</v>
      </c>
      <c r="J65" s="1" t="b">
        <f>D65='2015-16 Metering Price List'!$F41</f>
        <v>1</v>
      </c>
      <c r="K65" s="31" t="b">
        <f>E65='2016-17 Metering Price List'!$F41</f>
        <v>1</v>
      </c>
      <c r="L65" s="31" t="b">
        <f>F65='2017-18 Metering Price List'!$F41</f>
        <v>1</v>
      </c>
      <c r="M65" s="31" t="b">
        <f>G65='2018-19 Metering Price List'!$F41</f>
        <v>1</v>
      </c>
    </row>
    <row r="66" spans="2:13" x14ac:dyDescent="0.2">
      <c r="B66" s="94"/>
      <c r="C66" s="26" t="s">
        <v>31</v>
      </c>
      <c r="D66" s="20" t="str">
        <f>'Price Cap - Upfront Chge'!E42</f>
        <v>N/A</v>
      </c>
      <c r="E66" s="20" t="str">
        <f t="shared" ref="E66:G66" si="23">IFERROR(ROUND(D66*(1+E$9)*(1-E$11),2),D66)</f>
        <v>N/A</v>
      </c>
      <c r="F66" s="20" t="str">
        <f t="shared" si="23"/>
        <v>N/A</v>
      </c>
      <c r="G66" s="20" t="str">
        <f t="shared" si="23"/>
        <v>N/A</v>
      </c>
      <c r="J66" s="1" t="b">
        <f>D66='2015-16 Metering Price List'!$F42</f>
        <v>1</v>
      </c>
      <c r="K66" s="31" t="b">
        <f>E66='2016-17 Metering Price List'!$F42</f>
        <v>1</v>
      </c>
      <c r="L66" s="31" t="b">
        <f>F66='2017-18 Metering Price List'!$F42</f>
        <v>1</v>
      </c>
      <c r="M66" s="31" t="b">
        <f>G66='2018-19 Metering Price List'!$F42</f>
        <v>1</v>
      </c>
    </row>
    <row r="67" spans="2:13" x14ac:dyDescent="0.2">
      <c r="B67" s="94"/>
      <c r="C67" s="27" t="s">
        <v>32</v>
      </c>
      <c r="D67" s="22" t="str">
        <f>'Price Cap - Upfront Chge'!E43</f>
        <v>N/A</v>
      </c>
      <c r="E67" s="22" t="str">
        <f t="shared" ref="E67:G67" si="24">IFERROR(ROUND(D67*(1+E$9)*(1-E$11),2),D67)</f>
        <v>N/A</v>
      </c>
      <c r="F67" s="22" t="str">
        <f t="shared" si="24"/>
        <v>N/A</v>
      </c>
      <c r="G67" s="22" t="str">
        <f t="shared" si="24"/>
        <v>N/A</v>
      </c>
      <c r="J67" s="1" t="b">
        <f>D67='2015-16 Metering Price List'!$F43</f>
        <v>1</v>
      </c>
      <c r="K67" s="31" t="b">
        <f>E67='2016-17 Metering Price List'!$F43</f>
        <v>1</v>
      </c>
      <c r="L67" s="31" t="b">
        <f>F67='2017-18 Metering Price List'!$F43</f>
        <v>1</v>
      </c>
      <c r="M67" s="31" t="b">
        <f>G67='2018-19 Metering Price List'!$F43</f>
        <v>1</v>
      </c>
    </row>
    <row r="69" spans="2:13" x14ac:dyDescent="0.2">
      <c r="B69" s="93"/>
      <c r="C69" s="93"/>
      <c r="D69" s="28" t="s">
        <v>26</v>
      </c>
      <c r="E69" s="28" t="s">
        <v>26</v>
      </c>
      <c r="F69" s="28" t="s">
        <v>26</v>
      </c>
      <c r="G69" s="28" t="s">
        <v>26</v>
      </c>
    </row>
    <row r="70" spans="2:13" x14ac:dyDescent="0.2">
      <c r="B70" s="93"/>
      <c r="C70" s="93"/>
      <c r="D70" s="28" t="s">
        <v>54</v>
      </c>
      <c r="E70" s="28" t="s">
        <v>60</v>
      </c>
      <c r="F70" s="28" t="s">
        <v>61</v>
      </c>
      <c r="G70" s="28" t="s">
        <v>62</v>
      </c>
    </row>
    <row r="71" spans="2:13" x14ac:dyDescent="0.2">
      <c r="B71" s="93"/>
      <c r="C71" s="93"/>
      <c r="D71" s="28" t="s">
        <v>56</v>
      </c>
      <c r="E71" s="28" t="s">
        <v>56</v>
      </c>
      <c r="F71" s="28" t="s">
        <v>56</v>
      </c>
      <c r="G71" s="28" t="s">
        <v>56</v>
      </c>
    </row>
    <row r="72" spans="2:13" x14ac:dyDescent="0.2">
      <c r="B72" s="94" t="s">
        <v>28</v>
      </c>
      <c r="C72" s="26" t="s">
        <v>29</v>
      </c>
      <c r="D72" s="20">
        <f>'Price Cap - Upfront Chge'!F32</f>
        <v>41.621188999999994</v>
      </c>
      <c r="E72" s="20">
        <f t="shared" ref="E72:G72" si="25">IFERROR(ROUND(D72*(1+E$9)*(1-E$11),2),D72)</f>
        <v>42.25</v>
      </c>
      <c r="F72" s="20">
        <f t="shared" si="25"/>
        <v>42.79</v>
      </c>
      <c r="G72" s="20">
        <f t="shared" si="25"/>
        <v>43.62</v>
      </c>
      <c r="J72" s="1" t="b">
        <f>D72='2015-16 Metering Price List'!$H32</f>
        <v>1</v>
      </c>
      <c r="K72" s="31" t="b">
        <f>E72='2016-17 Metering Price List'!$H32</f>
        <v>1</v>
      </c>
      <c r="L72" s="31" t="b">
        <f>F72='2017-18 Metering Price List'!$H32</f>
        <v>1</v>
      </c>
      <c r="M72" s="31" t="b">
        <f>G72='2018-19 Metering Price List'!$H32</f>
        <v>1</v>
      </c>
    </row>
    <row r="73" spans="2:13" x14ac:dyDescent="0.2">
      <c r="B73" s="94"/>
      <c r="C73" s="27" t="s">
        <v>30</v>
      </c>
      <c r="D73" s="22">
        <f>'Price Cap - Upfront Chge'!F33</f>
        <v>87.382974000000004</v>
      </c>
      <c r="E73" s="22">
        <f t="shared" ref="E73:G73" si="26">IFERROR(ROUND(D73*(1+E$9)*(1-E$11),2),D73)</f>
        <v>88.7</v>
      </c>
      <c r="F73" s="22">
        <f t="shared" si="26"/>
        <v>89.84</v>
      </c>
      <c r="G73" s="22">
        <f t="shared" si="26"/>
        <v>91.59</v>
      </c>
      <c r="J73" s="1" t="b">
        <f>D73='2015-16 Metering Price List'!$H33</f>
        <v>1</v>
      </c>
      <c r="K73" s="31" t="b">
        <f>E73='2016-17 Metering Price List'!$H33</f>
        <v>1</v>
      </c>
      <c r="L73" s="31" t="b">
        <f>F73='2017-18 Metering Price List'!$H33</f>
        <v>1</v>
      </c>
      <c r="M73" s="31" t="b">
        <f>G73='2018-19 Metering Price List'!$H33</f>
        <v>1</v>
      </c>
    </row>
    <row r="74" spans="2:13" x14ac:dyDescent="0.2">
      <c r="B74" s="94"/>
      <c r="C74" s="26" t="s">
        <v>31</v>
      </c>
      <c r="D74" s="20">
        <f>'Price Cap - Upfront Chge'!F34</f>
        <v>112.14455799999999</v>
      </c>
      <c r="E74" s="20">
        <f t="shared" ref="E74:G74" si="27">IFERROR(ROUND(D74*(1+E$9)*(1-E$11),2),D74)</f>
        <v>113.84</v>
      </c>
      <c r="F74" s="20">
        <f t="shared" si="27"/>
        <v>115.3</v>
      </c>
      <c r="G74" s="20">
        <f t="shared" si="27"/>
        <v>117.55</v>
      </c>
      <c r="J74" s="1" t="b">
        <f>D74='2015-16 Metering Price List'!$H34</f>
        <v>1</v>
      </c>
      <c r="K74" s="31" t="b">
        <f>E74='2016-17 Metering Price List'!$H34</f>
        <v>1</v>
      </c>
      <c r="L74" s="31" t="b">
        <f>F74='2017-18 Metering Price List'!$H34</f>
        <v>1</v>
      </c>
      <c r="M74" s="31" t="b">
        <f>G74='2018-19 Metering Price List'!$H34</f>
        <v>1</v>
      </c>
    </row>
    <row r="75" spans="2:13" x14ac:dyDescent="0.2">
      <c r="B75" s="94"/>
      <c r="C75" s="27" t="s">
        <v>32</v>
      </c>
      <c r="D75" s="22">
        <f>'Price Cap - Upfront Chge'!F35</f>
        <v>113.886888</v>
      </c>
      <c r="E75" s="22">
        <f t="shared" ref="E75:G75" si="28">IFERROR(ROUND(D75*(1+E$9)*(1-E$11),2),D75)</f>
        <v>115.61</v>
      </c>
      <c r="F75" s="22">
        <f t="shared" si="28"/>
        <v>117.09</v>
      </c>
      <c r="G75" s="22">
        <f t="shared" si="28"/>
        <v>119.37</v>
      </c>
      <c r="J75" s="1" t="b">
        <f>D75='2015-16 Metering Price List'!$H35</f>
        <v>1</v>
      </c>
      <c r="K75" s="31" t="b">
        <f>E75='2016-17 Metering Price List'!$H35</f>
        <v>1</v>
      </c>
      <c r="L75" s="31" t="b">
        <f>F75='2017-18 Metering Price List'!$H35</f>
        <v>1</v>
      </c>
      <c r="M75" s="31" t="b">
        <f>G75='2018-19 Metering Price List'!$H35</f>
        <v>1</v>
      </c>
    </row>
    <row r="76" spans="2:13" x14ac:dyDescent="0.2">
      <c r="B76" s="95" t="s">
        <v>33</v>
      </c>
      <c r="C76" s="26" t="s">
        <v>29</v>
      </c>
      <c r="D76" s="20" t="str">
        <f>'Price Cap - Upfront Chge'!F36</f>
        <v>N/A</v>
      </c>
      <c r="E76" s="20" t="str">
        <f t="shared" ref="E76:G76" si="29">IFERROR(ROUND(D76*(1+E$9)*(1-E$11),2),D76)</f>
        <v>N/A</v>
      </c>
      <c r="F76" s="20" t="str">
        <f t="shared" si="29"/>
        <v>N/A</v>
      </c>
      <c r="G76" s="20" t="str">
        <f t="shared" si="29"/>
        <v>N/A</v>
      </c>
      <c r="J76" s="1" t="b">
        <f>D76='2015-16 Metering Price List'!$H36</f>
        <v>1</v>
      </c>
      <c r="K76" s="31" t="b">
        <f>E76='2016-17 Metering Price List'!$H36</f>
        <v>1</v>
      </c>
      <c r="L76" s="31" t="b">
        <f>F76='2017-18 Metering Price List'!$H36</f>
        <v>1</v>
      </c>
      <c r="M76" s="31" t="b">
        <f>G76='2018-19 Metering Price List'!$H36</f>
        <v>1</v>
      </c>
    </row>
    <row r="77" spans="2:13" x14ac:dyDescent="0.2">
      <c r="B77" s="95"/>
      <c r="C77" s="27" t="s">
        <v>30</v>
      </c>
      <c r="D77" s="22" t="str">
        <f>'Price Cap - Upfront Chge'!F37</f>
        <v>N/A</v>
      </c>
      <c r="E77" s="22" t="str">
        <f t="shared" ref="E77:G77" si="30">IFERROR(ROUND(D77*(1+E$9)*(1-E$11),2),D77)</f>
        <v>N/A</v>
      </c>
      <c r="F77" s="22" t="str">
        <f t="shared" si="30"/>
        <v>N/A</v>
      </c>
      <c r="G77" s="22" t="str">
        <f t="shared" si="30"/>
        <v>N/A</v>
      </c>
      <c r="J77" s="1" t="b">
        <f>D77='2015-16 Metering Price List'!$H37</f>
        <v>1</v>
      </c>
      <c r="K77" s="31" t="b">
        <f>E77='2016-17 Metering Price List'!$H37</f>
        <v>1</v>
      </c>
      <c r="L77" s="31" t="b">
        <f>F77='2017-18 Metering Price List'!$H37</f>
        <v>1</v>
      </c>
      <c r="M77" s="31" t="b">
        <f>G77='2018-19 Metering Price List'!$H37</f>
        <v>1</v>
      </c>
    </row>
    <row r="78" spans="2:13" x14ac:dyDescent="0.2">
      <c r="B78" s="95"/>
      <c r="C78" s="26" t="s">
        <v>31</v>
      </c>
      <c r="D78" s="20">
        <f>'Price Cap - Upfront Chge'!F38</f>
        <v>368.55403999999999</v>
      </c>
      <c r="E78" s="20">
        <f t="shared" ref="E78:G78" si="31">IFERROR(ROUND(D78*(1+E$9)*(1-E$11),2),D78)</f>
        <v>374.12</v>
      </c>
      <c r="F78" s="20">
        <f t="shared" si="31"/>
        <v>378.91</v>
      </c>
      <c r="G78" s="20">
        <f t="shared" si="31"/>
        <v>386.3</v>
      </c>
      <c r="J78" s="1" t="b">
        <f>D78='2015-16 Metering Price List'!$H38</f>
        <v>1</v>
      </c>
      <c r="K78" s="31" t="b">
        <f>E78='2016-17 Metering Price List'!$H38</f>
        <v>1</v>
      </c>
      <c r="L78" s="31" t="b">
        <f>F78='2017-18 Metering Price List'!$H38</f>
        <v>1</v>
      </c>
      <c r="M78" s="31" t="b">
        <f>G78='2018-19 Metering Price List'!$H38</f>
        <v>1</v>
      </c>
    </row>
    <row r="79" spans="2:13" x14ac:dyDescent="0.2">
      <c r="B79" s="95"/>
      <c r="C79" s="27" t="s">
        <v>32</v>
      </c>
      <c r="D79" s="22">
        <f>'Price Cap - Upfront Chge'!F39</f>
        <v>368.55403999999999</v>
      </c>
      <c r="E79" s="22">
        <f t="shared" ref="E79:G79" si="32">IFERROR(ROUND(D79*(1+E$9)*(1-E$11),2),D79)</f>
        <v>374.12</v>
      </c>
      <c r="F79" s="22">
        <f t="shared" si="32"/>
        <v>378.91</v>
      </c>
      <c r="G79" s="22">
        <f t="shared" si="32"/>
        <v>386.3</v>
      </c>
      <c r="J79" s="1" t="b">
        <f>D79='2015-16 Metering Price List'!$H39</f>
        <v>1</v>
      </c>
      <c r="K79" s="31" t="b">
        <f>E79='2016-17 Metering Price List'!$H39</f>
        <v>1</v>
      </c>
      <c r="L79" s="31" t="b">
        <f>F79='2017-18 Metering Price List'!$H39</f>
        <v>1</v>
      </c>
      <c r="M79" s="31" t="b">
        <f>G79='2018-19 Metering Price List'!$H39</f>
        <v>1</v>
      </c>
    </row>
    <row r="80" spans="2:13" x14ac:dyDescent="0.2">
      <c r="B80" s="94" t="s">
        <v>35</v>
      </c>
      <c r="C80" s="26" t="s">
        <v>29</v>
      </c>
      <c r="D80" s="20">
        <f>'Price Cap - Upfront Chge'!F40</f>
        <v>179.64447199999998</v>
      </c>
      <c r="E80" s="20">
        <f t="shared" ref="E80:G80" si="33">IFERROR(ROUND(D80*(1+E$9)*(1-E$11),2),D80)</f>
        <v>182.36</v>
      </c>
      <c r="F80" s="20">
        <f t="shared" si="33"/>
        <v>184.69</v>
      </c>
      <c r="G80" s="20">
        <f t="shared" si="33"/>
        <v>188.29</v>
      </c>
      <c r="J80" s="1" t="b">
        <f>D80='2015-16 Metering Price List'!$H40</f>
        <v>1</v>
      </c>
      <c r="K80" s="31" t="b">
        <f>E80='2016-17 Metering Price List'!$H40</f>
        <v>1</v>
      </c>
      <c r="L80" s="31" t="b">
        <f>F80='2017-18 Metering Price List'!$H40</f>
        <v>1</v>
      </c>
      <c r="M80" s="31" t="b">
        <f>G80='2018-19 Metering Price List'!$H40</f>
        <v>1</v>
      </c>
    </row>
    <row r="81" spans="2:13" x14ac:dyDescent="0.2">
      <c r="B81" s="94"/>
      <c r="C81" s="27" t="s">
        <v>30</v>
      </c>
      <c r="D81" s="22">
        <f>'Price Cap - Upfront Chge'!F41</f>
        <v>179.64447199999998</v>
      </c>
      <c r="E81" s="22">
        <f t="shared" ref="E81:G81" si="34">IFERROR(ROUND(D81*(1+E$9)*(1-E$11),2),D81)</f>
        <v>182.36</v>
      </c>
      <c r="F81" s="22">
        <f t="shared" si="34"/>
        <v>184.69</v>
      </c>
      <c r="G81" s="22">
        <f t="shared" si="34"/>
        <v>188.29</v>
      </c>
      <c r="J81" s="1" t="b">
        <f>D81='2015-16 Metering Price List'!$H41</f>
        <v>1</v>
      </c>
      <c r="K81" s="31" t="b">
        <f>E81='2016-17 Metering Price List'!$H41</f>
        <v>1</v>
      </c>
      <c r="L81" s="31" t="b">
        <f>F81='2017-18 Metering Price List'!$H41</f>
        <v>1</v>
      </c>
      <c r="M81" s="31" t="b">
        <f>G81='2018-19 Metering Price List'!$H41</f>
        <v>1</v>
      </c>
    </row>
    <row r="82" spans="2:13" x14ac:dyDescent="0.2">
      <c r="B82" s="94"/>
      <c r="C82" s="26" t="s">
        <v>31</v>
      </c>
      <c r="D82" s="20" t="str">
        <f>'Price Cap - Upfront Chge'!F42</f>
        <v>N/A</v>
      </c>
      <c r="E82" s="20" t="str">
        <f t="shared" ref="E82:G82" si="35">IFERROR(ROUND(D82*(1+E$9)*(1-E$11),2),D82)</f>
        <v>N/A</v>
      </c>
      <c r="F82" s="20" t="str">
        <f t="shared" si="35"/>
        <v>N/A</v>
      </c>
      <c r="G82" s="20" t="str">
        <f t="shared" si="35"/>
        <v>N/A</v>
      </c>
      <c r="J82" s="1" t="b">
        <f>D82='2015-16 Metering Price List'!$H42</f>
        <v>1</v>
      </c>
      <c r="K82" s="31" t="b">
        <f>E82='2016-17 Metering Price List'!$H42</f>
        <v>1</v>
      </c>
      <c r="L82" s="31" t="b">
        <f>F82='2017-18 Metering Price List'!$H42</f>
        <v>1</v>
      </c>
      <c r="M82" s="31" t="b">
        <f>G82='2018-19 Metering Price List'!$H42</f>
        <v>1</v>
      </c>
    </row>
    <row r="83" spans="2:13" x14ac:dyDescent="0.2">
      <c r="B83" s="94"/>
      <c r="C83" s="27" t="s">
        <v>32</v>
      </c>
      <c r="D83" s="22" t="str">
        <f>'Price Cap - Upfront Chge'!F43</f>
        <v>N/A</v>
      </c>
      <c r="E83" s="22" t="str">
        <f t="shared" ref="E83:G83" si="36">IFERROR(ROUND(D83*(1+E$9)*(1-E$11),2),D83)</f>
        <v>N/A</v>
      </c>
      <c r="F83" s="22" t="str">
        <f t="shared" si="36"/>
        <v>N/A</v>
      </c>
      <c r="G83" s="22" t="str">
        <f t="shared" si="36"/>
        <v>N/A</v>
      </c>
      <c r="J83" s="1" t="b">
        <f>D83='2015-16 Metering Price List'!$H43</f>
        <v>1</v>
      </c>
      <c r="K83" s="31" t="b">
        <f>E83='2016-17 Metering Price List'!$H43</f>
        <v>1</v>
      </c>
      <c r="L83" s="31" t="b">
        <f>F83='2017-18 Metering Price List'!$H43</f>
        <v>1</v>
      </c>
      <c r="M83" s="31" t="b">
        <f>G83='2018-19 Metering Price List'!$H43</f>
        <v>1</v>
      </c>
    </row>
  </sheetData>
  <mergeCells count="23">
    <mergeCell ref="B27:B28"/>
    <mergeCell ref="B17:B18"/>
    <mergeCell ref="B19:B20"/>
    <mergeCell ref="B21:B22"/>
    <mergeCell ref="B23:B24"/>
    <mergeCell ref="B25:B26"/>
    <mergeCell ref="B64:B67"/>
    <mergeCell ref="B29:B30"/>
    <mergeCell ref="B31:B32"/>
    <mergeCell ref="B37:B39"/>
    <mergeCell ref="C37:C39"/>
    <mergeCell ref="B40:B43"/>
    <mergeCell ref="B44:B47"/>
    <mergeCell ref="B48:B51"/>
    <mergeCell ref="B53:B55"/>
    <mergeCell ref="C53:C55"/>
    <mergeCell ref="B56:B59"/>
    <mergeCell ref="B60:B63"/>
    <mergeCell ref="B69:B71"/>
    <mergeCell ref="C69:C71"/>
    <mergeCell ref="B72:B75"/>
    <mergeCell ref="B76:B79"/>
    <mergeCell ref="B80:B83"/>
  </mergeCells>
  <conditionalFormatting sqref="J17:K31 J72:K83 J56:K67 J40:K51">
    <cfRule type="cellIs" dxfId="8" priority="11" operator="equal">
      <formula>FALSE</formula>
    </cfRule>
  </conditionalFormatting>
  <conditionalFormatting sqref="L41:L51 L57:L67 L73:L83 L17:L31">
    <cfRule type="cellIs" dxfId="7" priority="10" operator="equal">
      <formula>FALSE</formula>
    </cfRule>
  </conditionalFormatting>
  <conditionalFormatting sqref="M41:M51 M57:M67 M73:M83 M17:M31">
    <cfRule type="cellIs" dxfId="6" priority="9" operator="equal">
      <formula>FALSE</formula>
    </cfRule>
  </conditionalFormatting>
  <conditionalFormatting sqref="L40:L51">
    <cfRule type="cellIs" dxfId="5" priority="8" operator="equal">
      <formula>FALSE</formula>
    </cfRule>
  </conditionalFormatting>
  <conditionalFormatting sqref="M40:M51">
    <cfRule type="cellIs" dxfId="4" priority="7" operator="equal">
      <formula>FALSE</formula>
    </cfRule>
  </conditionalFormatting>
  <conditionalFormatting sqref="M72:M83">
    <cfRule type="cellIs" dxfId="3" priority="1" operator="equal">
      <formula>FALSE</formula>
    </cfRule>
  </conditionalFormatting>
  <conditionalFormatting sqref="M56:M67">
    <cfRule type="cellIs" dxfId="2" priority="5" operator="equal">
      <formula>FALSE</formula>
    </cfRule>
  </conditionalFormatting>
  <conditionalFormatting sqref="L56:L67">
    <cfRule type="cellIs" dxfId="1" priority="4" operator="equal">
      <formula>FALSE</formula>
    </cfRule>
  </conditionalFormatting>
  <conditionalFormatting sqref="L72:L83">
    <cfRule type="cellIs" dxfId="0" priority="3" operator="equal">
      <formula>FALSE</formula>
    </cfRule>
  </conditionalFormatting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AER Final Decision</vt:lpstr>
      <vt:lpstr>Price Cap - Annual Chge</vt:lpstr>
      <vt:lpstr>Price Cap - Upfront Chge</vt:lpstr>
      <vt:lpstr>2015-16 Metering Price List</vt:lpstr>
      <vt:lpstr>2016-17 Metering Price List</vt:lpstr>
      <vt:lpstr>2017-18 Metering Price List</vt:lpstr>
      <vt:lpstr>2018-19 Metering Price List</vt:lpstr>
      <vt:lpstr>TSS Metering Price List 2015-19</vt:lpstr>
      <vt:lpstr>'2015-16 Metering Price List'!Print_Area</vt:lpstr>
      <vt:lpstr>'2016-17 Metering Price List'!Print_Area</vt:lpstr>
      <vt:lpstr>'2017-18 Metering Price List'!Print_Area</vt:lpstr>
      <vt:lpstr>'2018-19 Metering Price List'!Print_Area</vt:lpstr>
      <vt:lpstr>'TSS Metering Price List 2015-19'!Print_Area</vt:lpstr>
    </vt:vector>
  </TitlesOfParts>
  <Company>Endeavour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moorsc</dc:creator>
  <cp:lastModifiedBy>Tony Magson</cp:lastModifiedBy>
  <cp:lastPrinted>2017-03-09T22:11:39Z</cp:lastPrinted>
  <dcterms:created xsi:type="dcterms:W3CDTF">2015-05-01T05:07:08Z</dcterms:created>
  <dcterms:modified xsi:type="dcterms:W3CDTF">2018-03-29T02:50:52Z</dcterms:modified>
</cp:coreProperties>
</file>