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gulation\Price Review\2023-27 GAAR\6 month period\Response to 6-month proposal\Models\"/>
    </mc:Choice>
  </mc:AlternateContent>
  <xr:revisionPtr revIDLastSave="0" documentId="8_{333DB475-8783-4AF0-9566-B074DE4DE48C}" xr6:coauthVersionLast="47" xr6:coauthVersionMax="47" xr10:uidLastSave="{00000000-0000-0000-0000-000000000000}"/>
  <bookViews>
    <workbookView xWindow="-110" yWindow="-110" windowWidth="38620" windowHeight="21220" xr2:uid="{AFF313EC-87CA-445E-A111-F9F7BC1B3222}"/>
  </bookViews>
  <sheets>
    <sheet name="PTRM inputs" sheetId="1" r:id="rId1"/>
    <sheet name="RFM inflation tb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1" l="1"/>
  <c r="C45" i="1"/>
  <c r="C46" i="1"/>
  <c r="C47" i="1"/>
  <c r="C48" i="1"/>
  <c r="C49" i="1"/>
  <c r="C50" i="1"/>
  <c r="C51" i="1"/>
  <c r="C52" i="1"/>
  <c r="C53" i="1"/>
  <c r="C54" i="1"/>
  <c r="C43" i="1"/>
  <c r="C35" i="1"/>
  <c r="C34" i="1"/>
  <c r="C33" i="1"/>
  <c r="C32" i="1"/>
  <c r="C31" i="1"/>
  <c r="C30" i="1"/>
  <c r="C29" i="1"/>
  <c r="C28" i="1"/>
  <c r="C27" i="1"/>
  <c r="C26" i="1"/>
  <c r="C25" i="1"/>
  <c r="C24" i="1"/>
  <c r="C16" i="1"/>
  <c r="C15" i="1"/>
  <c r="C14" i="1"/>
  <c r="C13" i="1"/>
  <c r="C12" i="1"/>
  <c r="C11" i="1"/>
  <c r="C10" i="1"/>
  <c r="C9" i="1"/>
  <c r="C8" i="1"/>
  <c r="C7" i="1"/>
  <c r="C6" i="1"/>
  <c r="C5" i="1"/>
  <c r="C42" i="1"/>
  <c r="C23" i="1"/>
  <c r="L58" i="1"/>
  <c r="K58" i="1"/>
  <c r="J58" i="1"/>
  <c r="I58" i="1"/>
  <c r="H58" i="1"/>
  <c r="L39" i="1"/>
  <c r="K39" i="1"/>
  <c r="J39" i="1"/>
  <c r="I39" i="1"/>
  <c r="H39" i="1"/>
  <c r="L20" i="1"/>
  <c r="K20" i="1"/>
  <c r="J20" i="1"/>
  <c r="I20" i="1"/>
  <c r="H20" i="1"/>
  <c r="C58" i="1" l="1"/>
  <c r="C39" i="1"/>
  <c r="C20" i="1"/>
</calcChain>
</file>

<file path=xl/sharedStrings.xml><?xml version="1.0" encoding="utf-8"?>
<sst xmlns="http://schemas.openxmlformats.org/spreadsheetml/2006/main" count="130" uniqueCount="40">
  <si>
    <t>Year</t>
  </si>
  <si>
    <t>Land</t>
  </si>
  <si>
    <t>(blank)</t>
  </si>
  <si>
    <t>2019</t>
  </si>
  <si>
    <t>2020</t>
  </si>
  <si>
    <t>Calculation</t>
  </si>
  <si>
    <t>Inflation and Rate of Return</t>
  </si>
  <si>
    <t>Lagged Actual CPI Inflation Rate</t>
  </si>
  <si>
    <t>Actual CPI (one year lagged)</t>
  </si>
  <si>
    <t>Transmission Pipelines</t>
  </si>
  <si>
    <t>Distribution Pipelines</t>
  </si>
  <si>
    <t>Service Pipes</t>
  </si>
  <si>
    <t>Cathodic Protection</t>
  </si>
  <si>
    <t>Supply Regulators / Valve Stations</t>
  </si>
  <si>
    <t>Meters</t>
  </si>
  <si>
    <t>SCADA and remote control</t>
  </si>
  <si>
    <t>Buildings</t>
  </si>
  <si>
    <t>Other - IT</t>
  </si>
  <si>
    <t>Other - non IT</t>
  </si>
  <si>
    <t>Capitalised economic loss</t>
  </si>
  <si>
    <t>source: AER - AusNet Services -  PTRM - Final Decision - 2022 RoD update - Public.xlsm</t>
  </si>
  <si>
    <t>Forecast Capital Expenditure – As Incurred ($m Real 2017)</t>
  </si>
  <si>
    <t>Forecast Asset Disposal – as incurred ($m Real 2017)</t>
  </si>
  <si>
    <t>Forecast Customer Contributions – As Incurred ($m Real 2017)</t>
  </si>
  <si>
    <t>Forecast Capital Expenditure – As Incurred ($m Real 2022)</t>
  </si>
  <si>
    <t>Total Gross Capex ($2022)</t>
  </si>
  <si>
    <t>Forecast Asset Disposal – as incurred ($m Real 2022)</t>
  </si>
  <si>
    <t>Total Asset Disposals ($2022)</t>
  </si>
  <si>
    <t>Forecast Customer Contributions – As Incurred ($m Real 2022)</t>
  </si>
  <si>
    <t>Total Customer Contributions ($2022)</t>
  </si>
  <si>
    <t>Total Gross Capex ($2017)</t>
  </si>
  <si>
    <t>Total Asset Disposals ($2017)</t>
  </si>
  <si>
    <t>Total Customer Contributions ($2017)</t>
  </si>
  <si>
    <t>2021</t>
  </si>
  <si>
    <t>2022</t>
  </si>
  <si>
    <t>Current period allowances (real $2017) - per Final decision PTRM including annual RoD updates</t>
  </si>
  <si>
    <t>Equity raising costs</t>
  </si>
  <si>
    <t>source: AST - GAAR 2018-22 RFM - Public</t>
  </si>
  <si>
    <t>HY2023</t>
  </si>
  <si>
    <t>HY2023 PTRM Capex Inputs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</si>
</sst>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3" fontId="0" fillId="0" borderId="0" xfId="1" applyFont="1"/>
    <xf numFmtId="43" fontId="0" fillId="0" borderId="0" xfId="1" applyNumberFormat="1" applyFont="1"/>
    <xf numFmtId="43" fontId="0" fillId="0" borderId="0" xfId="0" applyNumberFormat="1"/>
    <xf numFmtId="43" fontId="2" fillId="0" borderId="0" xfId="0" applyNumberFormat="1" applyFont="1"/>
    <xf numFmtId="0" fontId="3" fillId="0" borderId="0" xfId="0" applyFont="1"/>
    <xf numFmtId="0" fontId="0" fillId="2" borderId="0" xfId="0" applyFill="1" applyAlignment="1">
      <alignment horizontal="center"/>
    </xf>
    <xf numFmtId="43" fontId="0" fillId="2" borderId="0" xfId="1" applyFont="1" applyFill="1"/>
    <xf numFmtId="0" fontId="0" fillId="3" borderId="0" xfId="0" applyFill="1"/>
    <xf numFmtId="0" fontId="0" fillId="0" borderId="0" xfId="0" applyFill="1"/>
    <xf numFmtId="10" fontId="0" fillId="0" borderId="0" xfId="2" applyNumberFormat="1" applyFont="1"/>
    <xf numFmtId="16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2C93-EE4D-4BA4-9047-F3C7524D8A77}">
  <dimension ref="B1:L59"/>
  <sheetViews>
    <sheetView tabSelected="1" zoomScale="85" zoomScaleNormal="85" workbookViewId="0">
      <selection activeCell="B1" sqref="B1"/>
    </sheetView>
  </sheetViews>
  <sheetFormatPr defaultRowHeight="14.5" x14ac:dyDescent="0.35"/>
  <cols>
    <col min="1" max="1" width="3" customWidth="1"/>
    <col min="2" max="2" width="50.7265625" customWidth="1"/>
    <col min="3" max="3" width="10.7265625" customWidth="1"/>
    <col min="4" max="4" width="4.453125" customWidth="1"/>
    <col min="5" max="5" width="4" style="10" customWidth="1"/>
    <col min="6" max="6" width="4" style="11" customWidth="1"/>
    <col min="7" max="7" width="37.7265625" customWidth="1"/>
  </cols>
  <sheetData>
    <row r="1" spans="2:12" x14ac:dyDescent="0.35">
      <c r="B1" s="2" t="s">
        <v>39</v>
      </c>
      <c r="G1" s="2" t="s">
        <v>35</v>
      </c>
    </row>
    <row r="2" spans="2:12" x14ac:dyDescent="0.35">
      <c r="C2" s="8" t="s">
        <v>5</v>
      </c>
      <c r="G2" s="7" t="s">
        <v>20</v>
      </c>
    </row>
    <row r="3" spans="2:12" x14ac:dyDescent="0.35">
      <c r="B3" s="2" t="s">
        <v>24</v>
      </c>
      <c r="G3" s="2" t="s">
        <v>21</v>
      </c>
      <c r="H3" s="2"/>
      <c r="I3" s="2"/>
    </row>
    <row r="4" spans="2:12" x14ac:dyDescent="0.35">
      <c r="B4" s="2" t="s">
        <v>0</v>
      </c>
      <c r="C4" s="1" t="s">
        <v>38</v>
      </c>
      <c r="G4" s="2" t="s">
        <v>0</v>
      </c>
      <c r="H4" s="1">
        <v>2018</v>
      </c>
      <c r="I4" s="1" t="s">
        <v>3</v>
      </c>
      <c r="J4" s="1" t="s">
        <v>4</v>
      </c>
      <c r="K4" s="1" t="s">
        <v>33</v>
      </c>
      <c r="L4" s="1" t="s">
        <v>34</v>
      </c>
    </row>
    <row r="5" spans="2:12" x14ac:dyDescent="0.35">
      <c r="B5" t="s">
        <v>9</v>
      </c>
      <c r="C5" s="9">
        <f>VLOOKUP(B5,$G$5:$L$19,6,FALSE)*0.5*'RFM inflation tbl'!$H$5</f>
        <v>1.2527633156404245</v>
      </c>
      <c r="D5" s="5"/>
      <c r="G5" t="s">
        <v>9</v>
      </c>
      <c r="H5" s="3">
        <v>2.7327954301923039</v>
      </c>
      <c r="I5" s="3">
        <v>1.6481498694196124</v>
      </c>
      <c r="J5" s="3">
        <v>1.1004301339509763</v>
      </c>
      <c r="K5" s="3">
        <v>1.1150380307557539</v>
      </c>
      <c r="L5" s="3">
        <v>2.2904056578880487</v>
      </c>
    </row>
    <row r="6" spans="2:12" x14ac:dyDescent="0.35">
      <c r="B6" t="s">
        <v>10</v>
      </c>
      <c r="C6" s="9">
        <f>VLOOKUP(B6,$G$5:$L$19,6,FALSE)*0.5*'RFM inflation tbl'!$H$5</f>
        <v>11.674057797141842</v>
      </c>
      <c r="D6" s="5"/>
      <c r="G6" t="s">
        <v>10</v>
      </c>
      <c r="H6" s="3">
        <v>26.613144039698</v>
      </c>
      <c r="I6" s="3">
        <v>24.022323071950634</v>
      </c>
      <c r="J6" s="3">
        <v>25.204692237671605</v>
      </c>
      <c r="K6" s="3">
        <v>23.371360297626513</v>
      </c>
      <c r="L6" s="3">
        <v>21.343479406895689</v>
      </c>
    </row>
    <row r="7" spans="2:12" x14ac:dyDescent="0.35">
      <c r="B7" t="s">
        <v>11</v>
      </c>
      <c r="C7" s="9">
        <f>VLOOKUP(B7,$G$5:$L$19,6,FALSE)*0.5*'RFM inflation tbl'!$H$5</f>
        <v>20.369505843372991</v>
      </c>
      <c r="D7" s="5"/>
      <c r="G7" t="s">
        <v>11</v>
      </c>
      <c r="H7" s="3">
        <v>39.248024338915357</v>
      </c>
      <c r="I7" s="3">
        <v>38.915302720543679</v>
      </c>
      <c r="J7" s="3">
        <v>40.654371586137138</v>
      </c>
      <c r="K7" s="3">
        <v>38.128906113841992</v>
      </c>
      <c r="L7" s="3">
        <v>37.241217754045564</v>
      </c>
    </row>
    <row r="8" spans="2:12" x14ac:dyDescent="0.35">
      <c r="B8" t="s">
        <v>12</v>
      </c>
      <c r="C8" s="9">
        <f>VLOOKUP(B8,$G$5:$L$19,6,FALSE)*0.5*'RFM inflation tbl'!$H$5</f>
        <v>0.25061133102930289</v>
      </c>
      <c r="D8" s="5"/>
      <c r="G8" t="s">
        <v>12</v>
      </c>
      <c r="H8" s="3">
        <v>0.43212138942315587</v>
      </c>
      <c r="I8" s="3">
        <v>0.43696486110688088</v>
      </c>
      <c r="J8" s="3">
        <v>0.44381545718243803</v>
      </c>
      <c r="K8" s="3">
        <v>0.4510800611598334</v>
      </c>
      <c r="L8" s="3">
        <v>0.45818839309397796</v>
      </c>
    </row>
    <row r="9" spans="2:12" x14ac:dyDescent="0.35">
      <c r="B9" t="s">
        <v>13</v>
      </c>
      <c r="C9" s="9">
        <f>VLOOKUP(B9,$G$5:$L$19,6,FALSE)*0.5*'RFM inflation tbl'!$H$5</f>
        <v>2.2478842270166828</v>
      </c>
      <c r="D9" s="5"/>
      <c r="G9" t="s">
        <v>13</v>
      </c>
      <c r="H9" s="3">
        <v>7.9977466110612152</v>
      </c>
      <c r="I9" s="3">
        <v>7.1534826009892241</v>
      </c>
      <c r="J9" s="3">
        <v>4.6791688849116939</v>
      </c>
      <c r="K9" s="3">
        <v>4.5414909674027024</v>
      </c>
      <c r="L9" s="3">
        <v>4.1097681322224195</v>
      </c>
    </row>
    <row r="10" spans="2:12" x14ac:dyDescent="0.35">
      <c r="B10" t="s">
        <v>14</v>
      </c>
      <c r="C10" s="9">
        <f>VLOOKUP(B10,$G$5:$L$19,6,FALSE)*0.5*'RFM inflation tbl'!$H$5</f>
        <v>8.749299821592496</v>
      </c>
      <c r="D10" s="5"/>
      <c r="G10" t="s">
        <v>14</v>
      </c>
      <c r="H10" s="3">
        <v>15.189393691417482</v>
      </c>
      <c r="I10" s="3">
        <v>16.010620523715069</v>
      </c>
      <c r="J10" s="3">
        <v>15.597393370823283</v>
      </c>
      <c r="K10" s="3">
        <v>15.529616719751509</v>
      </c>
      <c r="L10" s="3">
        <v>15.996194623315571</v>
      </c>
    </row>
    <row r="11" spans="2:12" x14ac:dyDescent="0.35">
      <c r="B11" t="s">
        <v>15</v>
      </c>
      <c r="C11" s="9">
        <f>VLOOKUP(B11,$G$5:$L$19,6,FALSE)*0.5*'RFM inflation tbl'!$H$5</f>
        <v>0.84365613574791398</v>
      </c>
      <c r="G11" t="s">
        <v>15</v>
      </c>
      <c r="H11" s="3">
        <v>0.43274550817818697</v>
      </c>
      <c r="I11" s="3">
        <v>0.38982016040159451</v>
      </c>
      <c r="J11" s="3">
        <v>0.35534540584988095</v>
      </c>
      <c r="K11" s="3">
        <v>1.4269967662634766</v>
      </c>
      <c r="L11" s="3">
        <v>1.5424420259633578</v>
      </c>
    </row>
    <row r="12" spans="2:12" x14ac:dyDescent="0.35">
      <c r="B12" t="s">
        <v>16</v>
      </c>
      <c r="C12" s="9">
        <f>VLOOKUP(B12,$G$5:$L$19,6,FALSE)*0.5*'RFM inflation tbl'!$H$5</f>
        <v>0</v>
      </c>
      <c r="G12" t="s">
        <v>16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</row>
    <row r="13" spans="2:12" x14ac:dyDescent="0.35">
      <c r="B13" t="s">
        <v>17</v>
      </c>
      <c r="C13" s="9">
        <f>VLOOKUP(B13,$G$5:$L$19,6,FALSE)*0.5*'RFM inflation tbl'!$H$5</f>
        <v>3.9037960948588788</v>
      </c>
      <c r="G13" t="s">
        <v>17</v>
      </c>
      <c r="H13" s="3">
        <v>14.115679613900786</v>
      </c>
      <c r="I13" s="3">
        <v>15.330008166965332</v>
      </c>
      <c r="J13" s="3">
        <v>12.725325750282558</v>
      </c>
      <c r="K13" s="3">
        <v>10.137616817740591</v>
      </c>
      <c r="L13" s="3">
        <v>7.1372433653480503</v>
      </c>
    </row>
    <row r="14" spans="2:12" x14ac:dyDescent="0.35">
      <c r="B14" t="s">
        <v>18</v>
      </c>
      <c r="C14" s="9">
        <f>VLOOKUP(B14,$G$5:$L$19,6,FALSE)*0.5*'RFM inflation tbl'!$H$5</f>
        <v>0.19931910827762761</v>
      </c>
      <c r="G14" t="s">
        <v>18</v>
      </c>
      <c r="H14" s="3">
        <v>0.36135876730482719</v>
      </c>
      <c r="I14" s="3">
        <v>0.36189438911896549</v>
      </c>
      <c r="J14" s="3">
        <v>0.36257419659318496</v>
      </c>
      <c r="K14" s="3">
        <v>0.36344601291519119</v>
      </c>
      <c r="L14" s="3">
        <v>0.36441170301263226</v>
      </c>
    </row>
    <row r="15" spans="2:12" x14ac:dyDescent="0.35">
      <c r="B15" t="s">
        <v>1</v>
      </c>
      <c r="C15" s="9">
        <f>VLOOKUP(B15,$G$5:$L$19,6,FALSE)*0.5*'RFM inflation tbl'!$H$5</f>
        <v>0</v>
      </c>
      <c r="G15" t="s">
        <v>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</row>
    <row r="16" spans="2:12" x14ac:dyDescent="0.35">
      <c r="B16" t="s">
        <v>19</v>
      </c>
      <c r="C16" s="9">
        <f>VLOOKUP(B16,$G$5:$L$19,6,FALSE)*0.5*'RFM inflation tbl'!$H$5</f>
        <v>0</v>
      </c>
      <c r="G16" t="s">
        <v>19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</row>
    <row r="17" spans="2:12" x14ac:dyDescent="0.35">
      <c r="B17" t="s">
        <v>2</v>
      </c>
      <c r="C17" s="4">
        <v>0</v>
      </c>
      <c r="G17" t="s">
        <v>2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</row>
    <row r="18" spans="2:12" x14ac:dyDescent="0.35">
      <c r="B18" t="s">
        <v>2</v>
      </c>
      <c r="C18" s="4">
        <v>0</v>
      </c>
      <c r="G18" t="s">
        <v>2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</row>
    <row r="19" spans="2:12" x14ac:dyDescent="0.35">
      <c r="B19" t="s">
        <v>36</v>
      </c>
      <c r="C19" s="4">
        <v>0</v>
      </c>
      <c r="G19" t="s">
        <v>36</v>
      </c>
      <c r="H19" s="3">
        <v>0.29317692605267648</v>
      </c>
      <c r="I19" s="3">
        <v>0</v>
      </c>
      <c r="J19" s="3">
        <v>0</v>
      </c>
      <c r="K19" s="3">
        <v>0</v>
      </c>
      <c r="L19" s="3">
        <v>0</v>
      </c>
    </row>
    <row r="20" spans="2:12" x14ac:dyDescent="0.35">
      <c r="B20" s="2" t="s">
        <v>25</v>
      </c>
      <c r="C20" s="6">
        <f>SUM(C5:C19)</f>
        <v>49.490893674678155</v>
      </c>
      <c r="G20" s="2" t="s">
        <v>30</v>
      </c>
      <c r="H20" s="6">
        <f t="shared" ref="H20:L20" si="0">SUM(H5:H19)</f>
        <v>107.41618631614398</v>
      </c>
      <c r="I20" s="6">
        <f t="shared" si="0"/>
        <v>104.268566364211</v>
      </c>
      <c r="J20" s="6">
        <f t="shared" si="0"/>
        <v>101.12311702340276</v>
      </c>
      <c r="K20" s="6">
        <f t="shared" si="0"/>
        <v>95.065551787457551</v>
      </c>
      <c r="L20" s="6">
        <f t="shared" si="0"/>
        <v>90.483351061785314</v>
      </c>
    </row>
    <row r="21" spans="2:12" x14ac:dyDescent="0.35">
      <c r="C21" s="5"/>
    </row>
    <row r="22" spans="2:12" x14ac:dyDescent="0.35">
      <c r="B22" s="2" t="s">
        <v>26</v>
      </c>
      <c r="C22" s="2"/>
      <c r="G22" s="2" t="s">
        <v>22</v>
      </c>
    </row>
    <row r="23" spans="2:12" x14ac:dyDescent="0.35">
      <c r="B23" s="2" t="s">
        <v>0</v>
      </c>
      <c r="C23" s="1" t="str">
        <f>$C$4</f>
        <v>HY2023</v>
      </c>
      <c r="G23" s="2" t="s">
        <v>0</v>
      </c>
      <c r="H23" s="1">
        <v>2018</v>
      </c>
      <c r="I23" s="1" t="s">
        <v>3</v>
      </c>
      <c r="J23" s="1" t="s">
        <v>4</v>
      </c>
      <c r="K23" s="1" t="s">
        <v>33</v>
      </c>
      <c r="L23" s="1" t="s">
        <v>34</v>
      </c>
    </row>
    <row r="24" spans="2:12" x14ac:dyDescent="0.35">
      <c r="B24" t="s">
        <v>9</v>
      </c>
      <c r="C24" s="9">
        <f>VLOOKUP(B24,$G$24:$L$38,6,FALSE)*0.5*'RFM inflation tbl'!$H$5</f>
        <v>0</v>
      </c>
      <c r="G24" t="s">
        <v>9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</row>
    <row r="25" spans="2:12" x14ac:dyDescent="0.35">
      <c r="B25" t="s">
        <v>10</v>
      </c>
      <c r="C25" s="9">
        <f>VLOOKUP(B25,$G$24:$L$38,6,FALSE)*0.5*'RFM inflation tbl'!$H$5</f>
        <v>0</v>
      </c>
      <c r="G25" t="s">
        <v>10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</row>
    <row r="26" spans="2:12" x14ac:dyDescent="0.35">
      <c r="B26" t="s">
        <v>11</v>
      </c>
      <c r="C26" s="9">
        <f>VLOOKUP(B26,$G$24:$L$38,6,FALSE)*0.5*'RFM inflation tbl'!$H$5</f>
        <v>0</v>
      </c>
      <c r="G26" t="s">
        <v>11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</row>
    <row r="27" spans="2:12" x14ac:dyDescent="0.35">
      <c r="B27" t="s">
        <v>12</v>
      </c>
      <c r="C27" s="9">
        <f>VLOOKUP(B27,$G$24:$L$38,6,FALSE)*0.5*'RFM inflation tbl'!$H$5</f>
        <v>0</v>
      </c>
      <c r="G27" t="s">
        <v>12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</row>
    <row r="28" spans="2:12" x14ac:dyDescent="0.35">
      <c r="B28" t="s">
        <v>13</v>
      </c>
      <c r="C28" s="9">
        <f>VLOOKUP(B28,$G$24:$L$38,6,FALSE)*0.5*'RFM inflation tbl'!$H$5</f>
        <v>0</v>
      </c>
      <c r="G28" t="s">
        <v>13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</row>
    <row r="29" spans="2:12" x14ac:dyDescent="0.35">
      <c r="B29" t="s">
        <v>14</v>
      </c>
      <c r="C29" s="9">
        <f>VLOOKUP(B29,$G$24:$L$38,6,FALSE)*0.5*'RFM inflation tbl'!$H$5</f>
        <v>0</v>
      </c>
      <c r="G29" t="s">
        <v>14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</row>
    <row r="30" spans="2:12" x14ac:dyDescent="0.35">
      <c r="B30" t="s">
        <v>15</v>
      </c>
      <c r="C30" s="9">
        <f>VLOOKUP(B30,$G$24:$L$38,6,FALSE)*0.5*'RFM inflation tbl'!$H$5</f>
        <v>0</v>
      </c>
      <c r="G30" t="s">
        <v>15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</row>
    <row r="31" spans="2:12" x14ac:dyDescent="0.35">
      <c r="B31" t="s">
        <v>16</v>
      </c>
      <c r="C31" s="9">
        <f>VLOOKUP(B31,$G$24:$L$38,6,FALSE)*0.5*'RFM inflation tbl'!$H$5</f>
        <v>0</v>
      </c>
      <c r="G31" t="s">
        <v>16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</row>
    <row r="32" spans="2:12" x14ac:dyDescent="0.35">
      <c r="B32" t="s">
        <v>17</v>
      </c>
      <c r="C32" s="9">
        <f>VLOOKUP(B32,$G$24:$L$38,6,FALSE)*0.5*'RFM inflation tbl'!$H$5</f>
        <v>0</v>
      </c>
      <c r="G32" t="s">
        <v>17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</row>
    <row r="33" spans="2:12" x14ac:dyDescent="0.35">
      <c r="B33" t="s">
        <v>18</v>
      </c>
      <c r="C33" s="9">
        <f>VLOOKUP(B33,$G$24:$L$38,6,FALSE)*0.5*'RFM inflation tbl'!$H$5</f>
        <v>0</v>
      </c>
      <c r="G33" t="s">
        <v>18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</row>
    <row r="34" spans="2:12" x14ac:dyDescent="0.35">
      <c r="B34" t="s">
        <v>1</v>
      </c>
      <c r="C34" s="9">
        <f>VLOOKUP(B34,$G$24:$L$38,6,FALSE)*0.5*'RFM inflation tbl'!$H$5</f>
        <v>0</v>
      </c>
      <c r="G34" t="s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</row>
    <row r="35" spans="2:12" x14ac:dyDescent="0.35">
      <c r="B35" t="s">
        <v>19</v>
      </c>
      <c r="C35" s="9">
        <f>VLOOKUP(B35,$G$24:$L$38,6,FALSE)*0.5*'RFM inflation tbl'!$H$5</f>
        <v>0</v>
      </c>
      <c r="G35" t="s">
        <v>19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</row>
    <row r="36" spans="2:12" x14ac:dyDescent="0.35">
      <c r="B36" t="s">
        <v>2</v>
      </c>
      <c r="C36" s="3">
        <v>0</v>
      </c>
      <c r="G36" t="s">
        <v>2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</row>
    <row r="37" spans="2:12" x14ac:dyDescent="0.35">
      <c r="B37" t="s">
        <v>2</v>
      </c>
      <c r="C37" s="3">
        <v>0</v>
      </c>
      <c r="G37" t="s">
        <v>2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</row>
    <row r="38" spans="2:12" x14ac:dyDescent="0.35">
      <c r="B38" t="s">
        <v>36</v>
      </c>
      <c r="C38" s="3">
        <v>0</v>
      </c>
      <c r="G38" t="s">
        <v>36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</row>
    <row r="39" spans="2:12" x14ac:dyDescent="0.35">
      <c r="B39" s="2" t="s">
        <v>27</v>
      </c>
      <c r="C39" s="6">
        <f>SUM(C24:C38)</f>
        <v>0</v>
      </c>
      <c r="G39" s="2" t="s">
        <v>31</v>
      </c>
      <c r="H39" s="6">
        <f t="shared" ref="H39:L39" si="1">SUM(H24:H38)</f>
        <v>0</v>
      </c>
      <c r="I39" s="6">
        <f t="shared" si="1"/>
        <v>0</v>
      </c>
      <c r="J39" s="6">
        <f t="shared" si="1"/>
        <v>0</v>
      </c>
      <c r="K39" s="6">
        <f t="shared" si="1"/>
        <v>0</v>
      </c>
      <c r="L39" s="6">
        <f t="shared" si="1"/>
        <v>0</v>
      </c>
    </row>
    <row r="40" spans="2:12" x14ac:dyDescent="0.35">
      <c r="G40" s="7"/>
    </row>
    <row r="41" spans="2:12" x14ac:dyDescent="0.35">
      <c r="B41" s="2" t="s">
        <v>28</v>
      </c>
      <c r="C41" s="2"/>
      <c r="G41" s="2" t="s">
        <v>23</v>
      </c>
      <c r="H41" s="2"/>
      <c r="I41" s="2"/>
    </row>
    <row r="42" spans="2:12" x14ac:dyDescent="0.35">
      <c r="B42" s="2" t="s">
        <v>0</v>
      </c>
      <c r="C42" s="1" t="str">
        <f>$C$4</f>
        <v>HY2023</v>
      </c>
      <c r="G42" s="2" t="s">
        <v>0</v>
      </c>
      <c r="H42" s="1">
        <v>2018</v>
      </c>
      <c r="I42" s="1" t="s">
        <v>3</v>
      </c>
      <c r="J42" s="1" t="s">
        <v>4</v>
      </c>
      <c r="K42" s="1" t="s">
        <v>33</v>
      </c>
      <c r="L42" s="1" t="s">
        <v>34</v>
      </c>
    </row>
    <row r="43" spans="2:12" x14ac:dyDescent="0.35">
      <c r="B43" t="s">
        <v>9</v>
      </c>
      <c r="C43" s="9">
        <f>VLOOKUP(B43,$G$43:$L$57,6,FALSE)*0.5*'RFM inflation tbl'!$H$5</f>
        <v>0.61750011911494185</v>
      </c>
      <c r="G43" t="s">
        <v>9</v>
      </c>
      <c r="H43" s="3">
        <v>1.0813761075560397</v>
      </c>
      <c r="I43" s="3">
        <v>1.0915067342516114</v>
      </c>
      <c r="J43" s="3">
        <v>1.1004301339509763</v>
      </c>
      <c r="K43" s="3">
        <v>1.1150380307557539</v>
      </c>
      <c r="L43" s="3">
        <v>1.1289648642404491</v>
      </c>
    </row>
    <row r="44" spans="2:12" x14ac:dyDescent="0.35">
      <c r="B44" t="s">
        <v>10</v>
      </c>
      <c r="C44" s="9">
        <f>VLOOKUP(B44,$G$43:$L$57,6,FALSE)*0.5*'RFM inflation tbl'!$H$5</f>
        <v>0.94304228302297699</v>
      </c>
      <c r="G44" t="s">
        <v>10</v>
      </c>
      <c r="H44" s="3">
        <v>1.6295948157909028</v>
      </c>
      <c r="I44" s="3">
        <v>1.6547490278769297</v>
      </c>
      <c r="J44" s="3">
        <v>1.6785450976852485</v>
      </c>
      <c r="K44" s="3">
        <v>1.7132053749907969</v>
      </c>
      <c r="L44" s="3">
        <v>1.7241480123955437</v>
      </c>
    </row>
    <row r="45" spans="2:12" x14ac:dyDescent="0.35">
      <c r="B45" t="s">
        <v>11</v>
      </c>
      <c r="C45" s="9">
        <f>VLOOKUP(B45,$G$43:$L$57,6,FALSE)*0.5*'RFM inflation tbl'!$H$5</f>
        <v>0.38859478714853768</v>
      </c>
      <c r="G45" t="s">
        <v>11</v>
      </c>
      <c r="H45" s="3">
        <v>0.66336340709612907</v>
      </c>
      <c r="I45" s="3">
        <v>0.68165868723919598</v>
      </c>
      <c r="J45" s="3">
        <v>0.69907651441009022</v>
      </c>
      <c r="K45" s="3">
        <v>0.72219801898375091</v>
      </c>
      <c r="L45" s="3">
        <v>0.71046117650389207</v>
      </c>
    </row>
    <row r="46" spans="2:12" x14ac:dyDescent="0.35">
      <c r="B46" t="s">
        <v>12</v>
      </c>
      <c r="C46" s="9">
        <f>VLOOKUP(B46,$G$43:$L$57,6,FALSE)*0.5*'RFM inflation tbl'!$H$5</f>
        <v>0</v>
      </c>
      <c r="G46" t="s">
        <v>12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</row>
    <row r="47" spans="2:12" x14ac:dyDescent="0.35">
      <c r="B47" t="s">
        <v>13</v>
      </c>
      <c r="C47" s="9">
        <f>VLOOKUP(B47,$G$43:$L$57,6,FALSE)*0.5*'RFM inflation tbl'!$H$5</f>
        <v>0</v>
      </c>
      <c r="G47" t="s">
        <v>13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</row>
    <row r="48" spans="2:12" x14ac:dyDescent="0.35">
      <c r="B48" t="s">
        <v>14</v>
      </c>
      <c r="C48" s="9">
        <f>VLOOKUP(B48,$G$43:$L$57,6,FALSE)*0.5*'RFM inflation tbl'!$H$5</f>
        <v>0.35406632582453329</v>
      </c>
      <c r="G48" t="s">
        <v>14</v>
      </c>
      <c r="H48" s="3">
        <v>0.6080093770503594</v>
      </c>
      <c r="I48" s="3">
        <v>0.62085758925769496</v>
      </c>
      <c r="J48" s="3">
        <v>0.63308372184962769</v>
      </c>
      <c r="K48" s="3">
        <v>0.64993450899169036</v>
      </c>
      <c r="L48" s="3">
        <v>0.64733338357818704</v>
      </c>
    </row>
    <row r="49" spans="2:12" x14ac:dyDescent="0.35">
      <c r="B49" t="s">
        <v>15</v>
      </c>
      <c r="C49" s="9">
        <f>VLOOKUP(B49,$G$43:$L$57,6,FALSE)*0.5*'RFM inflation tbl'!$H$5</f>
        <v>0</v>
      </c>
      <c r="G49" t="s">
        <v>15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</row>
    <row r="50" spans="2:12" x14ac:dyDescent="0.35">
      <c r="B50" t="s">
        <v>16</v>
      </c>
      <c r="C50" s="9">
        <f>VLOOKUP(B50,$G$43:$L$57,6,FALSE)*0.5*'RFM inflation tbl'!$H$5</f>
        <v>0</v>
      </c>
      <c r="G50" t="s">
        <v>16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</row>
    <row r="51" spans="2:12" x14ac:dyDescent="0.35">
      <c r="B51" t="s">
        <v>17</v>
      </c>
      <c r="C51" s="9">
        <f>VLOOKUP(B51,$G$43:$L$57,6,FALSE)*0.5*'RFM inflation tbl'!$H$5</f>
        <v>0</v>
      </c>
      <c r="G51" t="s">
        <v>17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</row>
    <row r="52" spans="2:12" x14ac:dyDescent="0.35">
      <c r="B52" t="s">
        <v>18</v>
      </c>
      <c r="C52" s="9">
        <f>VLOOKUP(B52,$G$43:$L$57,6,FALSE)*0.5*'RFM inflation tbl'!$H$5</f>
        <v>0</v>
      </c>
      <c r="G52" t="s">
        <v>18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</row>
    <row r="53" spans="2:12" x14ac:dyDescent="0.35">
      <c r="B53" t="s">
        <v>1</v>
      </c>
      <c r="C53" s="9">
        <f>VLOOKUP(B53,$G$43:$L$57,6,FALSE)*0.5*'RFM inflation tbl'!$H$5</f>
        <v>0</v>
      </c>
      <c r="G53" t="s">
        <v>1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</row>
    <row r="54" spans="2:12" x14ac:dyDescent="0.35">
      <c r="B54" t="s">
        <v>19</v>
      </c>
      <c r="C54" s="9">
        <f>VLOOKUP(B54,$G$43:$L$57,6,FALSE)*0.5*'RFM inflation tbl'!$H$5</f>
        <v>0</v>
      </c>
      <c r="G54" t="s">
        <v>19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</row>
    <row r="55" spans="2:12" x14ac:dyDescent="0.35">
      <c r="B55" t="s">
        <v>2</v>
      </c>
      <c r="C55" s="3">
        <v>0</v>
      </c>
      <c r="G55" t="s">
        <v>2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</row>
    <row r="56" spans="2:12" x14ac:dyDescent="0.35">
      <c r="B56" t="s">
        <v>2</v>
      </c>
      <c r="C56" s="3">
        <v>0</v>
      </c>
      <c r="G56" t="s">
        <v>2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</row>
    <row r="57" spans="2:12" x14ac:dyDescent="0.35">
      <c r="B57" t="s">
        <v>36</v>
      </c>
      <c r="C57" s="3">
        <v>0</v>
      </c>
      <c r="G57" t="s">
        <v>36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</row>
    <row r="58" spans="2:12" x14ac:dyDescent="0.35">
      <c r="B58" s="2" t="s">
        <v>29</v>
      </c>
      <c r="C58" s="6">
        <f>SUM(C43:C57)</f>
        <v>2.3032035151109898</v>
      </c>
      <c r="G58" s="2" t="s">
        <v>32</v>
      </c>
      <c r="H58" s="6">
        <f t="shared" ref="H58:L58" si="2">SUM(H43:H57)</f>
        <v>3.9823437074934311</v>
      </c>
      <c r="I58" s="6">
        <f t="shared" si="2"/>
        <v>4.0487720386254322</v>
      </c>
      <c r="J58" s="6">
        <f t="shared" si="2"/>
        <v>4.1111354678959433</v>
      </c>
      <c r="K58" s="6">
        <f t="shared" si="2"/>
        <v>4.2003759337219924</v>
      </c>
      <c r="L58" s="6">
        <f t="shared" si="2"/>
        <v>4.2109074367180712</v>
      </c>
    </row>
    <row r="59" spans="2:12" x14ac:dyDescent="0.35">
      <c r="G5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AE07-DE61-4F24-BC31-F01AF487D74C}">
  <dimension ref="B2:H7"/>
  <sheetViews>
    <sheetView workbookViewId="0">
      <selection activeCell="H5" sqref="H5"/>
    </sheetView>
  </sheetViews>
  <sheetFormatPr defaultRowHeight="14.5" x14ac:dyDescent="0.35"/>
  <cols>
    <col min="1" max="1" width="4.81640625" customWidth="1"/>
    <col min="2" max="2" width="28.7265625" customWidth="1"/>
  </cols>
  <sheetData>
    <row r="2" spans="2:8" x14ac:dyDescent="0.35">
      <c r="B2" s="2" t="s">
        <v>6</v>
      </c>
      <c r="C2" s="2"/>
      <c r="D2" s="2"/>
      <c r="E2" s="2"/>
      <c r="F2" s="2"/>
      <c r="G2" s="2"/>
      <c r="H2" s="2"/>
    </row>
    <row r="3" spans="2:8" x14ac:dyDescent="0.35">
      <c r="B3" s="2" t="s">
        <v>0</v>
      </c>
      <c r="C3" s="1">
        <v>2017</v>
      </c>
      <c r="D3" s="1">
        <v>2018</v>
      </c>
      <c r="E3" s="1">
        <v>2019</v>
      </c>
      <c r="F3" s="1">
        <v>2020</v>
      </c>
      <c r="G3" s="1">
        <v>2021</v>
      </c>
      <c r="H3" s="1">
        <v>2022</v>
      </c>
    </row>
    <row r="4" spans="2:8" x14ac:dyDescent="0.35">
      <c r="B4" t="s">
        <v>7</v>
      </c>
      <c r="C4" s="12">
        <v>1.2962962962963065E-2</v>
      </c>
      <c r="D4" s="12">
        <v>1.9337016574585641E-2</v>
      </c>
      <c r="E4" s="12">
        <v>2.0776874435411097E-2</v>
      </c>
      <c r="F4" s="12">
        <v>1.5929203539823078E-2</v>
      </c>
      <c r="G4" s="12">
        <v>-3.4843205574912606E-3</v>
      </c>
      <c r="H4" s="12">
        <v>3.8461538461538325E-2</v>
      </c>
    </row>
    <row r="5" spans="2:8" x14ac:dyDescent="0.35">
      <c r="B5" t="s">
        <v>8</v>
      </c>
      <c r="C5" s="13">
        <v>1</v>
      </c>
      <c r="D5" s="13">
        <v>1.0193370165745856</v>
      </c>
      <c r="E5" s="13">
        <v>1.0405156537753224</v>
      </c>
      <c r="F5" s="13">
        <v>1.0570902394106816</v>
      </c>
      <c r="G5" s="13">
        <v>1.0534069981583796</v>
      </c>
      <c r="H5" s="13">
        <v>1.0939226519337018</v>
      </c>
    </row>
    <row r="7" spans="2:8" x14ac:dyDescent="0.35">
      <c r="B7" s="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PTRM inputs</vt:lpstr>
      <vt:lpstr>RFM inflation tbl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Martin</dc:creator>
  <cp:lastModifiedBy>Kane Glenister</cp:lastModifiedBy>
  <dcterms:created xsi:type="dcterms:W3CDTF">2020-06-12T02:22:11Z</dcterms:created>
  <dcterms:modified xsi:type="dcterms:W3CDTF">2022-09-01T10:40:04Z</dcterms:modified>
</cp:coreProperties>
</file>