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Z:\Price Review\2023-27 GAAR\6 month period\Final submission models\"/>
    </mc:Choice>
  </mc:AlternateContent>
  <xr:revisionPtr revIDLastSave="0" documentId="13_ncr:1_{AE0E3298-A67E-4117-97D2-C1A3CF6B465A}" xr6:coauthVersionLast="47" xr6:coauthVersionMax="47" xr10:uidLastSave="{00000000-0000-0000-0000-000000000000}"/>
  <bookViews>
    <workbookView xWindow="18930" yWindow="75" windowWidth="16740" windowHeight="19485" tabRatio="748" xr2:uid="{00000000-000D-0000-FFFF-FFFF00000000}"/>
  </bookViews>
  <sheets>
    <sheet name="Input|Inflation" sheetId="5" r:id="rId1"/>
    <sheet name="Input|Rate of change" sheetId="8" r:id="rId2"/>
    <sheet name="AusNet" sheetId="4" r:id="rId3"/>
  </sheets>
  <externalReferences>
    <externalReference r:id="rId4"/>
  </externalReferences>
  <definedNames>
    <definedName name="anscount" hidden="1">1</definedName>
    <definedName name="IQ_ADDIN" hidden="1">"AUTO"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40970.780625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4" i="4" l="1"/>
  <c r="F4" i="4"/>
  <c r="E4" i="4"/>
  <c r="D4" i="4"/>
  <c r="C4" i="4"/>
  <c r="G3" i="4"/>
  <c r="F3" i="4"/>
  <c r="E3" i="4"/>
  <c r="D3" i="4"/>
  <c r="C3" i="4"/>
  <c r="G7" i="4" l="1"/>
  <c r="I7" i="4" s="1"/>
  <c r="J7" i="4" s="1"/>
  <c r="G6" i="4"/>
  <c r="I6" i="4" s="1"/>
  <c r="J6" i="4" s="1"/>
  <c r="I4" i="4"/>
  <c r="J4" i="4" s="1"/>
  <c r="I3" i="4"/>
  <c r="J3" i="4" s="1"/>
  <c r="C7" i="4"/>
  <c r="C6" i="4"/>
  <c r="D6" i="4"/>
  <c r="E6" i="4"/>
  <c r="F6" i="4"/>
  <c r="I5" i="4"/>
  <c r="E22" i="8"/>
  <c r="D22" i="8"/>
  <c r="C16" i="8" a="1"/>
  <c r="C16" i="8"/>
  <c r="J16" i="8"/>
  <c r="K16" i="8"/>
  <c r="L16" i="8"/>
  <c r="M16" i="8"/>
  <c r="N16" i="8"/>
  <c r="O16" i="8"/>
  <c r="O14" i="8"/>
  <c r="N14" i="8"/>
  <c r="J14" i="8"/>
  <c r="J10" i="8"/>
  <c r="O10" i="8"/>
  <c r="M10" i="8"/>
  <c r="K14" i="8"/>
  <c r="K10" i="8"/>
  <c r="L10" i="8"/>
  <c r="L14" i="8"/>
  <c r="M14" i="8"/>
  <c r="N10" i="8"/>
  <c r="T1" i="8"/>
  <c r="G65" i="5"/>
  <c r="G64" i="5"/>
  <c r="G66" i="5"/>
  <c r="F70" i="5"/>
  <c r="G67" i="5"/>
  <c r="G68" i="5"/>
  <c r="F74" i="5"/>
  <c r="G62" i="5"/>
  <c r="G61" i="5"/>
  <c r="G60" i="5"/>
  <c r="G59" i="5"/>
  <c r="G58" i="5"/>
  <c r="G57" i="5"/>
  <c r="G56" i="5"/>
  <c r="G55" i="5"/>
  <c r="G54" i="5"/>
  <c r="G53" i="5"/>
  <c r="G52" i="5"/>
  <c r="G51" i="5"/>
  <c r="G50" i="5"/>
  <c r="G49" i="5"/>
  <c r="G48" i="5"/>
  <c r="G47" i="5"/>
  <c r="G46" i="5"/>
  <c r="G45" i="5"/>
  <c r="G44" i="5"/>
  <c r="G43" i="5"/>
  <c r="G42" i="5"/>
  <c r="G41" i="5"/>
  <c r="G40" i="5"/>
  <c r="G39" i="5"/>
  <c r="G38" i="5"/>
  <c r="G37" i="5"/>
  <c r="G36" i="5"/>
  <c r="G35" i="5"/>
  <c r="G34" i="5"/>
  <c r="G33" i="5"/>
  <c r="G32" i="5"/>
  <c r="G31" i="5"/>
  <c r="G30" i="5"/>
  <c r="G29" i="5"/>
  <c r="E29" i="5"/>
  <c r="G28" i="5"/>
  <c r="E28" i="5"/>
  <c r="G27" i="5"/>
  <c r="E27" i="5"/>
  <c r="G26" i="5"/>
  <c r="E26" i="5"/>
  <c r="G25" i="5"/>
  <c r="E25" i="5"/>
  <c r="E24" i="5"/>
  <c r="E23" i="5"/>
  <c r="E22" i="5"/>
  <c r="E21" i="5"/>
  <c r="E20" i="5"/>
  <c r="E19" i="5"/>
  <c r="E18" i="5"/>
  <c r="E17" i="5"/>
  <c r="E16" i="5"/>
  <c r="E15" i="5"/>
  <c r="E14" i="5"/>
  <c r="E13" i="5"/>
  <c r="F78" i="5"/>
  <c r="F82" i="5" s="1"/>
  <c r="F72" i="5"/>
  <c r="G63" i="5"/>
  <c r="F71" i="5"/>
  <c r="G71" i="5" s="1"/>
  <c r="F73" i="5"/>
  <c r="F76" i="5"/>
  <c r="F69" i="5"/>
  <c r="G69" i="5" s="1"/>
  <c r="F80" i="5"/>
  <c r="F84" i="5" s="1"/>
  <c r="F77" i="5"/>
  <c r="G77" i="5" s="1"/>
  <c r="F75" i="5"/>
  <c r="G75" i="5" s="1"/>
  <c r="G73" i="5"/>
  <c r="T1" i="5"/>
  <c r="F7" i="4"/>
  <c r="D7" i="4"/>
  <c r="E7" i="4"/>
  <c r="C17" i="8"/>
  <c r="K17" i="8"/>
  <c r="L17" i="8"/>
  <c r="M17" i="8"/>
  <c r="N17" i="8"/>
  <c r="O17" i="8"/>
  <c r="C18" i="8"/>
  <c r="L18" i="8"/>
  <c r="M18" i="8"/>
  <c r="N18" i="8"/>
  <c r="O18" i="8"/>
  <c r="C19" i="8"/>
  <c r="M19" i="8"/>
  <c r="N19" i="8"/>
  <c r="O19" i="8"/>
  <c r="C20" i="8"/>
  <c r="N20" i="8"/>
  <c r="O20" i="8"/>
  <c r="C21" i="8"/>
  <c r="O21" i="8"/>
  <c r="C22" i="8"/>
  <c r="J22" i="8"/>
  <c r="K22" i="8"/>
  <c r="L22" i="8"/>
  <c r="M22" i="8"/>
  <c r="N22" i="8"/>
  <c r="O22" i="8"/>
  <c r="N21" i="8"/>
  <c r="M21" i="8"/>
  <c r="L21" i="8"/>
  <c r="K21" i="8"/>
  <c r="J21" i="8"/>
  <c r="K18" i="8"/>
  <c r="J18" i="8"/>
  <c r="L19" i="8"/>
  <c r="K19" i="8"/>
  <c r="J19" i="8"/>
  <c r="M20" i="8"/>
  <c r="L20" i="8"/>
  <c r="K20" i="8"/>
  <c r="J20" i="8"/>
  <c r="E20" i="8"/>
  <c r="D20" i="8"/>
  <c r="D19" i="8"/>
  <c r="E19" i="8"/>
  <c r="D18" i="8"/>
  <c r="E18" i="8"/>
  <c r="D21" i="8"/>
  <c r="E21" i="8"/>
  <c r="D17" i="8"/>
  <c r="J17" i="8"/>
  <c r="E17" i="8"/>
  <c r="D16" i="8"/>
  <c r="E16" i="8"/>
  <c r="F79" i="5" l="1"/>
  <c r="F83" i="5" s="1"/>
  <c r="F81" i="5"/>
</calcChain>
</file>

<file path=xl/sharedStrings.xml><?xml version="1.0" encoding="utf-8"?>
<sst xmlns="http://schemas.openxmlformats.org/spreadsheetml/2006/main" count="141" uniqueCount="39">
  <si>
    <t>Back to Index</t>
  </si>
  <si>
    <t>Key:</t>
  </si>
  <si>
    <t>Input</t>
  </si>
  <si>
    <t>External Link</t>
  </si>
  <si>
    <t>Internal Link</t>
  </si>
  <si>
    <t>Worksheet check:</t>
  </si>
  <si>
    <t>Overall Check:</t>
  </si>
  <si>
    <t>Input | General inputs</t>
  </si>
  <si>
    <t>Index value, new base</t>
  </si>
  <si>
    <t>Percentage Change from Corresponding Quarter of Previous Year</t>
  </si>
  <si>
    <t>Source</t>
  </si>
  <si>
    <t>ABS</t>
  </si>
  <si>
    <t>Calculated</t>
  </si>
  <si>
    <t>Unit</t>
  </si>
  <si>
    <t>index</t>
  </si>
  <si>
    <t>Percent</t>
  </si>
  <si>
    <t>End</t>
  </si>
  <si>
    <t>Year ending</t>
  </si>
  <si>
    <t>Basis</t>
  </si>
  <si>
    <t>Input | Inflation</t>
  </si>
  <si>
    <t>Inflation</t>
  </si>
  <si>
    <t>calculated</t>
  </si>
  <si>
    <t>CPI indexes (real to real)</t>
  </si>
  <si>
    <t>Rate of change</t>
  </si>
  <si>
    <t>$Dec 2017</t>
  </si>
  <si>
    <t>HY2023</t>
  </si>
  <si>
    <t>Source: RBA Statement of Monetary Policy, February 2022, Appendix: Forecast Table, CPI</t>
  </si>
  <si>
    <t>Forecast opex, ex ARS &amp; ex DRC</t>
  </si>
  <si>
    <t>Ancillary reference services (ARS)</t>
  </si>
  <si>
    <t>Total opex, ex ARS &amp; ex DRC</t>
  </si>
  <si>
    <t>$Dec 2017 ($m)</t>
  </si>
  <si>
    <t>$Dec 2022 ($m)</t>
  </si>
  <si>
    <t>Total opex, incl ARS &amp; ex DRC</t>
  </si>
  <si>
    <t>Ok</t>
  </si>
  <si>
    <t>AER opex model v1.9</t>
  </si>
  <si>
    <t>Input | General</t>
  </si>
  <si>
    <t>Check</t>
  </si>
  <si>
    <t>Per cent</t>
  </si>
  <si>
    <t>Input | Rate of change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</si>
</sst>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3" formatCode="_-* #,##0.00_-;\-* #,##0.00_-;_-* &quot;-&quot;??_-;_-@_-"/>
    <numFmt numFmtId="164" formatCode="_(* #,##0.00_);_(* \(#,##0.00\);_(* &quot;-&quot;??_);_(@_)"/>
    <numFmt numFmtId="165" formatCode="0.0"/>
    <numFmt numFmtId="166" formatCode="_-* #,##0_-;\-* #,##0_-;_-* &quot;-&quot;??_-;_-@_-"/>
    <numFmt numFmtId="167" formatCode="_(&quot;$&quot;* #,##0.00_);_(&quot;$&quot;* \(#,##0.00\);_(&quot;$&quot;* &quot;-&quot;??_);_(@_)"/>
    <numFmt numFmtId="168" formatCode="[$-C09]mmm\-yyyy;@"/>
    <numFmt numFmtId="169" formatCode="_-* #,##0.0_-;\-* #,##0.0_-;_-* &quot;-&quot;??_-;_-@_-"/>
    <numFmt numFmtId="170" formatCode="mmm\ yyyy"/>
    <numFmt numFmtId="171" formatCode="_(#,##0_);\(#,##0\);_(&quot;-&quot;_)"/>
    <numFmt numFmtId="172" formatCode="_(#,##0.0000_);\(#,##0.0000\);_(&quot;-&quot;_)"/>
    <numFmt numFmtId="173" formatCode="_(#,##0.000_);\(#,##0.000\);_(&quot;-&quot;_)"/>
    <numFmt numFmtId="174" formatCode="_-* #,##0.0000_-;\-* #,##0.0000_-;_-* &quot;-&quot;??_-;_-@_-"/>
    <numFmt numFmtId="175" formatCode=";;_(&quot;-&quot;_)"/>
    <numFmt numFmtId="176" formatCode="_(#,##0.00_);\(#,##0.00\);_(&quot;-&quot;_)"/>
    <numFmt numFmtId="177" formatCode="_(* #,##0_);_(* \(#,##0\);_(* &quot;-&quot;??_);_(@_)"/>
    <numFmt numFmtId="178" formatCode="0.0%"/>
  </numFmts>
  <fonts count="20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2"/>
      <color theme="1"/>
      <name val="Arial"/>
      <family val="2"/>
    </font>
    <font>
      <u/>
      <sz val="8"/>
      <color theme="1"/>
      <name val="Arial"/>
      <family val="2"/>
    </font>
    <font>
      <sz val="8"/>
      <color indexed="8"/>
      <name val="Arial"/>
      <family val="2"/>
    </font>
    <font>
      <b/>
      <sz val="8"/>
      <color theme="1"/>
      <name val="Arial"/>
      <family val="2"/>
    </font>
    <font>
      <u/>
      <sz val="8"/>
      <color theme="10"/>
      <name val="Arial"/>
      <family val="2"/>
    </font>
    <font>
      <i/>
      <sz val="10"/>
      <color theme="1"/>
      <name val="Arial"/>
      <family val="2"/>
    </font>
    <font>
      <i/>
      <sz val="8"/>
      <color indexed="8"/>
      <name val="Arial"/>
      <family val="2"/>
    </font>
    <font>
      <b/>
      <sz val="10"/>
      <name val="Arial"/>
      <family val="2"/>
    </font>
    <font>
      <b/>
      <i/>
      <sz val="8"/>
      <color indexed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b/>
      <i/>
      <sz val="8"/>
      <color theme="1"/>
      <name val="Arial"/>
      <family val="2"/>
    </font>
    <font>
      <b/>
      <i/>
      <sz val="8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b/>
      <i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9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medium">
        <color indexed="9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3" fillId="0" borderId="0"/>
    <xf numFmtId="0" fontId="8" fillId="0" borderId="0" applyNumberFormat="0" applyFill="0" applyBorder="0" applyAlignment="0" applyProtection="0"/>
    <xf numFmtId="9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71" fontId="17" fillId="0" borderId="6">
      <alignment horizontal="right" vertical="center"/>
      <protection locked="0"/>
    </xf>
    <xf numFmtId="43" fontId="3" fillId="0" borderId="0" applyFont="0" applyFill="0" applyBorder="0" applyAlignment="0" applyProtection="0"/>
  </cellStyleXfs>
  <cellXfs count="113">
    <xf numFmtId="0" fontId="0" fillId="0" borderId="0" xfId="0"/>
    <xf numFmtId="0" fontId="8" fillId="2" borderId="0" xfId="2" applyFill="1" applyBorder="1" applyAlignment="1" applyProtection="1">
      <alignment horizontal="right"/>
    </xf>
    <xf numFmtId="165" fontId="6" fillId="8" borderId="3" xfId="1" applyNumberFormat="1" applyFont="1" applyFill="1" applyBorder="1" applyAlignment="1" applyProtection="1">
      <alignment horizontal="center"/>
      <protection locked="0"/>
    </xf>
    <xf numFmtId="10" fontId="6" fillId="0" borderId="0" xfId="3" applyNumberFormat="1" applyFont="1" applyAlignment="1" applyProtection="1">
      <alignment horizontal="center"/>
    </xf>
    <xf numFmtId="169" fontId="6" fillId="0" borderId="0" xfId="1" applyNumberFormat="1" applyFont="1" applyProtection="1">
      <protection locked="0"/>
    </xf>
    <xf numFmtId="169" fontId="13" fillId="0" borderId="0" xfId="1" applyNumberFormat="1" applyFont="1" applyProtection="1">
      <protection locked="0"/>
    </xf>
    <xf numFmtId="10" fontId="6" fillId="0" borderId="0" xfId="3" applyNumberFormat="1" applyFont="1" applyBorder="1" applyAlignment="1" applyProtection="1">
      <alignment horizontal="center"/>
    </xf>
    <xf numFmtId="166" fontId="10" fillId="0" borderId="0" xfId="4" applyNumberFormat="1" applyFont="1" applyAlignment="1" applyProtection="1">
      <alignment horizontal="center"/>
    </xf>
    <xf numFmtId="0" fontId="0" fillId="0" borderId="7" xfId="0" applyBorder="1"/>
    <xf numFmtId="0" fontId="1" fillId="0" borderId="7" xfId="0" applyFont="1" applyBorder="1"/>
    <xf numFmtId="10" fontId="0" fillId="0" borderId="7" xfId="0" applyNumberFormat="1" applyBorder="1"/>
    <xf numFmtId="2" fontId="0" fillId="0" borderId="7" xfId="0" applyNumberFormat="1" applyBorder="1"/>
    <xf numFmtId="0" fontId="3" fillId="2" borderId="0" xfId="1" applyFill="1"/>
    <xf numFmtId="0" fontId="4" fillId="2" borderId="0" xfId="1" applyFont="1" applyFill="1" applyAlignment="1">
      <alignment horizontal="left" vertical="center"/>
    </xf>
    <xf numFmtId="0" fontId="4" fillId="2" borderId="0" xfId="1" applyFont="1" applyFill="1" applyAlignment="1">
      <alignment horizontal="left" indent="9"/>
    </xf>
    <xf numFmtId="0" fontId="5" fillId="2" borderId="0" xfId="1" applyFont="1" applyFill="1"/>
    <xf numFmtId="0" fontId="3" fillId="2" borderId="0" xfId="1" applyFill="1" applyAlignment="1">
      <alignment horizontal="right"/>
    </xf>
    <xf numFmtId="0" fontId="6" fillId="3" borderId="0" xfId="1" applyFont="1" applyFill="1" applyAlignment="1">
      <alignment horizontal="center"/>
    </xf>
    <xf numFmtId="0" fontId="6" fillId="4" borderId="0" xfId="1" applyFont="1" applyFill="1"/>
    <xf numFmtId="0" fontId="6" fillId="5" borderId="0" xfId="1" applyFont="1" applyFill="1"/>
    <xf numFmtId="164" fontId="7" fillId="2" borderId="0" xfId="1" applyNumberFormat="1" applyFont="1" applyFill="1" applyAlignment="1">
      <alignment horizontal="center"/>
    </xf>
    <xf numFmtId="0" fontId="3" fillId="2" borderId="1" xfId="1" applyFill="1" applyBorder="1"/>
    <xf numFmtId="0" fontId="9" fillId="2" borderId="1" xfId="1" applyFont="1" applyFill="1" applyBorder="1" applyAlignment="1">
      <alignment horizontal="left"/>
    </xf>
    <xf numFmtId="0" fontId="9" fillId="2" borderId="1" xfId="1" applyFont="1" applyFill="1" applyBorder="1" applyAlignment="1">
      <alignment horizontal="left" indent="9"/>
    </xf>
    <xf numFmtId="166" fontId="6" fillId="6" borderId="0" xfId="1" applyNumberFormat="1" applyFont="1" applyFill="1"/>
    <xf numFmtId="166" fontId="10" fillId="6" borderId="0" xfId="1" applyNumberFormat="1" applyFont="1" applyFill="1" applyAlignment="1">
      <alignment horizontal="center"/>
    </xf>
    <xf numFmtId="0" fontId="3" fillId="7" borderId="2" xfId="1" applyFill="1" applyBorder="1"/>
    <xf numFmtId="0" fontId="7" fillId="7" borderId="2" xfId="1" applyFont="1" applyFill="1" applyBorder="1"/>
    <xf numFmtId="0" fontId="11" fillId="7" borderId="2" xfId="1" applyFont="1" applyFill="1" applyBorder="1" applyAlignment="1">
      <alignment vertical="center"/>
    </xf>
    <xf numFmtId="0" fontId="3" fillId="7" borderId="2" xfId="1" applyFill="1" applyBorder="1" applyAlignment="1">
      <alignment wrapText="1"/>
    </xf>
    <xf numFmtId="167" fontId="11" fillId="7" borderId="2" xfId="1" applyNumberFormat="1" applyFont="1" applyFill="1" applyBorder="1" applyAlignment="1">
      <alignment horizontal="center" wrapText="1"/>
    </xf>
    <xf numFmtId="0" fontId="3" fillId="6" borderId="0" xfId="1" applyFill="1" applyAlignment="1">
      <alignment wrapText="1"/>
    </xf>
    <xf numFmtId="0" fontId="3" fillId="6" borderId="0" xfId="1" applyFill="1"/>
    <xf numFmtId="0" fontId="3" fillId="0" borderId="0" xfId="1"/>
    <xf numFmtId="166" fontId="6" fillId="0" borderId="0" xfId="1" applyNumberFormat="1" applyFont="1"/>
    <xf numFmtId="166" fontId="10" fillId="0" borderId="0" xfId="1" applyNumberFormat="1" applyFont="1" applyAlignment="1">
      <alignment horizontal="center"/>
    </xf>
    <xf numFmtId="166" fontId="12" fillId="0" borderId="0" xfId="1" applyNumberFormat="1" applyFont="1" applyAlignment="1">
      <alignment horizontal="center" wrapText="1"/>
    </xf>
    <xf numFmtId="166" fontId="13" fillId="0" borderId="0" xfId="1" applyNumberFormat="1" applyFont="1"/>
    <xf numFmtId="166" fontId="10" fillId="0" borderId="0" xfId="1" applyNumberFormat="1" applyFont="1" applyAlignment="1">
      <alignment horizontal="center" wrapText="1"/>
    </xf>
    <xf numFmtId="168" fontId="6" fillId="0" borderId="0" xfId="1" applyNumberFormat="1" applyFont="1" applyAlignment="1">
      <alignment horizontal="left"/>
    </xf>
    <xf numFmtId="164" fontId="14" fillId="0" borderId="3" xfId="1" applyNumberFormat="1" applyFont="1" applyBorder="1" applyAlignment="1">
      <alignment horizontal="center"/>
    </xf>
    <xf numFmtId="169" fontId="6" fillId="0" borderId="0" xfId="1" applyNumberFormat="1" applyFont="1"/>
    <xf numFmtId="164" fontId="14" fillId="0" borderId="0" xfId="1" applyNumberFormat="1" applyFont="1" applyAlignment="1">
      <alignment horizontal="center"/>
    </xf>
    <xf numFmtId="166" fontId="12" fillId="0" borderId="0" xfId="1" applyNumberFormat="1" applyFont="1" applyAlignment="1">
      <alignment horizontal="center"/>
    </xf>
    <xf numFmtId="0" fontId="7" fillId="2" borderId="4" xfId="1" applyFont="1" applyFill="1" applyBorder="1"/>
    <xf numFmtId="170" fontId="15" fillId="2" borderId="4" xfId="1" applyNumberFormat="1" applyFont="1" applyFill="1" applyBorder="1" applyAlignment="1">
      <alignment horizontal="left"/>
    </xf>
    <xf numFmtId="0" fontId="15" fillId="2" borderId="4" xfId="1" applyFont="1" applyFill="1" applyBorder="1"/>
    <xf numFmtId="0" fontId="15" fillId="7" borderId="2" xfId="1" applyFont="1" applyFill="1" applyBorder="1"/>
    <xf numFmtId="0" fontId="15" fillId="7" borderId="2" xfId="1" applyFont="1" applyFill="1" applyBorder="1" applyAlignment="1">
      <alignment horizontal="center"/>
    </xf>
    <xf numFmtId="0" fontId="16" fillId="7" borderId="2" xfId="1" applyFont="1" applyFill="1" applyBorder="1" applyAlignment="1">
      <alignment horizontal="center" vertical="center"/>
    </xf>
    <xf numFmtId="0" fontId="16" fillId="7" borderId="2" xfId="1" applyFont="1" applyFill="1" applyBorder="1" applyAlignment="1">
      <alignment vertical="center"/>
    </xf>
    <xf numFmtId="170" fontId="15" fillId="7" borderId="2" xfId="1" applyNumberFormat="1" applyFont="1" applyFill="1" applyBorder="1" applyAlignment="1">
      <alignment horizontal="center" wrapText="1"/>
    </xf>
    <xf numFmtId="170" fontId="15" fillId="7" borderId="2" xfId="1" applyNumberFormat="1" applyFont="1" applyFill="1" applyBorder="1" applyAlignment="1">
      <alignment horizontal="center" vertical="center" wrapText="1"/>
    </xf>
    <xf numFmtId="0" fontId="15" fillId="7" borderId="2" xfId="1" applyFont="1" applyFill="1" applyBorder="1" applyAlignment="1">
      <alignment wrapText="1"/>
    </xf>
    <xf numFmtId="167" fontId="16" fillId="7" borderId="2" xfId="1" applyNumberFormat="1" applyFont="1" applyFill="1" applyBorder="1" applyAlignment="1">
      <alignment horizontal="center" wrapText="1"/>
    </xf>
    <xf numFmtId="0" fontId="15" fillId="6" borderId="0" xfId="1" applyFont="1" applyFill="1" applyAlignment="1">
      <alignment wrapText="1"/>
    </xf>
    <xf numFmtId="0" fontId="15" fillId="6" borderId="0" xfId="1" applyFont="1" applyFill="1"/>
    <xf numFmtId="0" fontId="15" fillId="0" borderId="0" xfId="1" applyFont="1"/>
    <xf numFmtId="170" fontId="13" fillId="0" borderId="5" xfId="1" applyNumberFormat="1" applyFont="1" applyBorder="1" applyAlignment="1">
      <alignment horizontal="center"/>
    </xf>
    <xf numFmtId="166" fontId="13" fillId="0" borderId="0" xfId="1" applyNumberFormat="1" applyFont="1" applyAlignment="1">
      <alignment horizontal="center"/>
    </xf>
    <xf numFmtId="166" fontId="6" fillId="0" borderId="0" xfId="1" applyNumberFormat="1" applyFont="1" applyAlignment="1">
      <alignment horizontal="left" indent="1"/>
    </xf>
    <xf numFmtId="172" fontId="17" fillId="0" borderId="0" xfId="5" applyNumberFormat="1" applyBorder="1" applyAlignment="1" applyProtection="1">
      <alignment horizontal="center" vertical="center"/>
    </xf>
    <xf numFmtId="170" fontId="6" fillId="0" borderId="0" xfId="1" applyNumberFormat="1" applyFont="1" applyAlignment="1">
      <alignment horizontal="left" indent="1"/>
    </xf>
    <xf numFmtId="173" fontId="17" fillId="0" borderId="0" xfId="5" applyNumberFormat="1" applyBorder="1" applyAlignment="1" applyProtection="1">
      <alignment horizontal="center" vertical="center"/>
    </xf>
    <xf numFmtId="10" fontId="6" fillId="0" borderId="0" xfId="3" applyNumberFormat="1" applyFont="1" applyFill="1" applyBorder="1" applyAlignment="1" applyProtection="1">
      <alignment horizontal="center"/>
      <protection locked="0"/>
    </xf>
    <xf numFmtId="10" fontId="6" fillId="0" borderId="0" xfId="3" applyNumberFormat="1" applyFont="1" applyFill="1" applyBorder="1" applyAlignment="1" applyProtection="1">
      <alignment horizontal="center"/>
    </xf>
    <xf numFmtId="0" fontId="2" fillId="9" borderId="7" xfId="0" applyFont="1" applyFill="1" applyBorder="1" applyAlignment="1">
      <alignment horizontal="right" wrapText="1"/>
    </xf>
    <xf numFmtId="0" fontId="2" fillId="9" borderId="7" xfId="0" applyFont="1" applyFill="1" applyBorder="1"/>
    <xf numFmtId="0" fontId="19" fillId="0" borderId="7" xfId="0" applyFont="1" applyBorder="1"/>
    <xf numFmtId="2" fontId="2" fillId="0" borderId="7" xfId="0" applyNumberFormat="1" applyFont="1" applyBorder="1"/>
    <xf numFmtId="0" fontId="15" fillId="2" borderId="4" xfId="1" applyFont="1" applyFill="1" applyBorder="1" applyAlignment="1">
      <alignment horizontal="center"/>
    </xf>
    <xf numFmtId="169" fontId="6" fillId="0" borderId="0" xfId="1" applyNumberFormat="1" applyFont="1" applyFill="1" applyProtection="1">
      <protection locked="0"/>
    </xf>
    <xf numFmtId="166" fontId="6" fillId="0" borderId="0" xfId="1" applyNumberFormat="1" applyFont="1" applyFill="1"/>
    <xf numFmtId="2" fontId="0" fillId="0" borderId="0" xfId="0" applyNumberFormat="1"/>
    <xf numFmtId="170" fontId="13" fillId="0" borderId="5" xfId="1" applyNumberFormat="1" applyFont="1" applyFill="1" applyBorder="1" applyAlignment="1">
      <alignment horizontal="center"/>
    </xf>
    <xf numFmtId="172" fontId="17" fillId="0" borderId="0" xfId="5" applyNumberFormat="1" applyFill="1" applyBorder="1" applyAlignment="1" applyProtection="1">
      <alignment horizontal="center" vertical="center"/>
    </xf>
    <xf numFmtId="173" fontId="17" fillId="0" borderId="0" xfId="5" applyNumberFormat="1" applyFill="1" applyBorder="1" applyAlignment="1" applyProtection="1">
      <alignment horizontal="center" vertical="center"/>
    </xf>
    <xf numFmtId="166" fontId="13" fillId="0" borderId="0" xfId="1" applyNumberFormat="1" applyFont="1" applyFill="1" applyAlignment="1">
      <alignment horizontal="center"/>
    </xf>
    <xf numFmtId="174" fontId="6" fillId="0" borderId="0" xfId="1" applyNumberFormat="1" applyFont="1" applyFill="1"/>
    <xf numFmtId="166" fontId="6" fillId="0" borderId="0" xfId="1" applyNumberFormat="1" applyFont="1" applyFill="1" applyBorder="1"/>
    <xf numFmtId="10" fontId="6" fillId="0" borderId="0" xfId="3" applyNumberFormat="1" applyFont="1" applyFill="1" applyBorder="1" applyProtection="1">
      <protection locked="0"/>
    </xf>
    <xf numFmtId="164" fontId="14" fillId="0" borderId="0" xfId="1" applyNumberFormat="1" applyFont="1" applyFill="1" applyBorder="1" applyAlignment="1">
      <alignment horizontal="center"/>
    </xf>
    <xf numFmtId="170" fontId="13" fillId="0" borderId="0" xfId="1" applyNumberFormat="1" applyFont="1" applyFill="1" applyBorder="1" applyAlignment="1">
      <alignment horizontal="center"/>
    </xf>
    <xf numFmtId="176" fontId="14" fillId="0" borderId="0" xfId="5" applyNumberFormat="1" applyFont="1" applyFill="1" applyBorder="1" applyAlignment="1" applyProtection="1">
      <alignment horizontal="center" vertical="center"/>
    </xf>
    <xf numFmtId="166" fontId="17" fillId="0" borderId="0" xfId="5" applyNumberFormat="1" applyFill="1" applyBorder="1" applyAlignment="1">
      <alignment horizontal="center" vertical="center"/>
      <protection locked="0"/>
    </xf>
    <xf numFmtId="176" fontId="18" fillId="0" borderId="0" xfId="5" applyNumberFormat="1" applyFont="1" applyFill="1" applyBorder="1" applyAlignment="1" applyProtection="1">
      <alignment horizontal="center" vertical="center"/>
    </xf>
    <xf numFmtId="176" fontId="14" fillId="0" borderId="0" xfId="5" applyNumberFormat="1" applyFont="1" applyFill="1" applyBorder="1" applyAlignment="1">
      <alignment horizontal="center" vertical="center"/>
      <protection locked="0"/>
    </xf>
    <xf numFmtId="170" fontId="6" fillId="0" borderId="0" xfId="1" applyNumberFormat="1" applyFont="1" applyFill="1" applyBorder="1" applyAlignment="1">
      <alignment horizontal="left" indent="1"/>
    </xf>
    <xf numFmtId="166" fontId="10" fillId="0" borderId="0" xfId="4" applyNumberFormat="1" applyFont="1" applyFill="1" applyBorder="1" applyAlignment="1" applyProtection="1">
      <alignment horizontal="center"/>
    </xf>
    <xf numFmtId="166" fontId="10" fillId="0" borderId="0" xfId="1" applyNumberFormat="1" applyFont="1" applyFill="1" applyBorder="1" applyAlignment="1">
      <alignment horizontal="center"/>
    </xf>
    <xf numFmtId="174" fontId="6" fillId="0" borderId="0" xfId="1" applyNumberFormat="1" applyFont="1" applyFill="1" applyBorder="1"/>
    <xf numFmtId="166" fontId="6" fillId="0" borderId="0" xfId="1" applyNumberFormat="1" applyFont="1" applyFill="1" applyBorder="1" applyAlignment="1">
      <alignment horizontal="left" indent="1"/>
    </xf>
    <xf numFmtId="0" fontId="3" fillId="0" borderId="0" xfId="1" applyFill="1" applyBorder="1"/>
    <xf numFmtId="0" fontId="7" fillId="0" borderId="0" xfId="1" applyFont="1" applyFill="1" applyBorder="1"/>
    <xf numFmtId="0" fontId="11" fillId="0" borderId="0" xfId="1" applyFont="1" applyFill="1" applyBorder="1" applyAlignment="1">
      <alignment vertical="center"/>
    </xf>
    <xf numFmtId="0" fontId="3" fillId="0" borderId="0" xfId="1" applyFill="1" applyBorder="1" applyAlignment="1">
      <alignment wrapText="1"/>
    </xf>
    <xf numFmtId="167" fontId="11" fillId="0" borderId="0" xfId="1" applyNumberFormat="1" applyFont="1" applyFill="1" applyBorder="1" applyAlignment="1">
      <alignment horizontal="center" wrapText="1"/>
    </xf>
    <xf numFmtId="166" fontId="13" fillId="0" borderId="0" xfId="1" applyNumberFormat="1" applyFont="1" applyFill="1" applyBorder="1"/>
    <xf numFmtId="166" fontId="12" fillId="0" borderId="0" xfId="1" applyNumberFormat="1" applyFont="1" applyFill="1" applyBorder="1" applyAlignment="1">
      <alignment horizontal="center"/>
    </xf>
    <xf numFmtId="49" fontId="6" fillId="0" borderId="0" xfId="1" applyNumberFormat="1" applyFont="1" applyFill="1" applyBorder="1" applyAlignment="1" applyProtection="1">
      <alignment horizontal="left" indent="1"/>
      <protection locked="0"/>
    </xf>
    <xf numFmtId="166" fontId="10" fillId="0" borderId="0" xfId="1" applyNumberFormat="1" applyFont="1" applyFill="1" applyBorder="1" applyAlignment="1" applyProtection="1">
      <alignment horizontal="center"/>
      <protection locked="0"/>
    </xf>
    <xf numFmtId="166" fontId="6" fillId="0" borderId="0" xfId="1" applyNumberFormat="1" applyFont="1" applyFill="1" applyBorder="1" applyProtection="1">
      <protection locked="0"/>
    </xf>
    <xf numFmtId="175" fontId="6" fillId="0" borderId="0" xfId="1" applyNumberFormat="1" applyFont="1" applyFill="1" applyBorder="1" applyAlignment="1">
      <alignment horizontal="left" indent="1"/>
    </xf>
    <xf numFmtId="10" fontId="6" fillId="0" borderId="0" xfId="3" applyNumberFormat="1" applyFont="1" applyFill="1" applyBorder="1" applyProtection="1"/>
    <xf numFmtId="166" fontId="6" fillId="0" borderId="0" xfId="1" applyNumberFormat="1" applyFont="1" applyFill="1" applyBorder="1" applyAlignment="1" applyProtection="1">
      <alignment horizontal="center"/>
      <protection locked="0"/>
    </xf>
    <xf numFmtId="3" fontId="6" fillId="0" borderId="0" xfId="4" applyNumberFormat="1" applyFont="1" applyFill="1" applyBorder="1" applyAlignment="1" applyProtection="1">
      <alignment horizontal="center"/>
      <protection locked="0"/>
    </xf>
    <xf numFmtId="177" fontId="6" fillId="0" borderId="0" xfId="4" applyNumberFormat="1" applyFont="1" applyFill="1" applyBorder="1" applyAlignment="1" applyProtection="1">
      <alignment horizontal="center"/>
      <protection locked="0"/>
    </xf>
    <xf numFmtId="175" fontId="13" fillId="0" borderId="0" xfId="1" applyNumberFormat="1" applyFont="1" applyFill="1" applyBorder="1" applyAlignment="1" applyProtection="1">
      <alignment horizontal="center"/>
      <protection locked="0"/>
    </xf>
    <xf numFmtId="166" fontId="6" fillId="0" borderId="0" xfId="1" applyNumberFormat="1" applyFont="1" applyFill="1" applyBorder="1" applyAlignment="1">
      <alignment horizontal="center"/>
    </xf>
    <xf numFmtId="178" fontId="6" fillId="0" borderId="0" xfId="3" applyNumberFormat="1" applyFont="1" applyFill="1" applyBorder="1" applyAlignment="1" applyProtection="1">
      <alignment horizontal="left"/>
      <protection locked="0"/>
    </xf>
    <xf numFmtId="178" fontId="6" fillId="0" borderId="0" xfId="3" applyNumberFormat="1" applyFont="1" applyFill="1" applyBorder="1" applyAlignment="1" applyProtection="1">
      <alignment horizontal="center"/>
      <protection locked="0"/>
    </xf>
    <xf numFmtId="0" fontId="15" fillId="2" borderId="4" xfId="1" applyFont="1" applyFill="1" applyBorder="1" applyAlignment="1">
      <alignment horizontal="center"/>
    </xf>
    <xf numFmtId="10" fontId="6" fillId="0" borderId="0" xfId="3" applyNumberFormat="1" applyFont="1" applyFill="1" applyAlignment="1" applyProtection="1">
      <alignment horizontal="center"/>
    </xf>
  </cellXfs>
  <cellStyles count="7">
    <cellStyle name="Assumptions Right Number" xfId="5" xr:uid="{00000000-0005-0000-0000-000000000000}"/>
    <cellStyle name="Comma 2" xfId="4" xr:uid="{00000000-0005-0000-0000-000001000000}"/>
    <cellStyle name="Comma 3" xfId="6" xr:uid="{725D7BAB-61E2-442E-B787-1FB0E4E48E47}"/>
    <cellStyle name="Hyperlink" xfId="2" builtinId="8"/>
    <cellStyle name="Normal" xfId="0" builtinId="0"/>
    <cellStyle name="Normal 2" xfId="1" xr:uid="{00000000-0005-0000-0000-000004000000}"/>
    <cellStyle name="Percent 2" xfId="3" xr:uid="{00000000-0005-0000-0000-000005000000}"/>
  </cellStyles>
  <dxfs count="61"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</font>
      <numFmt numFmtId="1" formatCode="0"/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</dxf>
    <dxf>
      <font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numFmt numFmtId="1" formatCode="0"/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ice%20Review/2018-22%20GAAR/18.0%202018%20GAAR%20-%20Debt%20update/AusNet%20Services%20-%20%20PTRM%20-%20Final%20Decision%20-%202022%20RoD%20update%20-%20Public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only"/>
      <sheetName val="Intro"/>
      <sheetName val="DMS input"/>
      <sheetName val="PTRM input"/>
      <sheetName val="WACC"/>
      <sheetName val="Assets"/>
      <sheetName val="Analysis"/>
      <sheetName val="2018 Tariffs"/>
      <sheetName val="Forecast revenues"/>
      <sheetName val="X factors"/>
      <sheetName val="Revenue summary"/>
      <sheetName val="Equity raising costs"/>
      <sheetName val="Chart 1-Revenue"/>
      <sheetName val="Chart 2-Price path"/>
      <sheetName val="Chart 3-Building blocks"/>
      <sheetName val="Sheet1"/>
    </sheetNames>
    <sheetDataSet>
      <sheetData sheetId="0" refreshError="1"/>
      <sheetData sheetId="1" refreshError="1"/>
      <sheetData sheetId="2" refreshError="1"/>
      <sheetData sheetId="3">
        <row r="177">
          <cell r="G177">
            <v>49.459383729612796</v>
          </cell>
          <cell r="H177">
            <v>50.086177076661208</v>
          </cell>
          <cell r="I177">
            <v>50.684136228287208</v>
          </cell>
          <cell r="J177">
            <v>51.692614755304284</v>
          </cell>
          <cell r="K177">
            <v>52.393935352786677</v>
          </cell>
        </row>
        <row r="178">
          <cell r="G178">
            <v>2.71</v>
          </cell>
          <cell r="H178">
            <v>2.74</v>
          </cell>
          <cell r="I178">
            <v>2.78</v>
          </cell>
          <cell r="J178">
            <v>2.82</v>
          </cell>
          <cell r="K178">
            <v>2.85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783CA9-D6CC-44F5-AD23-E3B69DFBB500}">
  <sheetPr>
    <tabColor rgb="FFFFFF99"/>
  </sheetPr>
  <dimension ref="A1:AV96"/>
  <sheetViews>
    <sheetView tabSelected="1" zoomScaleNormal="100" workbookViewId="0">
      <selection activeCell="D9" sqref="D9"/>
    </sheetView>
  </sheetViews>
  <sheetFormatPr defaultColWidth="0" defaultRowHeight="0" customHeight="1" zeroHeight="1" x14ac:dyDescent="0.2"/>
  <cols>
    <col min="1" max="2" width="1.28515625" style="34" customWidth="1"/>
    <col min="3" max="3" width="10" style="34" bestFit="1" customWidth="1"/>
    <col min="4" max="5" width="18.42578125" style="35" customWidth="1"/>
    <col min="6" max="7" width="12.85546875" style="35" customWidth="1"/>
    <col min="8" max="10" width="2.85546875" style="35" customWidth="1"/>
    <col min="11" max="24" width="9.28515625" style="34" customWidth="1"/>
    <col min="25" max="39" width="9" style="34" hidden="1" customWidth="1"/>
    <col min="40" max="16384" width="9" style="34" hidden="1"/>
  </cols>
  <sheetData>
    <row r="1" spans="1:31" s="12" customFormat="1" ht="15.75" x14ac:dyDescent="0.25">
      <c r="B1" s="13" t="s">
        <v>34</v>
      </c>
      <c r="C1" s="13"/>
      <c r="D1" s="13"/>
      <c r="E1" s="13"/>
      <c r="F1" s="13"/>
      <c r="G1" s="14"/>
      <c r="H1" s="14"/>
      <c r="I1" s="14"/>
      <c r="J1" s="14"/>
      <c r="K1" s="15" t="s">
        <v>0</v>
      </c>
      <c r="M1" s="16" t="s">
        <v>1</v>
      </c>
      <c r="N1" s="17" t="s">
        <v>2</v>
      </c>
      <c r="O1" s="18" t="s">
        <v>3</v>
      </c>
      <c r="P1" s="19" t="s">
        <v>4</v>
      </c>
      <c r="S1" s="16" t="s">
        <v>5</v>
      </c>
      <c r="T1" s="20" t="str">
        <f>IF(COUNTA($T$5:$T$85)=COUNTIF($T5:$T86,"OK"),"OK","Check")</f>
        <v>OK</v>
      </c>
      <c r="V1" s="1" t="s">
        <v>6</v>
      </c>
      <c r="W1" s="20" t="s">
        <v>36</v>
      </c>
    </row>
    <row r="2" spans="1:31" s="21" customFormat="1" ht="13.5" thickBot="1" x14ac:dyDescent="0.25">
      <c r="B2" s="22" t="s">
        <v>35</v>
      </c>
      <c r="C2" s="22"/>
      <c r="D2" s="22"/>
      <c r="E2" s="22"/>
      <c r="F2" s="22"/>
      <c r="G2" s="23"/>
      <c r="H2" s="23"/>
      <c r="I2" s="23"/>
      <c r="J2" s="23"/>
    </row>
    <row r="3" spans="1:31" s="24" customFormat="1" ht="3" customHeight="1" x14ac:dyDescent="0.2">
      <c r="D3" s="25"/>
      <c r="E3" s="25"/>
      <c r="F3" s="25"/>
      <c r="G3" s="25"/>
      <c r="H3" s="25"/>
      <c r="I3" s="25"/>
      <c r="J3" s="25"/>
    </row>
    <row r="4" spans="1:31" s="33" customFormat="1" ht="12.75" x14ac:dyDescent="0.2">
      <c r="A4" s="26"/>
      <c r="B4" s="27" t="s">
        <v>7</v>
      </c>
      <c r="C4" s="26"/>
      <c r="D4" s="26"/>
      <c r="E4" s="26"/>
      <c r="F4" s="26"/>
      <c r="G4" s="28"/>
      <c r="H4" s="28"/>
      <c r="I4" s="28"/>
      <c r="J4" s="28"/>
      <c r="K4" s="29"/>
      <c r="L4" s="30"/>
      <c r="M4" s="29"/>
      <c r="N4" s="30"/>
      <c r="O4" s="29"/>
      <c r="P4" s="29"/>
      <c r="Q4" s="29"/>
      <c r="R4" s="29"/>
      <c r="S4" s="29"/>
      <c r="T4" s="29"/>
      <c r="U4" s="29"/>
      <c r="V4" s="29"/>
      <c r="W4" s="30"/>
      <c r="X4" s="30"/>
      <c r="Y4" s="31"/>
      <c r="Z4" s="31"/>
      <c r="AA4" s="31"/>
      <c r="AB4" s="31"/>
      <c r="AC4" s="31"/>
      <c r="AD4" s="32"/>
      <c r="AE4" s="32"/>
    </row>
    <row r="5" spans="1:31" ht="11.25" customHeight="1" x14ac:dyDescent="0.2"/>
    <row r="6" spans="1:31" ht="53.25" x14ac:dyDescent="0.2">
      <c r="D6" s="36" t="s">
        <v>8</v>
      </c>
      <c r="E6" s="36" t="s">
        <v>9</v>
      </c>
      <c r="F6" s="36" t="s">
        <v>8</v>
      </c>
      <c r="G6" s="36" t="s">
        <v>9</v>
      </c>
      <c r="H6" s="36"/>
      <c r="I6" s="34"/>
      <c r="J6" s="34"/>
    </row>
    <row r="7" spans="1:31" ht="11.25" x14ac:dyDescent="0.2">
      <c r="C7" s="37" t="s">
        <v>10</v>
      </c>
      <c r="D7" s="38" t="s">
        <v>11</v>
      </c>
      <c r="E7" s="38" t="s">
        <v>12</v>
      </c>
      <c r="F7" s="38" t="s">
        <v>11</v>
      </c>
      <c r="G7" s="38" t="s">
        <v>12</v>
      </c>
      <c r="H7" s="38"/>
      <c r="I7" s="34"/>
      <c r="J7" s="34"/>
    </row>
    <row r="8" spans="1:31" ht="11.25" x14ac:dyDescent="0.2">
      <c r="C8" s="37" t="s">
        <v>13</v>
      </c>
      <c r="D8" s="38" t="s">
        <v>14</v>
      </c>
      <c r="E8" s="38" t="s">
        <v>15</v>
      </c>
      <c r="F8" s="38" t="s">
        <v>14</v>
      </c>
      <c r="G8" s="38" t="s">
        <v>15</v>
      </c>
      <c r="H8" s="38"/>
      <c r="I8" s="34"/>
      <c r="J8" s="34"/>
    </row>
    <row r="9" spans="1:31" ht="11.25" x14ac:dyDescent="0.2">
      <c r="C9" s="39">
        <v>39172</v>
      </c>
      <c r="D9" s="2">
        <v>155.6</v>
      </c>
      <c r="E9" s="34"/>
      <c r="F9" s="34"/>
      <c r="G9" s="34"/>
      <c r="H9" s="34"/>
      <c r="I9" s="34"/>
      <c r="J9" s="34"/>
      <c r="T9" s="40" t="s">
        <v>33</v>
      </c>
    </row>
    <row r="10" spans="1:31" ht="11.25" x14ac:dyDescent="0.2">
      <c r="C10" s="39">
        <v>39263</v>
      </c>
      <c r="D10" s="2">
        <v>157.5</v>
      </c>
      <c r="E10" s="34"/>
      <c r="F10" s="34"/>
      <c r="G10" s="34"/>
      <c r="H10" s="34"/>
      <c r="I10" s="34"/>
      <c r="J10" s="34"/>
      <c r="T10" s="40" t="s">
        <v>33</v>
      </c>
    </row>
    <row r="11" spans="1:31" ht="11.25" x14ac:dyDescent="0.2">
      <c r="C11" s="39">
        <v>39355</v>
      </c>
      <c r="D11" s="2">
        <v>158.6</v>
      </c>
      <c r="E11" s="34"/>
      <c r="F11" s="34"/>
      <c r="G11" s="34"/>
      <c r="H11" s="34"/>
      <c r="I11" s="34"/>
      <c r="J11" s="34"/>
      <c r="T11" s="40" t="s">
        <v>33</v>
      </c>
    </row>
    <row r="12" spans="1:31" ht="11.25" x14ac:dyDescent="0.2">
      <c r="C12" s="39">
        <v>39447</v>
      </c>
      <c r="D12" s="2">
        <v>160.1</v>
      </c>
      <c r="E12" s="34"/>
      <c r="F12" s="34"/>
      <c r="G12" s="41"/>
      <c r="H12" s="34"/>
      <c r="I12" s="34"/>
      <c r="J12" s="34"/>
      <c r="T12" s="40" t="s">
        <v>33</v>
      </c>
    </row>
    <row r="13" spans="1:31" ht="11.25" x14ac:dyDescent="0.2">
      <c r="C13" s="39">
        <v>39538</v>
      </c>
      <c r="D13" s="2">
        <v>162.19999999999999</v>
      </c>
      <c r="E13" s="3">
        <f>D13/D9-1</f>
        <v>4.2416452442159303E-2</v>
      </c>
      <c r="F13" s="34"/>
      <c r="G13" s="41"/>
      <c r="H13" s="34"/>
      <c r="I13" s="34"/>
      <c r="J13" s="34"/>
      <c r="T13" s="40" t="s">
        <v>33</v>
      </c>
    </row>
    <row r="14" spans="1:31" ht="11.25" x14ac:dyDescent="0.2">
      <c r="C14" s="39">
        <v>39629</v>
      </c>
      <c r="D14" s="2">
        <v>164.6</v>
      </c>
      <c r="E14" s="3">
        <f t="shared" ref="E14:E29" si="0">D14/D10-1</f>
        <v>4.5079365079365052E-2</v>
      </c>
      <c r="F14" s="34"/>
      <c r="G14" s="41"/>
      <c r="H14" s="34"/>
      <c r="I14" s="34"/>
      <c r="J14" s="34"/>
      <c r="T14" s="40" t="s">
        <v>33</v>
      </c>
    </row>
    <row r="15" spans="1:31" ht="11.25" x14ac:dyDescent="0.2">
      <c r="C15" s="39">
        <v>39721</v>
      </c>
      <c r="D15" s="2">
        <v>166.5</v>
      </c>
      <c r="E15" s="3">
        <f t="shared" si="0"/>
        <v>4.9810844892812067E-2</v>
      </c>
      <c r="F15" s="34"/>
      <c r="G15" s="41"/>
      <c r="H15" s="34"/>
      <c r="I15" s="34"/>
      <c r="J15" s="34"/>
      <c r="T15" s="40" t="s">
        <v>33</v>
      </c>
    </row>
    <row r="16" spans="1:31" ht="11.25" x14ac:dyDescent="0.2">
      <c r="C16" s="39">
        <v>39813</v>
      </c>
      <c r="D16" s="2">
        <v>166</v>
      </c>
      <c r="E16" s="3">
        <f t="shared" si="0"/>
        <v>3.6851967520299844E-2</v>
      </c>
      <c r="F16" s="34"/>
      <c r="G16" s="41"/>
      <c r="H16" s="34"/>
      <c r="I16" s="34"/>
      <c r="J16" s="34"/>
      <c r="T16" s="40" t="s">
        <v>33</v>
      </c>
    </row>
    <row r="17" spans="3:20" ht="11.25" x14ac:dyDescent="0.2">
      <c r="C17" s="39">
        <v>39903</v>
      </c>
      <c r="D17" s="2">
        <v>166.2</v>
      </c>
      <c r="E17" s="3">
        <f t="shared" si="0"/>
        <v>2.4660912453760897E-2</v>
      </c>
      <c r="F17" s="34"/>
      <c r="G17" s="41"/>
      <c r="H17" s="34"/>
      <c r="I17" s="34"/>
      <c r="J17" s="34"/>
      <c r="T17" s="40" t="s">
        <v>33</v>
      </c>
    </row>
    <row r="18" spans="3:20" ht="11.25" x14ac:dyDescent="0.2">
      <c r="C18" s="39">
        <v>39994</v>
      </c>
      <c r="D18" s="2">
        <v>167</v>
      </c>
      <c r="E18" s="3">
        <f t="shared" si="0"/>
        <v>1.4580801944106936E-2</v>
      </c>
      <c r="F18" s="34"/>
      <c r="G18" s="41"/>
      <c r="H18" s="34"/>
      <c r="I18" s="34"/>
      <c r="J18" s="34"/>
      <c r="T18" s="40" t="s">
        <v>33</v>
      </c>
    </row>
    <row r="19" spans="3:20" ht="11.25" x14ac:dyDescent="0.2">
      <c r="C19" s="39">
        <v>40086</v>
      </c>
      <c r="D19" s="2">
        <v>168.6</v>
      </c>
      <c r="E19" s="3">
        <f t="shared" si="0"/>
        <v>1.2612612612612484E-2</v>
      </c>
      <c r="F19" s="34"/>
      <c r="G19" s="41"/>
      <c r="H19" s="34"/>
      <c r="I19" s="34"/>
      <c r="J19" s="34"/>
      <c r="T19" s="40" t="s">
        <v>33</v>
      </c>
    </row>
    <row r="20" spans="3:20" ht="11.25" x14ac:dyDescent="0.2">
      <c r="C20" s="39">
        <v>40178</v>
      </c>
      <c r="D20" s="2">
        <v>169.5</v>
      </c>
      <c r="E20" s="3">
        <f t="shared" si="0"/>
        <v>2.108433734939763E-2</v>
      </c>
      <c r="F20" s="34"/>
      <c r="G20" s="41"/>
      <c r="H20" s="34"/>
      <c r="I20" s="34"/>
      <c r="J20" s="34"/>
      <c r="T20" s="40" t="s">
        <v>33</v>
      </c>
    </row>
    <row r="21" spans="3:20" ht="11.25" x14ac:dyDescent="0.2">
      <c r="C21" s="39">
        <v>40268</v>
      </c>
      <c r="D21" s="2">
        <v>171</v>
      </c>
      <c r="E21" s="3">
        <f t="shared" si="0"/>
        <v>2.8880866425992746E-2</v>
      </c>
      <c r="F21" s="2">
        <v>95.2</v>
      </c>
      <c r="G21" s="41"/>
      <c r="H21" s="4"/>
      <c r="I21" s="34"/>
      <c r="J21" s="34"/>
      <c r="T21" s="40" t="s">
        <v>33</v>
      </c>
    </row>
    <row r="22" spans="3:20" ht="11.25" x14ac:dyDescent="0.2">
      <c r="C22" s="39">
        <v>40359</v>
      </c>
      <c r="D22" s="2">
        <v>172.1</v>
      </c>
      <c r="E22" s="3">
        <f t="shared" si="0"/>
        <v>3.0538922155688653E-2</v>
      </c>
      <c r="F22" s="2">
        <v>95.8</v>
      </c>
      <c r="G22" s="41"/>
      <c r="H22" s="4"/>
      <c r="I22" s="34"/>
      <c r="J22" s="34"/>
      <c r="T22" s="40" t="s">
        <v>33</v>
      </c>
    </row>
    <row r="23" spans="3:20" ht="11.25" x14ac:dyDescent="0.2">
      <c r="C23" s="39">
        <v>40451</v>
      </c>
      <c r="D23" s="2">
        <v>173.3</v>
      </c>
      <c r="E23" s="3">
        <f t="shared" si="0"/>
        <v>2.7876631079478242E-2</v>
      </c>
      <c r="F23" s="2">
        <v>96.5</v>
      </c>
      <c r="G23" s="41"/>
      <c r="H23" s="4"/>
      <c r="I23" s="34"/>
      <c r="J23" s="34"/>
      <c r="T23" s="40" t="s">
        <v>33</v>
      </c>
    </row>
    <row r="24" spans="3:20" ht="11.25" x14ac:dyDescent="0.2">
      <c r="C24" s="39">
        <v>40543</v>
      </c>
      <c r="D24" s="2">
        <v>174</v>
      </c>
      <c r="E24" s="3">
        <f t="shared" si="0"/>
        <v>2.6548672566371723E-2</v>
      </c>
      <c r="F24" s="2">
        <v>96.9</v>
      </c>
      <c r="G24" s="41"/>
      <c r="H24" s="4"/>
      <c r="I24" s="34"/>
      <c r="J24" s="34"/>
      <c r="T24" s="40" t="s">
        <v>33</v>
      </c>
    </row>
    <row r="25" spans="3:20" ht="11.25" x14ac:dyDescent="0.2">
      <c r="C25" s="39">
        <v>40633</v>
      </c>
      <c r="D25" s="2">
        <v>176.7</v>
      </c>
      <c r="E25" s="3">
        <f t="shared" si="0"/>
        <v>3.3333333333333215E-2</v>
      </c>
      <c r="F25" s="2">
        <v>98.3</v>
      </c>
      <c r="G25" s="3">
        <f>IF(ISBLANK(F25),"",F25/F21-1)</f>
        <v>3.2563025210083918E-2</v>
      </c>
      <c r="H25" s="4"/>
      <c r="I25" s="34"/>
      <c r="J25" s="34"/>
      <c r="T25" s="40" t="s">
        <v>33</v>
      </c>
    </row>
    <row r="26" spans="3:20" ht="11.25" x14ac:dyDescent="0.2">
      <c r="C26" s="39">
        <v>40724</v>
      </c>
      <c r="D26" s="2">
        <v>178.3</v>
      </c>
      <c r="E26" s="3">
        <f t="shared" si="0"/>
        <v>3.6025566531086683E-2</v>
      </c>
      <c r="F26" s="2">
        <v>99.2</v>
      </c>
      <c r="G26" s="3">
        <f t="shared" ref="G26:G68" si="1">IF(ISBLANK(F26),"",F26/F22-1)</f>
        <v>3.5490605427975108E-2</v>
      </c>
      <c r="H26" s="4"/>
      <c r="I26" s="34"/>
      <c r="J26" s="34"/>
      <c r="T26" s="40" t="s">
        <v>33</v>
      </c>
    </row>
    <row r="27" spans="3:20" ht="11.25" x14ac:dyDescent="0.2">
      <c r="C27" s="39">
        <v>40816</v>
      </c>
      <c r="D27" s="2">
        <v>179.4</v>
      </c>
      <c r="E27" s="3">
        <f t="shared" si="0"/>
        <v>3.5199076745527913E-2</v>
      </c>
      <c r="F27" s="2">
        <v>99.8</v>
      </c>
      <c r="G27" s="3">
        <f t="shared" si="1"/>
        <v>3.4196891191709877E-2</v>
      </c>
      <c r="H27" s="4"/>
      <c r="I27" s="34"/>
      <c r="J27" s="34"/>
      <c r="T27" s="40" t="s">
        <v>33</v>
      </c>
    </row>
    <row r="28" spans="3:20" ht="11.25" x14ac:dyDescent="0.2">
      <c r="C28" s="39">
        <v>40908</v>
      </c>
      <c r="D28" s="2">
        <v>179.4</v>
      </c>
      <c r="E28" s="3">
        <f t="shared" si="0"/>
        <v>3.1034482758620641E-2</v>
      </c>
      <c r="F28" s="2">
        <v>99.8</v>
      </c>
      <c r="G28" s="3">
        <f t="shared" si="1"/>
        <v>2.9927760577915352E-2</v>
      </c>
      <c r="H28" s="4"/>
      <c r="I28" s="34"/>
      <c r="J28" s="34"/>
      <c r="T28" s="40" t="s">
        <v>33</v>
      </c>
    </row>
    <row r="29" spans="3:20" ht="11.25" x14ac:dyDescent="0.2">
      <c r="C29" s="39">
        <v>40999</v>
      </c>
      <c r="D29" s="2">
        <v>179.5</v>
      </c>
      <c r="E29" s="3">
        <f t="shared" si="0"/>
        <v>1.5846066779853007E-2</v>
      </c>
      <c r="F29" s="2">
        <v>99.9</v>
      </c>
      <c r="G29" s="3">
        <f t="shared" si="1"/>
        <v>1.6276703967446737E-2</v>
      </c>
      <c r="H29" s="4"/>
      <c r="I29" s="34"/>
      <c r="J29" s="34"/>
      <c r="T29" s="40" t="s">
        <v>33</v>
      </c>
    </row>
    <row r="30" spans="3:20" ht="11.25" x14ac:dyDescent="0.2">
      <c r="C30" s="39">
        <v>41090</v>
      </c>
      <c r="D30" s="34"/>
      <c r="E30" s="34"/>
      <c r="F30" s="2">
        <v>100.4</v>
      </c>
      <c r="G30" s="3">
        <f t="shared" si="1"/>
        <v>1.2096774193548487E-2</v>
      </c>
      <c r="H30" s="4"/>
      <c r="I30" s="34"/>
      <c r="J30" s="34"/>
      <c r="T30" s="40" t="s">
        <v>33</v>
      </c>
    </row>
    <row r="31" spans="3:20" ht="11.25" x14ac:dyDescent="0.2">
      <c r="C31" s="39">
        <v>41182</v>
      </c>
      <c r="D31" s="34"/>
      <c r="E31" s="34"/>
      <c r="F31" s="2">
        <v>101.8</v>
      </c>
      <c r="G31" s="3">
        <f t="shared" si="1"/>
        <v>2.0040080160320661E-2</v>
      </c>
      <c r="H31" s="4"/>
      <c r="I31" s="34"/>
      <c r="J31" s="34"/>
      <c r="T31" s="40" t="s">
        <v>33</v>
      </c>
    </row>
    <row r="32" spans="3:20" ht="11.25" x14ac:dyDescent="0.2">
      <c r="C32" s="39">
        <v>41274</v>
      </c>
      <c r="D32" s="34"/>
      <c r="E32" s="34"/>
      <c r="F32" s="2">
        <v>102</v>
      </c>
      <c r="G32" s="3">
        <f t="shared" si="1"/>
        <v>2.2044088176352838E-2</v>
      </c>
      <c r="H32" s="4"/>
      <c r="I32" s="34"/>
      <c r="J32" s="34"/>
      <c r="T32" s="40" t="s">
        <v>33</v>
      </c>
    </row>
    <row r="33" spans="3:20" ht="11.25" x14ac:dyDescent="0.2">
      <c r="C33" s="39">
        <v>41364</v>
      </c>
      <c r="D33" s="34"/>
      <c r="E33" s="34"/>
      <c r="F33" s="2">
        <v>102.4</v>
      </c>
      <c r="G33" s="3">
        <f t="shared" si="1"/>
        <v>2.5025025025025016E-2</v>
      </c>
      <c r="H33" s="4"/>
      <c r="I33" s="34"/>
      <c r="J33" s="34"/>
      <c r="T33" s="40" t="s">
        <v>33</v>
      </c>
    </row>
    <row r="34" spans="3:20" ht="11.25" x14ac:dyDescent="0.2">
      <c r="C34" s="39">
        <v>41455</v>
      </c>
      <c r="D34" s="34"/>
      <c r="E34" s="34"/>
      <c r="F34" s="2">
        <v>102.8</v>
      </c>
      <c r="G34" s="3">
        <f t="shared" si="1"/>
        <v>2.3904382470119501E-2</v>
      </c>
      <c r="H34" s="4"/>
      <c r="I34" s="34"/>
      <c r="J34" s="34"/>
      <c r="T34" s="40" t="s">
        <v>33</v>
      </c>
    </row>
    <row r="35" spans="3:20" ht="11.25" x14ac:dyDescent="0.2">
      <c r="C35" s="39">
        <v>41547</v>
      </c>
      <c r="D35" s="34"/>
      <c r="E35" s="34"/>
      <c r="F35" s="2">
        <v>104</v>
      </c>
      <c r="G35" s="3">
        <f t="shared" si="1"/>
        <v>2.16110019646365E-2</v>
      </c>
      <c r="H35" s="4"/>
      <c r="I35" s="34"/>
      <c r="J35" s="34"/>
      <c r="T35" s="40" t="s">
        <v>33</v>
      </c>
    </row>
    <row r="36" spans="3:20" ht="11.25" x14ac:dyDescent="0.2">
      <c r="C36" s="39">
        <v>41639</v>
      </c>
      <c r="D36" s="34"/>
      <c r="E36" s="34"/>
      <c r="F36" s="2">
        <v>104.8</v>
      </c>
      <c r="G36" s="3">
        <f t="shared" si="1"/>
        <v>2.7450980392156765E-2</v>
      </c>
      <c r="H36" s="4"/>
      <c r="I36" s="34"/>
      <c r="J36" s="34"/>
      <c r="T36" s="40" t="s">
        <v>33</v>
      </c>
    </row>
    <row r="37" spans="3:20" ht="11.25" x14ac:dyDescent="0.2">
      <c r="C37" s="39">
        <v>41729</v>
      </c>
      <c r="D37" s="34"/>
      <c r="E37" s="34"/>
      <c r="F37" s="2">
        <v>105.4</v>
      </c>
      <c r="G37" s="3">
        <f t="shared" si="1"/>
        <v>2.9296875E-2</v>
      </c>
      <c r="H37" s="4"/>
      <c r="I37" s="34"/>
      <c r="J37" s="34"/>
      <c r="T37" s="40" t="s">
        <v>33</v>
      </c>
    </row>
    <row r="38" spans="3:20" ht="11.25" x14ac:dyDescent="0.2">
      <c r="C38" s="39">
        <v>41820</v>
      </c>
      <c r="D38" s="34"/>
      <c r="E38" s="34"/>
      <c r="F38" s="2">
        <v>105.9</v>
      </c>
      <c r="G38" s="3">
        <f t="shared" si="1"/>
        <v>3.0155642023346418E-2</v>
      </c>
      <c r="H38" s="4"/>
      <c r="I38" s="34"/>
      <c r="J38" s="34"/>
      <c r="T38" s="40" t="s">
        <v>33</v>
      </c>
    </row>
    <row r="39" spans="3:20" ht="11.25" x14ac:dyDescent="0.2">
      <c r="C39" s="39">
        <v>41912</v>
      </c>
      <c r="D39" s="34"/>
      <c r="E39" s="34"/>
      <c r="F39" s="2">
        <v>106.4</v>
      </c>
      <c r="G39" s="3">
        <f t="shared" si="1"/>
        <v>2.3076923076923217E-2</v>
      </c>
      <c r="H39" s="4"/>
      <c r="I39" s="34"/>
      <c r="J39" s="34"/>
      <c r="T39" s="40" t="s">
        <v>33</v>
      </c>
    </row>
    <row r="40" spans="3:20" ht="11.25" x14ac:dyDescent="0.2">
      <c r="C40" s="39">
        <v>42004</v>
      </c>
      <c r="D40" s="34"/>
      <c r="E40" s="34"/>
      <c r="F40" s="2">
        <v>106.6</v>
      </c>
      <c r="G40" s="3">
        <f t="shared" si="1"/>
        <v>1.7175572519083859E-2</v>
      </c>
      <c r="H40" s="4"/>
      <c r="I40" s="34"/>
      <c r="J40" s="34"/>
      <c r="T40" s="40" t="s">
        <v>33</v>
      </c>
    </row>
    <row r="41" spans="3:20" ht="11.25" x14ac:dyDescent="0.2">
      <c r="C41" s="39">
        <v>42094</v>
      </c>
      <c r="D41" s="34"/>
      <c r="E41" s="34"/>
      <c r="F41" s="2">
        <v>106.8</v>
      </c>
      <c r="G41" s="3">
        <f t="shared" si="1"/>
        <v>1.3282732447817747E-2</v>
      </c>
      <c r="H41" s="4"/>
      <c r="I41" s="34"/>
      <c r="J41" s="34"/>
      <c r="T41" s="40" t="s">
        <v>33</v>
      </c>
    </row>
    <row r="42" spans="3:20" ht="11.25" x14ac:dyDescent="0.2">
      <c r="C42" s="39">
        <v>42185</v>
      </c>
      <c r="D42" s="34"/>
      <c r="E42" s="34"/>
      <c r="F42" s="2">
        <v>107.5</v>
      </c>
      <c r="G42" s="3">
        <f t="shared" si="1"/>
        <v>1.5108593012275628E-2</v>
      </c>
      <c r="H42" s="4"/>
      <c r="I42" s="34"/>
      <c r="J42" s="34"/>
      <c r="T42" s="40" t="s">
        <v>33</v>
      </c>
    </row>
    <row r="43" spans="3:20" ht="11.25" x14ac:dyDescent="0.2">
      <c r="C43" s="39">
        <v>42277</v>
      </c>
      <c r="D43" s="34"/>
      <c r="E43" s="34"/>
      <c r="F43" s="2">
        <v>108</v>
      </c>
      <c r="G43" s="3">
        <f t="shared" si="1"/>
        <v>1.5037593984962294E-2</v>
      </c>
      <c r="H43" s="4"/>
      <c r="I43" s="34"/>
      <c r="J43" s="34"/>
      <c r="T43" s="40" t="s">
        <v>33</v>
      </c>
    </row>
    <row r="44" spans="3:20" ht="11.25" x14ac:dyDescent="0.2">
      <c r="C44" s="39">
        <v>42369</v>
      </c>
      <c r="D44" s="34"/>
      <c r="E44" s="34"/>
      <c r="F44" s="2">
        <v>108.4</v>
      </c>
      <c r="G44" s="3">
        <f t="shared" si="1"/>
        <v>1.6885553470919357E-2</v>
      </c>
      <c r="H44" s="4"/>
      <c r="I44" s="34"/>
      <c r="J44" s="34"/>
      <c r="T44" s="40" t="s">
        <v>33</v>
      </c>
    </row>
    <row r="45" spans="3:20" ht="11.25" x14ac:dyDescent="0.2">
      <c r="C45" s="39">
        <v>42460</v>
      </c>
      <c r="D45" s="34"/>
      <c r="E45" s="34"/>
      <c r="F45" s="2">
        <v>108.2</v>
      </c>
      <c r="G45" s="3">
        <f t="shared" si="1"/>
        <v>1.3108614232209881E-2</v>
      </c>
      <c r="H45" s="4"/>
      <c r="I45" s="34"/>
      <c r="J45" s="34"/>
      <c r="T45" s="40" t="s">
        <v>33</v>
      </c>
    </row>
    <row r="46" spans="3:20" ht="11.25" x14ac:dyDescent="0.2">
      <c r="C46" s="39">
        <v>42551</v>
      </c>
      <c r="D46" s="34"/>
      <c r="E46" s="34"/>
      <c r="F46" s="2">
        <v>108.6</v>
      </c>
      <c r="G46" s="3">
        <f t="shared" si="1"/>
        <v>1.0232558139534831E-2</v>
      </c>
      <c r="H46" s="4"/>
      <c r="I46" s="34"/>
      <c r="J46" s="34"/>
      <c r="T46" s="40" t="s">
        <v>33</v>
      </c>
    </row>
    <row r="47" spans="3:20" ht="11.25" x14ac:dyDescent="0.2">
      <c r="C47" s="39">
        <v>42643</v>
      </c>
      <c r="D47" s="34"/>
      <c r="E47" s="34"/>
      <c r="F47" s="2">
        <v>109.4</v>
      </c>
      <c r="G47" s="3">
        <f t="shared" si="1"/>
        <v>1.2962962962963065E-2</v>
      </c>
      <c r="H47" s="4"/>
      <c r="I47" s="34"/>
      <c r="J47" s="34"/>
      <c r="T47" s="40" t="s">
        <v>33</v>
      </c>
    </row>
    <row r="48" spans="3:20" ht="11.25" x14ac:dyDescent="0.2">
      <c r="C48" s="39">
        <v>42735</v>
      </c>
      <c r="D48" s="34"/>
      <c r="E48" s="34"/>
      <c r="F48" s="2">
        <v>110</v>
      </c>
      <c r="G48" s="3">
        <f t="shared" si="1"/>
        <v>1.4760147601476037E-2</v>
      </c>
      <c r="H48" s="4"/>
      <c r="I48" s="34"/>
      <c r="J48" s="34"/>
      <c r="T48" s="40" t="s">
        <v>33</v>
      </c>
    </row>
    <row r="49" spans="3:20" ht="11.25" x14ac:dyDescent="0.2">
      <c r="C49" s="39">
        <v>42825</v>
      </c>
      <c r="D49" s="34"/>
      <c r="E49" s="34"/>
      <c r="F49" s="2">
        <v>110.5</v>
      </c>
      <c r="G49" s="3">
        <f t="shared" si="1"/>
        <v>2.1256931608133023E-2</v>
      </c>
      <c r="H49" s="4"/>
      <c r="I49" s="34"/>
      <c r="J49" s="34"/>
      <c r="T49" s="40" t="s">
        <v>33</v>
      </c>
    </row>
    <row r="50" spans="3:20" ht="11.25" x14ac:dyDescent="0.2">
      <c r="C50" s="39">
        <v>42916</v>
      </c>
      <c r="D50" s="34"/>
      <c r="E50" s="34"/>
      <c r="F50" s="2">
        <v>110.7</v>
      </c>
      <c r="G50" s="3">
        <f t="shared" si="1"/>
        <v>1.9337016574585641E-2</v>
      </c>
      <c r="H50" s="5"/>
      <c r="I50" s="34"/>
      <c r="J50" s="34"/>
      <c r="T50" s="40" t="s">
        <v>33</v>
      </c>
    </row>
    <row r="51" spans="3:20" ht="11.25" x14ac:dyDescent="0.2">
      <c r="C51" s="39">
        <v>43008</v>
      </c>
      <c r="D51" s="34"/>
      <c r="E51" s="34"/>
      <c r="F51" s="2">
        <v>111.4</v>
      </c>
      <c r="G51" s="3">
        <f t="shared" si="1"/>
        <v>1.8281535648994485E-2</v>
      </c>
      <c r="H51" s="4"/>
      <c r="I51" s="34"/>
      <c r="J51" s="34"/>
      <c r="T51" s="40" t="s">
        <v>33</v>
      </c>
    </row>
    <row r="52" spans="3:20" ht="11.25" x14ac:dyDescent="0.2">
      <c r="C52" s="39">
        <v>43100</v>
      </c>
      <c r="D52" s="34"/>
      <c r="E52" s="34"/>
      <c r="F52" s="2">
        <v>112.1</v>
      </c>
      <c r="G52" s="3">
        <f t="shared" si="1"/>
        <v>1.9090909090909047E-2</v>
      </c>
      <c r="H52" s="4"/>
      <c r="I52" s="34"/>
      <c r="J52" s="34"/>
      <c r="T52" s="40" t="s">
        <v>33</v>
      </c>
    </row>
    <row r="53" spans="3:20" ht="11.25" x14ac:dyDescent="0.2">
      <c r="C53" s="39">
        <v>43190</v>
      </c>
      <c r="D53" s="34"/>
      <c r="E53" s="34"/>
      <c r="F53" s="2">
        <v>112.6</v>
      </c>
      <c r="G53" s="3">
        <f t="shared" si="1"/>
        <v>1.9004524886877761E-2</v>
      </c>
      <c r="H53" s="4"/>
      <c r="I53" s="34"/>
      <c r="J53" s="34"/>
      <c r="T53" s="40" t="s">
        <v>33</v>
      </c>
    </row>
    <row r="54" spans="3:20" ht="11.25" x14ac:dyDescent="0.2">
      <c r="C54" s="39">
        <v>43281</v>
      </c>
      <c r="D54" s="34"/>
      <c r="E54" s="34"/>
      <c r="F54" s="2">
        <v>113</v>
      </c>
      <c r="G54" s="3">
        <f t="shared" si="1"/>
        <v>2.0776874435411097E-2</v>
      </c>
      <c r="H54" s="4"/>
      <c r="I54" s="34"/>
      <c r="J54" s="34"/>
      <c r="T54" s="40" t="s">
        <v>33</v>
      </c>
    </row>
    <row r="55" spans="3:20" ht="11.25" x14ac:dyDescent="0.2">
      <c r="C55" s="39">
        <v>43373</v>
      </c>
      <c r="D55" s="34"/>
      <c r="E55" s="34"/>
      <c r="F55" s="2">
        <v>113.53087500000001</v>
      </c>
      <c r="G55" s="3">
        <f t="shared" si="1"/>
        <v>1.9128141831238787E-2</v>
      </c>
      <c r="H55" s="4"/>
      <c r="I55" s="34"/>
      <c r="J55" s="34"/>
      <c r="T55" s="40" t="s">
        <v>33</v>
      </c>
    </row>
    <row r="56" spans="3:20" ht="11.25" x14ac:dyDescent="0.2">
      <c r="C56" s="39">
        <v>43465</v>
      </c>
      <c r="D56" s="34"/>
      <c r="E56" s="34"/>
      <c r="F56" s="2">
        <v>114.1</v>
      </c>
      <c r="G56" s="3">
        <f t="shared" si="1"/>
        <v>1.7841213202497874E-2</v>
      </c>
      <c r="H56" s="4"/>
      <c r="I56" s="34"/>
      <c r="J56" s="34"/>
      <c r="T56" s="40" t="s">
        <v>33</v>
      </c>
    </row>
    <row r="57" spans="3:20" ht="11.25" x14ac:dyDescent="0.2">
      <c r="C57" s="39">
        <v>43555</v>
      </c>
      <c r="D57" s="34"/>
      <c r="E57" s="34"/>
      <c r="F57" s="2">
        <v>114.1</v>
      </c>
      <c r="G57" s="3">
        <f t="shared" si="1"/>
        <v>1.3321492007104752E-2</v>
      </c>
      <c r="H57" s="4"/>
      <c r="I57" s="34"/>
      <c r="J57" s="34"/>
      <c r="T57" s="40" t="s">
        <v>33</v>
      </c>
    </row>
    <row r="58" spans="3:20" ht="11.25" x14ac:dyDescent="0.2">
      <c r="C58" s="39">
        <v>43646</v>
      </c>
      <c r="D58" s="34"/>
      <c r="E58" s="34"/>
      <c r="F58" s="2">
        <v>114.8</v>
      </c>
      <c r="G58" s="3">
        <f t="shared" si="1"/>
        <v>1.5929203539823078E-2</v>
      </c>
      <c r="H58" s="4"/>
      <c r="I58" s="34"/>
      <c r="J58" s="34"/>
      <c r="T58" s="40" t="s">
        <v>33</v>
      </c>
    </row>
    <row r="59" spans="3:20" ht="11.25" x14ac:dyDescent="0.2">
      <c r="C59" s="39">
        <v>43738</v>
      </c>
      <c r="D59" s="34"/>
      <c r="E59" s="34"/>
      <c r="F59" s="2">
        <v>115.4</v>
      </c>
      <c r="G59" s="3">
        <f t="shared" si="1"/>
        <v>1.6463583144232796E-2</v>
      </c>
      <c r="H59" s="4"/>
      <c r="I59" s="34"/>
      <c r="J59" s="34"/>
      <c r="T59" s="40" t="s">
        <v>33</v>
      </c>
    </row>
    <row r="60" spans="3:20" ht="11.25" x14ac:dyDescent="0.2">
      <c r="C60" s="39">
        <v>43830</v>
      </c>
      <c r="D60" s="34"/>
      <c r="E60" s="34"/>
      <c r="F60" s="2">
        <v>116.2</v>
      </c>
      <c r="G60" s="3">
        <f t="shared" si="1"/>
        <v>1.8404907975460238E-2</v>
      </c>
      <c r="H60" s="4"/>
      <c r="I60" s="34"/>
      <c r="J60" s="34"/>
      <c r="T60" s="40" t="s">
        <v>33</v>
      </c>
    </row>
    <row r="61" spans="3:20" ht="11.25" x14ac:dyDescent="0.2">
      <c r="C61" s="39">
        <v>43921</v>
      </c>
      <c r="D61" s="34"/>
      <c r="E61" s="34"/>
      <c r="F61" s="2">
        <v>116.6</v>
      </c>
      <c r="G61" s="3">
        <f t="shared" si="1"/>
        <v>2.1910604732690686E-2</v>
      </c>
      <c r="H61" s="4"/>
      <c r="I61" s="34"/>
      <c r="J61" s="34"/>
      <c r="T61" s="40" t="s">
        <v>33</v>
      </c>
    </row>
    <row r="62" spans="3:20" ht="11.25" x14ac:dyDescent="0.2">
      <c r="C62" s="39">
        <v>44012</v>
      </c>
      <c r="D62" s="34"/>
      <c r="E62" s="34"/>
      <c r="F62" s="2">
        <v>114.4</v>
      </c>
      <c r="G62" s="3">
        <f t="shared" si="1"/>
        <v>-3.4843205574912606E-3</v>
      </c>
      <c r="H62" s="4"/>
      <c r="I62" s="34"/>
      <c r="J62" s="34"/>
      <c r="T62" s="40" t="s">
        <v>33</v>
      </c>
    </row>
    <row r="63" spans="3:20" ht="11.25" x14ac:dyDescent="0.2">
      <c r="C63" s="39">
        <v>44104</v>
      </c>
      <c r="D63" s="34"/>
      <c r="E63" s="34"/>
      <c r="F63" s="2">
        <v>116.2</v>
      </c>
      <c r="G63" s="3">
        <f t="shared" si="1"/>
        <v>6.9324090121316573E-3</v>
      </c>
      <c r="H63" s="4"/>
      <c r="I63" s="34"/>
      <c r="J63" s="34"/>
      <c r="T63" s="40" t="s">
        <v>33</v>
      </c>
    </row>
    <row r="64" spans="3:20" ht="11.25" x14ac:dyDescent="0.2">
      <c r="C64" s="39">
        <v>44196</v>
      </c>
      <c r="D64" s="34"/>
      <c r="E64" s="34"/>
      <c r="F64" s="2">
        <v>117.2</v>
      </c>
      <c r="G64" s="3">
        <f t="shared" si="1"/>
        <v>8.6058519793459354E-3</v>
      </c>
      <c r="H64" s="4"/>
      <c r="I64" s="34"/>
      <c r="J64" s="34"/>
      <c r="T64" s="40" t="s">
        <v>33</v>
      </c>
    </row>
    <row r="65" spans="3:20" ht="11.25" x14ac:dyDescent="0.2">
      <c r="C65" s="39">
        <v>44286</v>
      </c>
      <c r="D65" s="34"/>
      <c r="E65" s="34"/>
      <c r="F65" s="2">
        <v>117.9</v>
      </c>
      <c r="G65" s="3">
        <f t="shared" si="1"/>
        <v>1.1149228130360234E-2</v>
      </c>
      <c r="H65" s="4"/>
      <c r="I65" s="34"/>
      <c r="J65" s="34"/>
      <c r="T65" s="40" t="s">
        <v>33</v>
      </c>
    </row>
    <row r="66" spans="3:20" ht="11.25" x14ac:dyDescent="0.2">
      <c r="C66" s="39">
        <v>44377</v>
      </c>
      <c r="D66" s="34"/>
      <c r="E66" s="34"/>
      <c r="F66" s="2">
        <v>118.8</v>
      </c>
      <c r="G66" s="3">
        <f t="shared" si="1"/>
        <v>3.8461538461538325E-2</v>
      </c>
      <c r="H66" s="4"/>
      <c r="I66" s="34"/>
      <c r="J66" s="34"/>
      <c r="T66" s="40" t="s">
        <v>33</v>
      </c>
    </row>
    <row r="67" spans="3:20" ht="11.25" x14ac:dyDescent="0.2">
      <c r="C67" s="39">
        <v>44469</v>
      </c>
      <c r="D67" s="34"/>
      <c r="E67" s="34"/>
      <c r="F67" s="2">
        <v>119.7</v>
      </c>
      <c r="G67" s="3">
        <f t="shared" si="1"/>
        <v>3.0120481927710774E-2</v>
      </c>
      <c r="H67" s="4"/>
      <c r="I67" s="34"/>
      <c r="J67" s="34"/>
      <c r="T67" s="40" t="s">
        <v>33</v>
      </c>
    </row>
    <row r="68" spans="3:20" ht="11.25" x14ac:dyDescent="0.2">
      <c r="C68" s="39">
        <v>44561</v>
      </c>
      <c r="D68" s="34"/>
      <c r="E68" s="34"/>
      <c r="F68" s="2">
        <v>121.3</v>
      </c>
      <c r="G68" s="112">
        <f t="shared" si="1"/>
        <v>3.4982935153583528E-2</v>
      </c>
      <c r="H68" s="71"/>
      <c r="I68" s="72"/>
      <c r="J68" s="72"/>
      <c r="K68" s="72"/>
      <c r="L68" s="72"/>
      <c r="M68" s="72"/>
      <c r="N68" s="72"/>
      <c r="O68" s="72"/>
      <c r="P68" s="72"/>
      <c r="T68" s="40" t="s">
        <v>33</v>
      </c>
    </row>
    <row r="69" spans="3:20" ht="11.25" x14ac:dyDescent="0.2">
      <c r="C69" s="39">
        <v>44651</v>
      </c>
      <c r="D69" s="34"/>
      <c r="E69" s="34"/>
      <c r="F69" s="2">
        <f>AVERAGE(F68,F70)</f>
        <v>122.2775</v>
      </c>
      <c r="G69" s="112">
        <f t="shared" ref="G69:G77" si="2">IF(ISBLANK(F69),"",F69/F65-1)</f>
        <v>3.7128922815945709E-2</v>
      </c>
      <c r="H69" s="71"/>
      <c r="I69" s="72"/>
      <c r="J69" s="72"/>
      <c r="K69" s="72"/>
      <c r="L69" s="72"/>
      <c r="M69" s="72"/>
      <c r="N69" s="72"/>
      <c r="O69" s="72"/>
      <c r="P69" s="72"/>
      <c r="T69" s="40" t="s">
        <v>33</v>
      </c>
    </row>
    <row r="70" spans="3:20" ht="11.25" x14ac:dyDescent="0.2">
      <c r="C70" s="39">
        <v>44742</v>
      </c>
      <c r="D70" s="34"/>
      <c r="E70" s="34"/>
      <c r="F70" s="2">
        <f>(F66*(1+G70))</f>
        <v>123.25500000000001</v>
      </c>
      <c r="G70" s="112">
        <v>3.7499999999999999E-2</v>
      </c>
      <c r="H70" s="71" t="s">
        <v>26</v>
      </c>
      <c r="I70" s="72"/>
      <c r="J70" s="72"/>
      <c r="K70" s="72"/>
      <c r="L70" s="72"/>
      <c r="M70" s="72"/>
      <c r="N70" s="72"/>
      <c r="O70" s="72"/>
      <c r="P70" s="72"/>
      <c r="T70" s="40" t="s">
        <v>33</v>
      </c>
    </row>
    <row r="71" spans="3:20" ht="11.25" x14ac:dyDescent="0.2">
      <c r="C71" s="39">
        <v>44834</v>
      </c>
      <c r="D71" s="34"/>
      <c r="E71" s="34"/>
      <c r="F71" s="2">
        <f>AVERAGE(F70,F72)</f>
        <v>124.248625</v>
      </c>
      <c r="G71" s="112">
        <f t="shared" si="2"/>
        <v>3.8000208855472062E-2</v>
      </c>
      <c r="H71" s="71"/>
      <c r="I71" s="72"/>
      <c r="J71" s="72"/>
      <c r="K71" s="72"/>
      <c r="L71" s="72"/>
      <c r="M71" s="72"/>
      <c r="N71" s="72"/>
      <c r="O71" s="72"/>
      <c r="P71" s="72"/>
      <c r="T71" s="40" t="s">
        <v>33</v>
      </c>
    </row>
    <row r="72" spans="3:20" ht="11.25" x14ac:dyDescent="0.2">
      <c r="C72" s="39">
        <v>44926</v>
      </c>
      <c r="D72" s="34"/>
      <c r="E72" s="34"/>
      <c r="F72" s="2">
        <f>(F68*(1+G72))</f>
        <v>125.24225</v>
      </c>
      <c r="G72" s="112">
        <v>3.2500000000000001E-2</v>
      </c>
      <c r="H72" s="71" t="s">
        <v>26</v>
      </c>
      <c r="I72" s="72"/>
      <c r="J72" s="72"/>
      <c r="K72" s="72"/>
      <c r="L72" s="72"/>
      <c r="M72" s="72"/>
      <c r="N72" s="72"/>
      <c r="O72" s="72"/>
      <c r="P72" s="72"/>
      <c r="T72" s="40" t="s">
        <v>33</v>
      </c>
    </row>
    <row r="73" spans="3:20" ht="11.25" x14ac:dyDescent="0.2">
      <c r="C73" s="39">
        <v>45016</v>
      </c>
      <c r="D73" s="34"/>
      <c r="E73" s="34"/>
      <c r="F73" s="2">
        <f>AVERAGE(F72,F74)</f>
        <v>125.94338125000002</v>
      </c>
      <c r="G73" s="112">
        <f t="shared" si="2"/>
        <v>2.9980014720615067E-2</v>
      </c>
      <c r="H73" s="71"/>
      <c r="I73" s="72"/>
      <c r="J73" s="72"/>
      <c r="K73" s="72"/>
      <c r="L73" s="72"/>
      <c r="M73" s="72"/>
      <c r="N73" s="72"/>
      <c r="O73" s="72"/>
      <c r="P73" s="72"/>
      <c r="T73" s="40" t="s">
        <v>33</v>
      </c>
    </row>
    <row r="74" spans="3:20" ht="11.25" x14ac:dyDescent="0.2">
      <c r="C74" s="39">
        <v>45107</v>
      </c>
      <c r="D74" s="34"/>
      <c r="E74" s="34"/>
      <c r="F74" s="2">
        <f>(F70*(1+G74))</f>
        <v>126.64451250000002</v>
      </c>
      <c r="G74" s="112">
        <v>2.75E-2</v>
      </c>
      <c r="H74" s="71" t="s">
        <v>26</v>
      </c>
      <c r="I74" s="72"/>
      <c r="J74" s="72"/>
      <c r="K74" s="72"/>
      <c r="L74" s="72"/>
      <c r="M74" s="72"/>
      <c r="N74" s="72"/>
      <c r="O74" s="72"/>
      <c r="P74" s="72"/>
      <c r="T74" s="40" t="s">
        <v>33</v>
      </c>
    </row>
    <row r="75" spans="3:20" ht="11.25" x14ac:dyDescent="0.2">
      <c r="C75" s="39">
        <v>45199</v>
      </c>
      <c r="D75" s="34"/>
      <c r="E75" s="34"/>
      <c r="F75" s="2">
        <f>AVERAGE(F74,F76)</f>
        <v>127.66546218750001</v>
      </c>
      <c r="G75" s="112">
        <f t="shared" si="2"/>
        <v>2.750000000000008E-2</v>
      </c>
      <c r="H75" s="71"/>
      <c r="I75" s="72"/>
      <c r="J75" s="72"/>
      <c r="K75" s="72"/>
      <c r="L75" s="72"/>
      <c r="M75" s="72"/>
      <c r="N75" s="72"/>
      <c r="O75" s="72"/>
      <c r="P75" s="72"/>
      <c r="T75" s="40" t="s">
        <v>33</v>
      </c>
    </row>
    <row r="76" spans="3:20" ht="11.25" x14ac:dyDescent="0.2">
      <c r="C76" s="39">
        <v>45291</v>
      </c>
      <c r="D76" s="34"/>
      <c r="E76" s="34"/>
      <c r="F76" s="2">
        <f>(F72*(1+G76))</f>
        <v>128.686411875</v>
      </c>
      <c r="G76" s="112">
        <v>2.75E-2</v>
      </c>
      <c r="H76" s="71" t="s">
        <v>26</v>
      </c>
      <c r="I76" s="72"/>
      <c r="J76" s="72"/>
      <c r="K76" s="72"/>
      <c r="L76" s="72"/>
      <c r="M76" s="72"/>
      <c r="N76" s="72"/>
      <c r="O76" s="72"/>
      <c r="P76" s="72"/>
      <c r="T76" s="40" t="s">
        <v>33</v>
      </c>
    </row>
    <row r="77" spans="3:20" ht="11.25" x14ac:dyDescent="0.2">
      <c r="C77" s="39">
        <v>45382</v>
      </c>
      <c r="D77" s="34"/>
      <c r="E77" s="34"/>
      <c r="F77" s="2">
        <f>AVERAGE(F76,F78)</f>
        <v>129.40682423437502</v>
      </c>
      <c r="G77" s="112">
        <f t="shared" si="2"/>
        <v>2.750000000000008E-2</v>
      </c>
      <c r="H77" s="71"/>
      <c r="I77" s="72"/>
      <c r="J77" s="72"/>
      <c r="K77" s="72"/>
      <c r="L77" s="72"/>
      <c r="M77" s="72"/>
      <c r="N77" s="72"/>
      <c r="O77" s="72"/>
      <c r="P77" s="72"/>
      <c r="T77" s="40" t="s">
        <v>33</v>
      </c>
    </row>
    <row r="78" spans="3:20" ht="11.25" x14ac:dyDescent="0.2">
      <c r="C78" s="39">
        <v>45473</v>
      </c>
      <c r="D78" s="34"/>
      <c r="E78" s="34"/>
      <c r="F78" s="2">
        <f t="shared" ref="F78:F84" si="3">(F74*(1+G78))</f>
        <v>130.12723659375004</v>
      </c>
      <c r="G78" s="112">
        <v>2.75E-2</v>
      </c>
      <c r="H78" s="71" t="s">
        <v>26</v>
      </c>
      <c r="I78" s="72"/>
      <c r="J78" s="72"/>
      <c r="K78" s="72"/>
      <c r="L78" s="72"/>
      <c r="M78" s="72"/>
      <c r="N78" s="72"/>
      <c r="O78" s="72"/>
      <c r="P78" s="72"/>
      <c r="T78" s="40" t="s">
        <v>33</v>
      </c>
    </row>
    <row r="79" spans="3:20" ht="11.25" x14ac:dyDescent="0.2">
      <c r="C79" s="39">
        <v>45565</v>
      </c>
      <c r="D79" s="34"/>
      <c r="E79" s="34"/>
      <c r="F79" s="2">
        <f>(F75*(1+G79))</f>
        <v>130.8570987421875</v>
      </c>
      <c r="G79" s="112">
        <v>2.5000000000000001E-2</v>
      </c>
      <c r="H79" s="71"/>
      <c r="I79" s="72"/>
      <c r="J79" s="72"/>
      <c r="K79" s="72"/>
      <c r="L79" s="72"/>
      <c r="M79" s="72"/>
      <c r="N79" s="72"/>
      <c r="O79" s="72"/>
      <c r="P79" s="72"/>
      <c r="T79" s="40" t="s">
        <v>33</v>
      </c>
    </row>
    <row r="80" spans="3:20" ht="11.25" x14ac:dyDescent="0.2">
      <c r="C80" s="39">
        <v>45657</v>
      </c>
      <c r="D80" s="34"/>
      <c r="E80" s="34"/>
      <c r="F80" s="2">
        <f t="shared" si="3"/>
        <v>131.903572171875</v>
      </c>
      <c r="G80" s="112">
        <v>2.5000000000000001E-2</v>
      </c>
      <c r="H80" s="71"/>
      <c r="I80" s="72"/>
      <c r="J80" s="72"/>
      <c r="K80" s="72"/>
      <c r="L80" s="72"/>
      <c r="M80" s="72"/>
      <c r="N80" s="72"/>
      <c r="O80" s="72"/>
      <c r="P80" s="72"/>
      <c r="T80" s="40" t="s">
        <v>33</v>
      </c>
    </row>
    <row r="81" spans="1:48" ht="11.25" x14ac:dyDescent="0.2">
      <c r="C81" s="39">
        <v>45747</v>
      </c>
      <c r="D81" s="34"/>
      <c r="E81" s="34"/>
      <c r="F81" s="2">
        <f t="shared" si="3"/>
        <v>132.64199484023439</v>
      </c>
      <c r="G81" s="112">
        <v>2.5000000000000001E-2</v>
      </c>
      <c r="H81" s="71"/>
      <c r="I81" s="72"/>
      <c r="J81" s="72"/>
      <c r="K81" s="72"/>
      <c r="L81" s="72"/>
      <c r="M81" s="72"/>
      <c r="N81" s="72"/>
      <c r="O81" s="72"/>
      <c r="P81" s="72"/>
      <c r="T81" s="40" t="s">
        <v>33</v>
      </c>
    </row>
    <row r="82" spans="1:48" ht="11.25" x14ac:dyDescent="0.2">
      <c r="C82" s="39">
        <v>45838</v>
      </c>
      <c r="D82" s="34"/>
      <c r="E82" s="34"/>
      <c r="F82" s="2">
        <f t="shared" si="3"/>
        <v>133.38041750859378</v>
      </c>
      <c r="G82" s="112">
        <v>2.5000000000000001E-2</v>
      </c>
      <c r="H82" s="71"/>
      <c r="I82" s="72"/>
      <c r="J82" s="72"/>
      <c r="K82" s="72"/>
      <c r="L82" s="72"/>
      <c r="M82" s="72"/>
      <c r="N82" s="72"/>
      <c r="O82" s="72"/>
      <c r="P82" s="72"/>
      <c r="T82" s="40" t="s">
        <v>33</v>
      </c>
    </row>
    <row r="83" spans="1:48" ht="11.25" x14ac:dyDescent="0.2">
      <c r="C83" s="39">
        <v>45930</v>
      </c>
      <c r="D83" s="34"/>
      <c r="E83" s="34"/>
      <c r="F83" s="2">
        <f t="shared" si="3"/>
        <v>134.12852621074217</v>
      </c>
      <c r="G83" s="112">
        <v>2.5000000000000001E-2</v>
      </c>
      <c r="H83" s="71"/>
      <c r="I83" s="72"/>
      <c r="J83" s="72"/>
      <c r="K83" s="72"/>
      <c r="L83" s="72"/>
      <c r="M83" s="72"/>
      <c r="N83" s="72"/>
      <c r="O83" s="72"/>
      <c r="P83" s="72"/>
      <c r="T83" s="40" t="s">
        <v>33</v>
      </c>
    </row>
    <row r="84" spans="1:48" ht="11.25" x14ac:dyDescent="0.2">
      <c r="C84" s="39">
        <v>46022</v>
      </c>
      <c r="D84" s="34"/>
      <c r="E84" s="34"/>
      <c r="F84" s="2">
        <f t="shared" si="3"/>
        <v>135.20116147617185</v>
      </c>
      <c r="G84" s="112">
        <v>2.5000000000000001E-2</v>
      </c>
      <c r="H84" s="71"/>
      <c r="I84" s="72"/>
      <c r="J84" s="72"/>
      <c r="K84" s="72"/>
      <c r="L84" s="72"/>
      <c r="M84" s="72"/>
      <c r="N84" s="72"/>
      <c r="O84" s="72"/>
      <c r="P84" s="72"/>
      <c r="T84" s="40" t="s">
        <v>33</v>
      </c>
    </row>
    <row r="85" spans="1:48" ht="11.25" x14ac:dyDescent="0.2">
      <c r="F85" s="34"/>
      <c r="G85" s="34"/>
      <c r="H85" s="34"/>
      <c r="I85" s="34"/>
      <c r="J85" s="34"/>
      <c r="T85" s="42"/>
    </row>
    <row r="86" spans="1:48" s="33" customFormat="1" ht="12.75" x14ac:dyDescent="0.2">
      <c r="A86" s="26"/>
      <c r="B86" s="27" t="s">
        <v>16</v>
      </c>
      <c r="C86" s="26"/>
      <c r="D86" s="26"/>
      <c r="E86" s="26"/>
      <c r="F86" s="26"/>
      <c r="G86" s="28"/>
      <c r="H86" s="28"/>
      <c r="I86" s="28"/>
      <c r="J86" s="28"/>
      <c r="K86" s="29"/>
      <c r="L86" s="30"/>
      <c r="M86" s="29"/>
      <c r="N86" s="30"/>
      <c r="O86" s="29"/>
      <c r="P86" s="29"/>
      <c r="Q86" s="29"/>
      <c r="R86" s="29"/>
      <c r="S86" s="29"/>
      <c r="T86" s="29"/>
      <c r="U86" s="29"/>
      <c r="V86" s="29"/>
      <c r="W86" s="30"/>
      <c r="X86" s="30"/>
      <c r="Y86" s="31"/>
      <c r="Z86" s="31"/>
      <c r="AA86" s="31"/>
      <c r="AB86" s="31"/>
      <c r="AC86" s="31"/>
      <c r="AD86" s="32"/>
      <c r="AE86" s="32"/>
    </row>
    <row r="87" spans="1:48" ht="11.25" hidden="1" x14ac:dyDescent="0.2">
      <c r="H87" s="43"/>
      <c r="I87" s="43"/>
    </row>
    <row r="88" spans="1:48" ht="11.25" hidden="1" x14ac:dyDescent="0.2">
      <c r="H88" s="43"/>
      <c r="I88" s="43"/>
    </row>
    <row r="89" spans="1:48" s="35" customFormat="1" ht="11.25" hidden="1" x14ac:dyDescent="0.2">
      <c r="A89" s="34"/>
      <c r="B89" s="34"/>
      <c r="C89" s="34"/>
      <c r="H89" s="43"/>
      <c r="I89" s="43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</row>
    <row r="90" spans="1:48" s="35" customFormat="1" ht="11.25" hidden="1" x14ac:dyDescent="0.2">
      <c r="A90" s="34"/>
      <c r="B90" s="34"/>
      <c r="C90" s="34"/>
      <c r="H90" s="43"/>
      <c r="I90" s="43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</row>
    <row r="91" spans="1:48" s="35" customFormat="1" ht="11.25" hidden="1" x14ac:dyDescent="0.2">
      <c r="A91" s="34"/>
      <c r="B91" s="34"/>
      <c r="C91" s="34"/>
      <c r="H91" s="43"/>
      <c r="I91" s="43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</row>
    <row r="92" spans="1:48" s="35" customFormat="1" ht="11.25" hidden="1" x14ac:dyDescent="0.2">
      <c r="A92" s="34"/>
      <c r="B92" s="34"/>
      <c r="C92" s="34"/>
      <c r="H92" s="43"/>
      <c r="I92" s="43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</row>
    <row r="93" spans="1:48" s="35" customFormat="1" ht="11.25" hidden="1" x14ac:dyDescent="0.2">
      <c r="A93" s="34"/>
      <c r="B93" s="34"/>
      <c r="C93" s="34"/>
      <c r="H93" s="43"/>
      <c r="I93" s="43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</row>
    <row r="94" spans="1:48" s="35" customFormat="1" ht="11.25" hidden="1" x14ac:dyDescent="0.2">
      <c r="A94" s="34"/>
      <c r="B94" s="34"/>
      <c r="C94" s="34"/>
      <c r="H94" s="43"/>
      <c r="I94" s="43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</row>
    <row r="95" spans="1:48" s="35" customFormat="1" ht="11.25" hidden="1" x14ac:dyDescent="0.2">
      <c r="A95" s="34"/>
      <c r="B95" s="34"/>
      <c r="C95" s="34"/>
      <c r="H95" s="43"/>
      <c r="I95" s="43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</row>
    <row r="96" spans="1:48" s="35" customFormat="1" ht="11.25" hidden="1" x14ac:dyDescent="0.2">
      <c r="A96" s="34"/>
      <c r="B96" s="34"/>
      <c r="C96" s="34"/>
      <c r="H96" s="43"/>
      <c r="I96" s="43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</row>
  </sheetData>
  <conditionalFormatting sqref="X14:X50 T85 X63:X85">
    <cfRule type="cellIs" dxfId="60" priority="9" operator="equal">
      <formula>"Check"</formula>
    </cfRule>
    <cfRule type="cellIs" dxfId="59" priority="10" operator="equal">
      <formula>"Ok"</formula>
    </cfRule>
  </conditionalFormatting>
  <conditionalFormatting sqref="W1">
    <cfRule type="cellIs" dxfId="58" priority="7" operator="equal">
      <formula>"Check"</formula>
    </cfRule>
    <cfRule type="cellIs" dxfId="57" priority="8" operator="equal">
      <formula>"Ok"</formula>
    </cfRule>
  </conditionalFormatting>
  <conditionalFormatting sqref="T1">
    <cfRule type="cellIs" dxfId="56" priority="5" operator="equal">
      <formula>"Check"</formula>
    </cfRule>
    <cfRule type="cellIs" dxfId="55" priority="6" operator="equal">
      <formula>"Ok"</formula>
    </cfRule>
  </conditionalFormatting>
  <conditionalFormatting sqref="X51:X57">
    <cfRule type="cellIs" dxfId="54" priority="3" operator="equal">
      <formula>"Check"</formula>
    </cfRule>
    <cfRule type="cellIs" dxfId="53" priority="4" operator="equal">
      <formula>"Ok"</formula>
    </cfRule>
  </conditionalFormatting>
  <conditionalFormatting sqref="X58:X62 T9:T84">
    <cfRule type="cellIs" dxfId="52" priority="1" operator="equal">
      <formula>"Check"</formula>
    </cfRule>
    <cfRule type="cellIs" dxfId="51" priority="2" operator="equal">
      <formula>"Ok"</formula>
    </cfRule>
  </conditionalFormatting>
  <dataValidations count="2">
    <dataValidation type="list" allowBlank="1" showInputMessage="1" showErrorMessage="1" sqref="J12:J85" xr:uid="{35293A43-3274-49C1-97AA-15CF45AE5511}">
      <formula1>#REF!</formula1>
    </dataValidation>
    <dataValidation type="list" allowBlank="1" showInputMessage="1" showErrorMessage="1" sqref="G85" xr:uid="{EAEF0BC3-7CE0-46C9-B7AB-9670EBC079E4}">
      <formula1>"Real 2010,Real 2011,Real 2012,Real 2013,Real 2014,Real 2015,Nominal"</formula1>
    </dataValidation>
  </dataValidations>
  <hyperlinks>
    <hyperlink ref="K1" location="Index!A1" display="Back to Index" xr:uid="{5B02D002-B04B-4B39-B353-34043B64EAA9}"/>
    <hyperlink ref="V1" location="'Check|List'!A1" display="Overall Check:" xr:uid="{749D3EC8-0982-4FCF-BD9B-D67197357771}"/>
  </hyperlinks>
  <pageMargins left="0.7" right="0.7" top="0.75" bottom="0.75" header="0.3" footer="0.3"/>
  <pageSetup paperSize="9" orientation="portrait" verticalDpi="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937D2-3E8E-4DD0-9602-DCDE17DC147A}">
  <sheetPr>
    <tabColor rgb="FFFFFF99"/>
  </sheetPr>
  <dimension ref="A1:AI111"/>
  <sheetViews>
    <sheetView zoomScaleNormal="100" workbookViewId="0">
      <selection activeCell="I7" sqref="I7"/>
    </sheetView>
  </sheetViews>
  <sheetFormatPr defaultColWidth="8" defaultRowHeight="11.25" zeroHeight="1" outlineLevelRow="1" x14ac:dyDescent="0.2"/>
  <cols>
    <col min="1" max="2" width="1.28515625" style="34" customWidth="1"/>
    <col min="3" max="3" width="10.7109375" style="34" customWidth="1"/>
    <col min="4" max="5" width="10.7109375" style="35" customWidth="1"/>
    <col min="6" max="6" width="9.140625" style="35" customWidth="1"/>
    <col min="7" max="9" width="2.85546875" style="35" customWidth="1"/>
    <col min="10" max="10" width="9.28515625" style="35" customWidth="1"/>
    <col min="11" max="22" width="9.28515625" style="34" customWidth="1"/>
    <col min="23" max="23" width="13.140625" style="34" customWidth="1"/>
    <col min="24" max="24" width="11.7109375" style="34" customWidth="1"/>
    <col min="25" max="16383" width="8" style="34"/>
    <col min="16384" max="16384" width="6.85546875" style="34" customWidth="1"/>
  </cols>
  <sheetData>
    <row r="1" spans="1:33" s="12" customFormat="1" ht="15.75" x14ac:dyDescent="0.25">
      <c r="B1" s="13" t="s">
        <v>34</v>
      </c>
      <c r="C1" s="13"/>
      <c r="D1" s="13"/>
      <c r="E1" s="13"/>
      <c r="F1" s="14"/>
      <c r="G1" s="14"/>
      <c r="H1" s="14"/>
      <c r="I1" s="14"/>
      <c r="J1" s="14"/>
      <c r="K1" s="15" t="s">
        <v>0</v>
      </c>
      <c r="M1" s="16" t="s">
        <v>1</v>
      </c>
      <c r="N1" s="17" t="s">
        <v>2</v>
      </c>
      <c r="O1" s="18" t="s">
        <v>3</v>
      </c>
      <c r="P1" s="19" t="s">
        <v>4</v>
      </c>
      <c r="S1" s="16" t="s">
        <v>5</v>
      </c>
      <c r="T1" s="20" t="str">
        <f>IF(COUNTIF(W5:W110,"Check")=0,"Ok","Check")</f>
        <v>Ok</v>
      </c>
      <c r="V1" s="1" t="s">
        <v>6</v>
      </c>
      <c r="W1" s="20" t="s">
        <v>36</v>
      </c>
    </row>
    <row r="2" spans="1:33" s="21" customFormat="1" ht="13.5" thickBot="1" x14ac:dyDescent="0.25">
      <c r="B2" s="22" t="s">
        <v>38</v>
      </c>
      <c r="C2" s="22"/>
      <c r="D2" s="22"/>
      <c r="E2" s="22"/>
      <c r="F2" s="23"/>
      <c r="G2" s="23"/>
      <c r="H2" s="23"/>
      <c r="I2" s="23"/>
      <c r="J2" s="23"/>
    </row>
    <row r="3" spans="1:33" s="44" customFormat="1" x14ac:dyDescent="0.2">
      <c r="D3" s="70"/>
      <c r="E3" s="70"/>
      <c r="F3" s="70"/>
      <c r="G3" s="70"/>
      <c r="H3" s="70"/>
      <c r="I3" s="70"/>
      <c r="J3" s="45" t="s">
        <v>17</v>
      </c>
      <c r="K3" s="111"/>
      <c r="L3" s="111"/>
      <c r="M3" s="111"/>
      <c r="N3" s="70"/>
      <c r="O3" s="111"/>
      <c r="P3" s="111"/>
      <c r="Q3" s="111"/>
      <c r="R3" s="111"/>
      <c r="S3" s="111"/>
      <c r="T3" s="111"/>
      <c r="U3" s="46"/>
      <c r="V3" s="46"/>
      <c r="W3" s="46"/>
      <c r="X3" s="46"/>
      <c r="Y3" s="46"/>
      <c r="Z3" s="46"/>
      <c r="AA3" s="46"/>
      <c r="AB3" s="46"/>
      <c r="AC3" s="46"/>
    </row>
    <row r="4" spans="1:33" s="57" customFormat="1" ht="10.5" x14ac:dyDescent="0.15">
      <c r="A4" s="47"/>
      <c r="B4" s="47"/>
      <c r="C4" s="47"/>
      <c r="D4" s="48" t="s">
        <v>10</v>
      </c>
      <c r="E4" s="48" t="s">
        <v>13</v>
      </c>
      <c r="F4" s="49" t="s">
        <v>18</v>
      </c>
      <c r="G4" s="50"/>
      <c r="H4" s="50"/>
      <c r="I4" s="50"/>
      <c r="J4" s="51">
        <v>43070</v>
      </c>
      <c r="K4" s="52">
        <v>43435</v>
      </c>
      <c r="L4" s="52">
        <v>43800</v>
      </c>
      <c r="M4" s="52">
        <v>44166</v>
      </c>
      <c r="N4" s="52">
        <v>44531</v>
      </c>
      <c r="O4" s="52">
        <v>44896</v>
      </c>
      <c r="P4" s="52">
        <v>45078</v>
      </c>
      <c r="Q4" s="52">
        <v>45444</v>
      </c>
      <c r="R4" s="52">
        <v>45809</v>
      </c>
      <c r="S4" s="52">
        <v>46174</v>
      </c>
      <c r="T4" s="52">
        <v>46539</v>
      </c>
      <c r="U4" s="52">
        <v>46905</v>
      </c>
      <c r="V4" s="53"/>
      <c r="W4" s="54"/>
      <c r="X4" s="55"/>
      <c r="Y4" s="55"/>
      <c r="Z4" s="55"/>
      <c r="AA4" s="55"/>
      <c r="AB4" s="55"/>
      <c r="AC4" s="55"/>
      <c r="AD4" s="55"/>
      <c r="AE4" s="55"/>
      <c r="AF4" s="56"/>
      <c r="AG4" s="56"/>
    </row>
    <row r="5" spans="1:33" s="24" customFormat="1" ht="3" customHeight="1" x14ac:dyDescent="0.2">
      <c r="D5" s="25"/>
      <c r="E5" s="25"/>
      <c r="F5" s="25"/>
      <c r="G5" s="25"/>
      <c r="H5" s="25"/>
      <c r="I5" s="25"/>
      <c r="J5" s="25"/>
    </row>
    <row r="6" spans="1:33" s="24" customFormat="1" ht="9" customHeight="1" x14ac:dyDescent="0.2">
      <c r="D6" s="25"/>
      <c r="E6" s="25"/>
      <c r="F6" s="25"/>
      <c r="G6" s="25"/>
      <c r="H6" s="25"/>
      <c r="I6" s="25"/>
      <c r="J6" s="25"/>
    </row>
    <row r="7" spans="1:33" s="24" customFormat="1" ht="3" customHeight="1" x14ac:dyDescent="0.2">
      <c r="D7" s="25"/>
      <c r="E7" s="25"/>
      <c r="F7" s="25"/>
      <c r="G7" s="25"/>
      <c r="H7" s="25"/>
      <c r="I7" s="25"/>
      <c r="J7" s="25"/>
    </row>
    <row r="8" spans="1:33" s="33" customFormat="1" ht="12.75" x14ac:dyDescent="0.2">
      <c r="A8" s="26"/>
      <c r="B8" s="27" t="s">
        <v>19</v>
      </c>
      <c r="C8" s="26"/>
      <c r="D8" s="26"/>
      <c r="E8" s="26"/>
      <c r="F8" s="28"/>
      <c r="G8" s="28"/>
      <c r="H8" s="28"/>
      <c r="I8" s="28"/>
      <c r="J8" s="28"/>
      <c r="K8" s="29"/>
      <c r="L8" s="30"/>
      <c r="M8" s="29"/>
      <c r="N8" s="30"/>
      <c r="O8" s="29"/>
      <c r="P8" s="29"/>
      <c r="Q8" s="29"/>
      <c r="R8" s="29"/>
      <c r="S8" s="29"/>
      <c r="T8" s="29"/>
      <c r="U8" s="29"/>
      <c r="V8" s="29"/>
      <c r="W8" s="30"/>
      <c r="X8" s="31"/>
      <c r="Y8" s="31"/>
      <c r="Z8" s="31"/>
      <c r="AA8" s="31"/>
      <c r="AB8" s="31"/>
      <c r="AC8" s="31"/>
      <c r="AD8" s="31"/>
      <c r="AE8" s="31"/>
      <c r="AF8" s="32"/>
      <c r="AG8" s="32"/>
    </row>
    <row r="9" spans="1:33" ht="11.25" customHeight="1" outlineLevel="1" x14ac:dyDescent="0.2">
      <c r="Q9" s="72"/>
      <c r="R9" s="72"/>
      <c r="S9" s="72"/>
      <c r="T9" s="72"/>
      <c r="U9" s="72"/>
    </row>
    <row r="10" spans="1:33" ht="11.25" customHeight="1" outlineLevel="1" x14ac:dyDescent="0.2">
      <c r="C10" s="37" t="s">
        <v>20</v>
      </c>
      <c r="J10" s="58">
        <f>J4</f>
        <v>43070</v>
      </c>
      <c r="K10" s="58">
        <f t="shared" ref="K10:O10" si="0">K4</f>
        <v>43435</v>
      </c>
      <c r="L10" s="58">
        <f t="shared" si="0"/>
        <v>43800</v>
      </c>
      <c r="M10" s="58">
        <f t="shared" si="0"/>
        <v>44166</v>
      </c>
      <c r="N10" s="58">
        <f t="shared" si="0"/>
        <v>44531</v>
      </c>
      <c r="O10" s="58">
        <f t="shared" si="0"/>
        <v>44896</v>
      </c>
      <c r="P10" s="58"/>
      <c r="Q10" s="74"/>
      <c r="R10" s="74"/>
      <c r="S10" s="74"/>
      <c r="T10" s="74"/>
      <c r="U10" s="74"/>
    </row>
    <row r="11" spans="1:33" ht="11.25" customHeight="1" outlineLevel="1" x14ac:dyDescent="0.2">
      <c r="C11" s="37"/>
      <c r="J11" s="34"/>
      <c r="P11" s="6"/>
      <c r="Q11" s="65"/>
      <c r="R11" s="65"/>
      <c r="S11" s="65"/>
      <c r="T11" s="65"/>
      <c r="U11" s="65"/>
      <c r="V11" s="77"/>
      <c r="W11" s="59"/>
    </row>
    <row r="12" spans="1:33" ht="11.25" customHeight="1" outlineLevel="1" x14ac:dyDescent="0.2">
      <c r="C12" s="60" t="s">
        <v>20</v>
      </c>
      <c r="D12" s="7" t="s">
        <v>21</v>
      </c>
      <c r="E12" s="35" t="s">
        <v>37</v>
      </c>
      <c r="J12" s="6">
        <v>1.9090909090909047E-2</v>
      </c>
      <c r="K12" s="6">
        <v>1.7841213202497874E-2</v>
      </c>
      <c r="L12" s="6">
        <v>1.8404907975460238E-2</v>
      </c>
      <c r="M12" s="6">
        <v>8.6058519793459354E-3</v>
      </c>
      <c r="N12" s="6">
        <v>3.4982935153583528E-2</v>
      </c>
      <c r="O12" s="6">
        <v>3.2500000000000001E-2</v>
      </c>
      <c r="P12" s="6"/>
      <c r="Q12" s="65"/>
      <c r="R12" s="65"/>
      <c r="S12" s="65"/>
      <c r="T12" s="65"/>
      <c r="U12" s="65"/>
      <c r="V12" s="72"/>
    </row>
    <row r="13" spans="1:33" ht="11.25" customHeight="1" outlineLevel="1" x14ac:dyDescent="0.2">
      <c r="D13" s="34"/>
      <c r="E13" s="34"/>
      <c r="F13" s="34"/>
      <c r="G13" s="34"/>
      <c r="H13" s="34"/>
      <c r="I13" s="34"/>
      <c r="J13" s="34"/>
      <c r="Q13" s="72"/>
      <c r="R13" s="72"/>
      <c r="S13" s="72"/>
      <c r="T13" s="72"/>
      <c r="U13" s="72"/>
      <c r="V13" s="72"/>
    </row>
    <row r="14" spans="1:33" ht="11.25" customHeight="1" outlineLevel="1" x14ac:dyDescent="0.2">
      <c r="C14" s="37" t="s">
        <v>22</v>
      </c>
      <c r="I14" s="34"/>
      <c r="J14" s="58">
        <f>J4</f>
        <v>43070</v>
      </c>
      <c r="K14" s="58">
        <f t="shared" ref="K14:O14" si="1">K4</f>
        <v>43435</v>
      </c>
      <c r="L14" s="58">
        <f t="shared" si="1"/>
        <v>43800</v>
      </c>
      <c r="M14" s="58">
        <f t="shared" si="1"/>
        <v>44166</v>
      </c>
      <c r="N14" s="58">
        <f t="shared" si="1"/>
        <v>44531</v>
      </c>
      <c r="O14" s="58">
        <f t="shared" si="1"/>
        <v>44896</v>
      </c>
      <c r="P14" s="58"/>
      <c r="Q14" s="74"/>
      <c r="R14" s="74"/>
      <c r="S14" s="74"/>
      <c r="T14" s="74"/>
      <c r="U14" s="74"/>
      <c r="V14" s="72"/>
    </row>
    <row r="15" spans="1:33" ht="11.25" customHeight="1" outlineLevel="1" x14ac:dyDescent="0.2">
      <c r="C15" s="37"/>
      <c r="I15" s="34"/>
      <c r="J15" s="59"/>
      <c r="K15" s="59"/>
      <c r="L15" s="59"/>
      <c r="M15" s="59"/>
      <c r="N15" s="59"/>
      <c r="O15" s="59"/>
      <c r="P15" s="61"/>
      <c r="Q15" s="75"/>
      <c r="R15" s="75"/>
      <c r="S15" s="75"/>
      <c r="T15" s="75"/>
      <c r="U15" s="75"/>
      <c r="V15" s="72"/>
    </row>
    <row r="16" spans="1:33" ht="11.25" customHeight="1" outlineLevel="1" x14ac:dyDescent="0.2">
      <c r="C16" s="62">
        <f t="array" ref="C16:C22">TRANSPOSE(J10:P10)</f>
        <v>43070</v>
      </c>
      <c r="D16" s="7" t="str">
        <f t="shared" ref="D16:D20" si="2">IF(ISNONTEXT($C16),"calculated","")</f>
        <v>calculated</v>
      </c>
      <c r="E16" s="35" t="str">
        <f>IF(ISNONTEXT($C16),"index","")</f>
        <v>index</v>
      </c>
      <c r="J16" s="63">
        <f t="shared" ref="J16:O22" si="3">IF(AND($C16&gt;J$14,ISNONTEXT($C16)),K16/(1+K$12),IF(AND($C16=J$14,J$14=J$4),1,IF(AND($C16&lt;J$14,J$14=J$4),I16*(1+J$12),0)))</f>
        <v>1</v>
      </c>
      <c r="K16" s="63">
        <f t="shared" si="3"/>
        <v>1.0178412132024979</v>
      </c>
      <c r="L16" s="63">
        <f t="shared" si="3"/>
        <v>1.0365744870651206</v>
      </c>
      <c r="M16" s="63">
        <f t="shared" si="3"/>
        <v>1.0454950936663694</v>
      </c>
      <c r="N16" s="63">
        <f t="shared" si="3"/>
        <v>1.0820695807314897</v>
      </c>
      <c r="O16" s="63">
        <f t="shared" si="3"/>
        <v>1.1172368421052632</v>
      </c>
      <c r="P16" s="63"/>
      <c r="Q16" s="76"/>
      <c r="R16" s="76"/>
      <c r="S16" s="76"/>
      <c r="T16" s="76"/>
      <c r="U16" s="76"/>
      <c r="V16" s="72"/>
    </row>
    <row r="17" spans="3:22" ht="11.25" customHeight="1" outlineLevel="1" x14ac:dyDescent="0.2">
      <c r="C17" s="62">
        <v>43435</v>
      </c>
      <c r="D17" s="7" t="str">
        <f t="shared" si="2"/>
        <v>calculated</v>
      </c>
      <c r="E17" s="35" t="str">
        <f t="shared" ref="E17:E22" si="4">IF(ISNONTEXT($C17),"index","")</f>
        <v>index</v>
      </c>
      <c r="I17" s="63"/>
      <c r="J17" s="63">
        <f t="shared" si="3"/>
        <v>0.98247151621384743</v>
      </c>
      <c r="K17" s="63">
        <f t="shared" si="3"/>
        <v>1</v>
      </c>
      <c r="L17" s="63">
        <f t="shared" si="3"/>
        <v>1.0184049079754602</v>
      </c>
      <c r="M17" s="63">
        <f t="shared" si="3"/>
        <v>1.0271691498685365</v>
      </c>
      <c r="N17" s="63">
        <f t="shared" si="3"/>
        <v>1.0631025416301489</v>
      </c>
      <c r="O17" s="63">
        <f t="shared" si="3"/>
        <v>1.0976533742331287</v>
      </c>
      <c r="P17" s="63"/>
      <c r="Q17" s="76"/>
      <c r="R17" s="76"/>
      <c r="S17" s="76"/>
      <c r="T17" s="76"/>
      <c r="U17" s="76"/>
      <c r="V17" s="72"/>
    </row>
    <row r="18" spans="3:22" ht="11.25" customHeight="1" outlineLevel="1" x14ac:dyDescent="0.2">
      <c r="C18" s="62">
        <v>43800</v>
      </c>
      <c r="D18" s="7" t="str">
        <f t="shared" si="2"/>
        <v>calculated</v>
      </c>
      <c r="E18" s="35" t="str">
        <f t="shared" si="4"/>
        <v>index</v>
      </c>
      <c r="I18" s="63"/>
      <c r="J18" s="63">
        <f t="shared" si="3"/>
        <v>0.9647160068846814</v>
      </c>
      <c r="K18" s="63">
        <f t="shared" si="3"/>
        <v>0.98192771084337338</v>
      </c>
      <c r="L18" s="63">
        <f t="shared" si="3"/>
        <v>1</v>
      </c>
      <c r="M18" s="63">
        <f t="shared" si="3"/>
        <v>1.0086058519793459</v>
      </c>
      <c r="N18" s="63">
        <f t="shared" si="3"/>
        <v>1.0438898450946643</v>
      </c>
      <c r="O18" s="63">
        <f t="shared" si="3"/>
        <v>1.077816265060241</v>
      </c>
      <c r="P18" s="63"/>
      <c r="Q18" s="76"/>
      <c r="R18" s="76"/>
      <c r="S18" s="76"/>
      <c r="T18" s="76"/>
      <c r="U18" s="76"/>
      <c r="V18" s="72"/>
    </row>
    <row r="19" spans="3:22" ht="11.25" customHeight="1" outlineLevel="1" x14ac:dyDescent="0.2">
      <c r="C19" s="62">
        <v>44166</v>
      </c>
      <c r="D19" s="7" t="str">
        <f t="shared" si="2"/>
        <v>calculated</v>
      </c>
      <c r="E19" s="35" t="str">
        <f t="shared" si="4"/>
        <v>index</v>
      </c>
      <c r="I19" s="63"/>
      <c r="J19" s="63">
        <f t="shared" si="3"/>
        <v>0.956484641638225</v>
      </c>
      <c r="K19" s="63">
        <f t="shared" si="3"/>
        <v>0.97354948805460739</v>
      </c>
      <c r="L19" s="63">
        <f t="shared" si="3"/>
        <v>0.99146757679180886</v>
      </c>
      <c r="M19" s="63">
        <f t="shared" si="3"/>
        <v>1</v>
      </c>
      <c r="N19" s="63">
        <f t="shared" si="3"/>
        <v>1.0349829351535835</v>
      </c>
      <c r="O19" s="63">
        <f t="shared" si="3"/>
        <v>1.0686198805460749</v>
      </c>
      <c r="P19" s="63"/>
      <c r="Q19" s="76"/>
      <c r="R19" s="76"/>
      <c r="S19" s="76"/>
      <c r="T19" s="76"/>
      <c r="U19" s="76"/>
      <c r="V19" s="72"/>
    </row>
    <row r="20" spans="3:22" ht="11.25" customHeight="1" outlineLevel="1" x14ac:dyDescent="0.2">
      <c r="C20" s="62">
        <v>44531</v>
      </c>
      <c r="D20" s="7" t="str">
        <f t="shared" si="2"/>
        <v>calculated</v>
      </c>
      <c r="E20" s="35" t="str">
        <f t="shared" si="4"/>
        <v>index</v>
      </c>
      <c r="I20" s="63"/>
      <c r="J20" s="63">
        <f>IF(AND($C20&gt;J$14,ISNONTEXT($C20)),K20/(1+K$12),IF(AND($C20=J$14,J$14=J$4),1,IF(AND($C20&lt;J$14,J$14=J$4),I20*(1+J$12),0)))</f>
        <v>0.92415498763396531</v>
      </c>
      <c r="K20" s="63">
        <f t="shared" si="3"/>
        <v>0.94064303380049463</v>
      </c>
      <c r="L20" s="63">
        <f t="shared" si="3"/>
        <v>0.95795548227535043</v>
      </c>
      <c r="M20" s="63">
        <f t="shared" si="3"/>
        <v>0.9661995053586151</v>
      </c>
      <c r="N20" s="63">
        <f t="shared" si="3"/>
        <v>1</v>
      </c>
      <c r="O20" s="63">
        <f t="shared" si="3"/>
        <v>1.0325</v>
      </c>
      <c r="P20" s="63"/>
      <c r="Q20" s="76"/>
      <c r="R20" s="76"/>
      <c r="S20" s="76"/>
      <c r="T20" s="76"/>
      <c r="U20" s="76"/>
      <c r="V20" s="72"/>
    </row>
    <row r="21" spans="3:22" ht="11.25" customHeight="1" outlineLevel="1" x14ac:dyDescent="0.2">
      <c r="C21" s="62">
        <v>44896</v>
      </c>
      <c r="D21" s="7" t="str">
        <f>IF(ISNONTEXT($C21),"calculated","")</f>
        <v>calculated</v>
      </c>
      <c r="E21" s="35" t="str">
        <f t="shared" si="4"/>
        <v>index</v>
      </c>
      <c r="I21" s="63"/>
      <c r="J21" s="63">
        <f>IF(AND($C21&gt;J$14,ISNONTEXT($C21)),K21/(1+K$12),IF(AND($C21=J$14,J$14=J$4),1,IF(AND($C21&lt;J$14,J$14=J$4),I21*(1+J$12),0)))</f>
        <v>0.89506536332587439</v>
      </c>
      <c r="K21" s="63">
        <f t="shared" si="3"/>
        <v>0.91103441530314255</v>
      </c>
      <c r="L21" s="63">
        <f t="shared" si="3"/>
        <v>0.92780191987927407</v>
      </c>
      <c r="M21" s="63">
        <f t="shared" si="3"/>
        <v>0.93578644586790805</v>
      </c>
      <c r="N21" s="63">
        <f t="shared" si="3"/>
        <v>0.96852300242130751</v>
      </c>
      <c r="O21" s="63">
        <f t="shared" si="3"/>
        <v>1</v>
      </c>
      <c r="P21" s="63"/>
      <c r="Q21" s="76"/>
      <c r="R21" s="76"/>
      <c r="S21" s="76"/>
      <c r="T21" s="76"/>
      <c r="U21" s="76"/>
      <c r="V21" s="72"/>
    </row>
    <row r="22" spans="3:22" ht="11.25" customHeight="1" outlineLevel="1" x14ac:dyDescent="0.2">
      <c r="C22" s="62">
        <v>0</v>
      </c>
      <c r="D22" s="7" t="str">
        <f>IF(ISNONTEXT($C22),"calculated","")</f>
        <v>calculated</v>
      </c>
      <c r="E22" s="35" t="str">
        <f t="shared" si="4"/>
        <v>index</v>
      </c>
      <c r="I22" s="63"/>
      <c r="J22" s="63">
        <f>IF(AND($C22&gt;J$14,ISNONTEXT($C22)),K22/(1+K$12),IF(AND($C22=J$14,J$14=J$4),1,IF(AND($C22&lt;J$14,J$14=J$4),I22*(1+J$12),0)))</f>
        <v>0</v>
      </c>
      <c r="K22" s="63">
        <f t="shared" si="3"/>
        <v>0</v>
      </c>
      <c r="L22" s="63">
        <f t="shared" si="3"/>
        <v>0</v>
      </c>
      <c r="M22" s="63">
        <f t="shared" si="3"/>
        <v>0</v>
      </c>
      <c r="N22" s="63">
        <f t="shared" si="3"/>
        <v>0</v>
      </c>
      <c r="O22" s="63">
        <f t="shared" si="3"/>
        <v>0</v>
      </c>
      <c r="P22" s="63"/>
      <c r="Q22" s="76"/>
      <c r="R22" s="76"/>
      <c r="S22" s="76"/>
      <c r="T22" s="76"/>
      <c r="U22" s="76"/>
      <c r="V22" s="72"/>
    </row>
    <row r="23" spans="3:22" ht="11.25" customHeight="1" outlineLevel="1" x14ac:dyDescent="0.2">
      <c r="C23" s="60"/>
      <c r="J23" s="63"/>
      <c r="K23" s="63"/>
      <c r="L23" s="63"/>
      <c r="M23" s="63"/>
      <c r="N23" s="63"/>
      <c r="O23" s="63"/>
      <c r="P23" s="63"/>
      <c r="Q23" s="76"/>
      <c r="R23" s="76"/>
      <c r="S23" s="76"/>
      <c r="T23" s="76"/>
      <c r="U23" s="76"/>
      <c r="V23" s="72"/>
    </row>
    <row r="24" spans="3:22" ht="11.25" customHeight="1" outlineLevel="1" x14ac:dyDescent="0.2">
      <c r="C24" s="37"/>
      <c r="J24" s="58"/>
      <c r="K24" s="58"/>
      <c r="L24" s="58"/>
      <c r="M24" s="58"/>
      <c r="N24" s="58"/>
      <c r="O24" s="58"/>
      <c r="P24" s="58"/>
      <c r="Q24" s="74"/>
      <c r="R24" s="74"/>
      <c r="S24" s="74"/>
      <c r="T24" s="74"/>
      <c r="U24" s="74"/>
      <c r="V24" s="72"/>
    </row>
    <row r="25" spans="3:22" ht="11.25" customHeight="1" outlineLevel="1" x14ac:dyDescent="0.2">
      <c r="C25" s="60"/>
      <c r="J25" s="34"/>
      <c r="Q25" s="76"/>
      <c r="R25" s="76"/>
      <c r="S25" s="76"/>
      <c r="T25" s="76"/>
      <c r="U25" s="76"/>
      <c r="V25" s="72"/>
    </row>
    <row r="26" spans="3:22" ht="11.25" customHeight="1" outlineLevel="1" x14ac:dyDescent="0.2">
      <c r="C26" s="62"/>
      <c r="D26" s="7"/>
      <c r="I26" s="63"/>
      <c r="J26" s="63"/>
      <c r="K26" s="63"/>
      <c r="L26" s="63"/>
      <c r="M26" s="63"/>
      <c r="N26" s="63"/>
      <c r="O26" s="63"/>
      <c r="P26" s="63"/>
      <c r="Q26" s="76"/>
      <c r="R26" s="76"/>
      <c r="S26" s="76"/>
      <c r="T26" s="76"/>
      <c r="U26" s="76"/>
      <c r="V26" s="78"/>
    </row>
    <row r="27" spans="3:22" ht="11.25" customHeight="1" outlineLevel="1" x14ac:dyDescent="0.2">
      <c r="C27" s="62"/>
      <c r="D27" s="7"/>
      <c r="I27" s="63"/>
      <c r="J27" s="63"/>
      <c r="K27" s="63"/>
      <c r="L27" s="63"/>
      <c r="M27" s="63"/>
      <c r="N27" s="63"/>
      <c r="O27" s="63"/>
      <c r="P27" s="63"/>
      <c r="Q27" s="76"/>
      <c r="R27" s="76"/>
      <c r="S27" s="76"/>
      <c r="T27" s="76"/>
      <c r="U27" s="76"/>
      <c r="V27" s="78"/>
    </row>
    <row r="28" spans="3:22" s="79" customFormat="1" ht="11.25" customHeight="1" outlineLevel="1" x14ac:dyDescent="0.2">
      <c r="C28" s="87"/>
      <c r="D28" s="88"/>
      <c r="E28" s="89"/>
      <c r="F28" s="89"/>
      <c r="G28" s="89"/>
      <c r="H28" s="89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90"/>
    </row>
    <row r="29" spans="3:22" s="79" customFormat="1" ht="11.25" customHeight="1" outlineLevel="1" x14ac:dyDescent="0.2">
      <c r="C29" s="87"/>
      <c r="D29" s="88"/>
      <c r="E29" s="89"/>
      <c r="F29" s="89"/>
      <c r="G29" s="89"/>
      <c r="H29" s="89"/>
      <c r="I29" s="76"/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90"/>
    </row>
    <row r="30" spans="3:22" s="79" customFormat="1" ht="11.25" customHeight="1" outlineLevel="1" x14ac:dyDescent="0.2">
      <c r="C30" s="87"/>
      <c r="D30" s="88"/>
      <c r="E30" s="89"/>
      <c r="F30" s="89"/>
      <c r="G30" s="89"/>
      <c r="H30" s="89"/>
      <c r="I30" s="76"/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90"/>
    </row>
    <row r="31" spans="3:22" s="79" customFormat="1" ht="11.25" customHeight="1" outlineLevel="1" x14ac:dyDescent="0.2">
      <c r="C31" s="87"/>
      <c r="D31" s="88"/>
      <c r="E31" s="89"/>
      <c r="F31" s="89"/>
      <c r="G31" s="89"/>
      <c r="H31" s="89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90"/>
    </row>
    <row r="32" spans="3:22" s="79" customFormat="1" ht="11.25" customHeight="1" outlineLevel="1" x14ac:dyDescent="0.2">
      <c r="C32" s="87"/>
      <c r="D32" s="88"/>
      <c r="E32" s="89"/>
      <c r="F32" s="89"/>
      <c r="G32" s="89"/>
      <c r="H32" s="89"/>
      <c r="I32" s="76"/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76"/>
      <c r="U32" s="76"/>
      <c r="V32" s="90"/>
    </row>
    <row r="33" spans="2:31" s="79" customFormat="1" x14ac:dyDescent="0.2">
      <c r="C33" s="91"/>
      <c r="D33" s="89"/>
      <c r="E33" s="89"/>
      <c r="F33" s="89"/>
      <c r="G33" s="89"/>
      <c r="H33" s="89"/>
      <c r="I33" s="89"/>
      <c r="J33" s="89"/>
      <c r="K33" s="76"/>
      <c r="L33" s="76"/>
      <c r="M33" s="76"/>
      <c r="N33" s="76"/>
      <c r="O33" s="76"/>
      <c r="P33" s="75"/>
      <c r="Q33" s="76"/>
      <c r="R33" s="76"/>
      <c r="S33" s="76"/>
      <c r="T33" s="76"/>
      <c r="U33" s="76"/>
    </row>
    <row r="34" spans="2:31" s="92" customFormat="1" ht="12.75" x14ac:dyDescent="0.2">
      <c r="B34" s="93"/>
      <c r="F34" s="94"/>
      <c r="G34" s="94"/>
      <c r="H34" s="94"/>
      <c r="I34" s="94"/>
      <c r="J34" s="94"/>
      <c r="K34" s="95"/>
      <c r="L34" s="96"/>
      <c r="M34" s="95"/>
      <c r="N34" s="96"/>
      <c r="O34" s="95"/>
      <c r="P34" s="95"/>
      <c r="Q34" s="95"/>
      <c r="R34" s="95"/>
      <c r="S34" s="95"/>
      <c r="T34" s="95"/>
      <c r="U34" s="95"/>
      <c r="V34" s="95"/>
      <c r="W34" s="96"/>
      <c r="X34" s="95"/>
      <c r="Y34" s="95"/>
      <c r="Z34" s="95"/>
      <c r="AA34" s="95"/>
      <c r="AB34" s="95"/>
      <c r="AC34" s="95"/>
      <c r="AD34" s="95"/>
      <c r="AE34" s="95"/>
    </row>
    <row r="35" spans="2:31" s="79" customFormat="1" ht="11.25" customHeight="1" outlineLevel="1" x14ac:dyDescent="0.2">
      <c r="D35" s="89"/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</row>
    <row r="36" spans="2:31" s="79" customFormat="1" ht="11.25" customHeight="1" outlineLevel="1" x14ac:dyDescent="0.2">
      <c r="C36" s="97"/>
      <c r="D36" s="98"/>
      <c r="E36" s="98"/>
      <c r="F36" s="89"/>
      <c r="G36" s="89"/>
      <c r="H36" s="89"/>
      <c r="I36" s="89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</row>
    <row r="37" spans="2:31" s="79" customFormat="1" ht="11.25" customHeight="1" outlineLevel="1" x14ac:dyDescent="0.2">
      <c r="D37" s="89"/>
      <c r="E37" s="89"/>
      <c r="F37" s="89"/>
      <c r="G37" s="89"/>
      <c r="H37" s="89"/>
      <c r="I37" s="89"/>
      <c r="J37" s="89"/>
    </row>
    <row r="38" spans="2:31" s="79" customFormat="1" ht="11.25" customHeight="1" outlineLevel="1" x14ac:dyDescent="0.2">
      <c r="C38" s="99"/>
      <c r="D38" s="89"/>
      <c r="E38" s="89"/>
      <c r="F38" s="89"/>
      <c r="G38" s="89"/>
      <c r="H38" s="89"/>
      <c r="I38" s="89"/>
      <c r="J38" s="100"/>
      <c r="K38" s="101"/>
      <c r="L38" s="101"/>
      <c r="M38" s="101"/>
      <c r="N38" s="101"/>
      <c r="O38" s="101"/>
      <c r="P38" s="101"/>
      <c r="Q38" s="64"/>
      <c r="R38" s="64"/>
      <c r="S38" s="64"/>
      <c r="T38" s="64"/>
      <c r="U38" s="64"/>
    </row>
    <row r="39" spans="2:31" s="79" customFormat="1" ht="11.25" customHeight="1" outlineLevel="1" x14ac:dyDescent="0.2">
      <c r="C39" s="99"/>
      <c r="D39" s="89"/>
      <c r="E39" s="89"/>
      <c r="F39" s="89"/>
      <c r="G39" s="89"/>
      <c r="H39" s="89"/>
      <c r="I39" s="89"/>
      <c r="J39" s="100"/>
      <c r="K39" s="101"/>
      <c r="L39" s="101"/>
      <c r="M39" s="101"/>
      <c r="N39" s="101"/>
      <c r="O39" s="101"/>
      <c r="P39" s="101"/>
      <c r="Q39" s="64"/>
      <c r="R39" s="64"/>
      <c r="S39" s="64"/>
      <c r="T39" s="64"/>
      <c r="U39" s="64"/>
    </row>
    <row r="40" spans="2:31" s="79" customFormat="1" ht="11.25" customHeight="1" outlineLevel="1" x14ac:dyDescent="0.2">
      <c r="C40" s="99"/>
      <c r="D40" s="89"/>
      <c r="E40" s="89"/>
      <c r="F40" s="89"/>
      <c r="G40" s="89"/>
      <c r="H40" s="89"/>
      <c r="I40" s="89"/>
      <c r="J40" s="100"/>
      <c r="K40" s="101"/>
      <c r="L40" s="101"/>
      <c r="M40" s="101"/>
      <c r="N40" s="101"/>
      <c r="O40" s="101"/>
      <c r="P40" s="101"/>
      <c r="Q40" s="64"/>
      <c r="R40" s="64"/>
      <c r="S40" s="64"/>
      <c r="T40" s="64"/>
      <c r="U40" s="64"/>
    </row>
    <row r="41" spans="2:31" s="79" customFormat="1" ht="11.25" customHeight="1" outlineLevel="1" x14ac:dyDescent="0.2">
      <c r="C41" s="99"/>
      <c r="D41" s="89"/>
      <c r="E41" s="89"/>
      <c r="F41" s="89"/>
      <c r="G41" s="89"/>
      <c r="H41" s="89"/>
      <c r="I41" s="89"/>
      <c r="J41" s="100"/>
      <c r="K41" s="101"/>
      <c r="L41" s="101"/>
      <c r="M41" s="101"/>
      <c r="N41" s="101"/>
      <c r="O41" s="101"/>
      <c r="P41" s="101"/>
      <c r="Q41" s="64"/>
      <c r="R41" s="64"/>
      <c r="S41" s="64"/>
      <c r="T41" s="80"/>
      <c r="U41" s="64"/>
    </row>
    <row r="42" spans="2:31" s="79" customFormat="1" ht="11.25" customHeight="1" outlineLevel="1" x14ac:dyDescent="0.2">
      <c r="C42" s="99"/>
      <c r="D42" s="89"/>
      <c r="E42" s="89"/>
      <c r="F42" s="89"/>
      <c r="G42" s="89"/>
      <c r="H42" s="89"/>
      <c r="I42" s="89"/>
      <c r="J42" s="100"/>
      <c r="K42" s="101"/>
      <c r="L42" s="101"/>
      <c r="M42" s="101"/>
      <c r="N42" s="101"/>
      <c r="O42" s="101"/>
      <c r="P42" s="101"/>
      <c r="Q42" s="64"/>
      <c r="R42" s="64"/>
      <c r="S42" s="64"/>
      <c r="T42" s="80"/>
      <c r="U42" s="64"/>
    </row>
    <row r="43" spans="2:31" s="79" customFormat="1" ht="11.25" customHeight="1" outlineLevel="1" x14ac:dyDescent="0.2">
      <c r="C43" s="99"/>
      <c r="D43" s="89"/>
      <c r="E43" s="89"/>
      <c r="F43" s="89"/>
      <c r="G43" s="89"/>
      <c r="H43" s="89"/>
      <c r="I43" s="89"/>
      <c r="J43" s="100"/>
      <c r="K43" s="101"/>
      <c r="L43" s="101"/>
      <c r="M43" s="101"/>
      <c r="N43" s="101"/>
      <c r="O43" s="101"/>
      <c r="P43" s="101"/>
      <c r="Q43" s="64"/>
      <c r="R43" s="64"/>
      <c r="S43" s="64"/>
      <c r="T43" s="80"/>
      <c r="U43" s="64"/>
    </row>
    <row r="44" spans="2:31" s="79" customFormat="1" ht="11.25" customHeight="1" outlineLevel="1" x14ac:dyDescent="0.2">
      <c r="C44" s="99"/>
      <c r="D44" s="89"/>
      <c r="E44" s="89"/>
      <c r="F44" s="89"/>
      <c r="G44" s="89"/>
      <c r="H44" s="89"/>
      <c r="I44" s="89"/>
      <c r="J44" s="100"/>
      <c r="K44" s="101"/>
      <c r="L44" s="101"/>
      <c r="M44" s="101"/>
      <c r="N44" s="101"/>
      <c r="O44" s="101"/>
      <c r="P44" s="101"/>
      <c r="Q44" s="64"/>
      <c r="R44" s="64"/>
      <c r="S44" s="64"/>
      <c r="T44" s="80"/>
      <c r="U44" s="64"/>
    </row>
    <row r="45" spans="2:31" s="79" customFormat="1" ht="11.25" customHeight="1" outlineLevel="1" x14ac:dyDescent="0.2">
      <c r="C45" s="99"/>
      <c r="D45" s="89"/>
      <c r="E45" s="89"/>
      <c r="F45" s="89"/>
      <c r="G45" s="89"/>
      <c r="H45" s="89"/>
      <c r="I45" s="89"/>
      <c r="J45" s="100"/>
      <c r="K45" s="101"/>
      <c r="L45" s="101"/>
      <c r="M45" s="101"/>
      <c r="N45" s="101"/>
      <c r="O45" s="101"/>
      <c r="P45" s="101"/>
      <c r="Q45" s="64"/>
      <c r="R45" s="64"/>
      <c r="S45" s="64"/>
      <c r="T45" s="80"/>
      <c r="U45" s="80"/>
    </row>
    <row r="46" spans="2:31" s="79" customFormat="1" ht="11.25" customHeight="1" outlineLevel="1" x14ac:dyDescent="0.2">
      <c r="D46" s="89"/>
      <c r="E46" s="89"/>
      <c r="F46" s="89"/>
      <c r="G46" s="89"/>
      <c r="H46" s="89"/>
      <c r="I46" s="89"/>
      <c r="J46" s="89"/>
    </row>
    <row r="47" spans="2:31" s="79" customFormat="1" ht="11.25" customHeight="1" outlineLevel="1" x14ac:dyDescent="0.2">
      <c r="D47" s="89"/>
      <c r="E47" s="89"/>
      <c r="F47" s="89"/>
      <c r="G47" s="89"/>
      <c r="H47" s="89"/>
      <c r="I47" s="89"/>
      <c r="J47" s="81"/>
      <c r="K47" s="81"/>
      <c r="L47" s="81"/>
      <c r="M47" s="81"/>
      <c r="N47" s="81"/>
      <c r="O47" s="81"/>
      <c r="P47" s="81"/>
      <c r="Q47" s="81"/>
      <c r="R47" s="81"/>
      <c r="S47" s="81"/>
      <c r="T47" s="81"/>
      <c r="U47" s="81"/>
      <c r="W47" s="81"/>
    </row>
    <row r="48" spans="2:31" s="79" customFormat="1" ht="11.25" customHeight="1" outlineLevel="1" x14ac:dyDescent="0.2">
      <c r="D48" s="89"/>
      <c r="E48" s="89"/>
      <c r="F48" s="89"/>
      <c r="G48" s="89"/>
      <c r="H48" s="89"/>
      <c r="I48" s="89"/>
      <c r="J48" s="89"/>
    </row>
    <row r="49" spans="2:31" s="79" customFormat="1" ht="11.25" customHeight="1" outlineLevel="1" x14ac:dyDescent="0.2">
      <c r="C49" s="97"/>
      <c r="D49" s="98"/>
      <c r="E49" s="98"/>
      <c r="F49" s="89"/>
      <c r="G49" s="89"/>
      <c r="H49" s="89"/>
      <c r="I49" s="89"/>
      <c r="J49" s="82"/>
      <c r="K49" s="82"/>
      <c r="L49" s="82"/>
      <c r="M49" s="82"/>
      <c r="N49" s="82"/>
      <c r="O49" s="82"/>
      <c r="P49" s="82"/>
      <c r="Q49" s="82"/>
      <c r="R49" s="82"/>
      <c r="S49" s="82"/>
      <c r="T49" s="82"/>
      <c r="U49" s="82"/>
    </row>
    <row r="50" spans="2:31" s="79" customFormat="1" ht="11.25" customHeight="1" outlineLevel="1" x14ac:dyDescent="0.2">
      <c r="D50" s="89"/>
      <c r="E50" s="89"/>
      <c r="F50" s="89"/>
      <c r="G50" s="89"/>
      <c r="H50" s="89"/>
      <c r="I50" s="89"/>
      <c r="J50" s="89"/>
    </row>
    <row r="51" spans="2:31" s="79" customFormat="1" ht="11.25" customHeight="1" outlineLevel="1" x14ac:dyDescent="0.2">
      <c r="C51" s="102"/>
      <c r="D51" s="89"/>
      <c r="E51" s="89"/>
      <c r="F51" s="89"/>
      <c r="G51" s="89"/>
      <c r="H51" s="89"/>
      <c r="I51" s="89"/>
      <c r="J51" s="100"/>
      <c r="K51" s="101"/>
      <c r="L51" s="101"/>
      <c r="M51" s="101"/>
      <c r="N51" s="101"/>
      <c r="O51" s="101"/>
      <c r="P51" s="101"/>
      <c r="Q51" s="64"/>
      <c r="R51" s="64"/>
      <c r="S51" s="64"/>
      <c r="T51" s="64"/>
      <c r="U51" s="64"/>
    </row>
    <row r="52" spans="2:31" s="79" customFormat="1" ht="11.25" customHeight="1" outlineLevel="1" x14ac:dyDescent="0.2">
      <c r="C52" s="102"/>
      <c r="D52" s="89"/>
      <c r="E52" s="89"/>
      <c r="F52" s="89"/>
      <c r="G52" s="89"/>
      <c r="H52" s="89"/>
      <c r="I52" s="89"/>
      <c r="J52" s="100"/>
      <c r="K52" s="101"/>
      <c r="L52" s="101"/>
      <c r="M52" s="101"/>
      <c r="N52" s="101"/>
      <c r="O52" s="101"/>
      <c r="P52" s="101"/>
      <c r="Q52" s="64"/>
      <c r="R52" s="64"/>
      <c r="S52" s="64"/>
      <c r="T52" s="64"/>
      <c r="U52" s="64"/>
    </row>
    <row r="53" spans="2:31" s="79" customFormat="1" ht="11.25" customHeight="1" outlineLevel="1" x14ac:dyDescent="0.2">
      <c r="C53" s="102"/>
      <c r="D53" s="89"/>
      <c r="E53" s="89"/>
      <c r="F53" s="89"/>
      <c r="G53" s="89"/>
      <c r="H53" s="89"/>
      <c r="I53" s="89"/>
      <c r="J53" s="100"/>
      <c r="K53" s="101"/>
      <c r="L53" s="101"/>
      <c r="M53" s="101"/>
      <c r="N53" s="101"/>
      <c r="O53" s="101"/>
      <c r="P53" s="101"/>
      <c r="Q53" s="64"/>
      <c r="R53" s="64"/>
      <c r="S53" s="64"/>
      <c r="T53" s="64"/>
      <c r="U53" s="64"/>
    </row>
    <row r="54" spans="2:31" s="79" customFormat="1" ht="11.25" customHeight="1" outlineLevel="1" x14ac:dyDescent="0.2">
      <c r="C54" s="102"/>
      <c r="D54" s="89"/>
      <c r="E54" s="89"/>
      <c r="F54" s="89"/>
      <c r="G54" s="89"/>
      <c r="H54" s="89"/>
      <c r="I54" s="89"/>
      <c r="J54" s="100"/>
      <c r="K54" s="101"/>
      <c r="L54" s="101"/>
      <c r="M54" s="101"/>
      <c r="N54" s="101"/>
      <c r="O54" s="101"/>
      <c r="P54" s="101"/>
      <c r="Q54" s="64"/>
      <c r="R54" s="64"/>
      <c r="S54" s="64"/>
      <c r="T54" s="64"/>
      <c r="U54" s="64"/>
    </row>
    <row r="55" spans="2:31" s="79" customFormat="1" ht="11.25" customHeight="1" outlineLevel="1" x14ac:dyDescent="0.2">
      <c r="C55" s="102"/>
      <c r="D55" s="89"/>
      <c r="E55" s="89"/>
      <c r="F55" s="89"/>
      <c r="G55" s="89"/>
      <c r="H55" s="89"/>
      <c r="I55" s="89"/>
      <c r="J55" s="100"/>
      <c r="K55" s="101"/>
      <c r="L55" s="101"/>
      <c r="M55" s="101"/>
      <c r="N55" s="101"/>
      <c r="O55" s="101"/>
      <c r="P55" s="101"/>
      <c r="Q55" s="64"/>
      <c r="R55" s="64"/>
      <c r="S55" s="64"/>
      <c r="T55" s="64"/>
      <c r="U55" s="64"/>
    </row>
    <row r="56" spans="2:31" s="79" customFormat="1" ht="11.25" customHeight="1" outlineLevel="1" x14ac:dyDescent="0.2">
      <c r="C56" s="102"/>
      <c r="D56" s="89"/>
      <c r="E56" s="89"/>
      <c r="F56" s="89"/>
      <c r="G56" s="89"/>
      <c r="H56" s="89"/>
      <c r="I56" s="89"/>
      <c r="J56" s="100"/>
      <c r="K56" s="101"/>
      <c r="L56" s="101"/>
      <c r="M56" s="101"/>
      <c r="N56" s="101"/>
      <c r="O56" s="101"/>
      <c r="P56" s="101"/>
      <c r="Q56" s="64"/>
      <c r="R56" s="64"/>
      <c r="S56" s="64"/>
      <c r="T56" s="64"/>
      <c r="U56" s="64"/>
    </row>
    <row r="57" spans="2:31" s="79" customFormat="1" ht="11.25" customHeight="1" outlineLevel="1" x14ac:dyDescent="0.2">
      <c r="C57" s="102"/>
      <c r="D57" s="89"/>
      <c r="E57" s="89"/>
      <c r="F57" s="89"/>
      <c r="G57" s="89"/>
      <c r="H57" s="89"/>
      <c r="I57" s="89"/>
      <c r="J57" s="100"/>
      <c r="K57" s="101"/>
      <c r="L57" s="101"/>
      <c r="M57" s="101"/>
      <c r="N57" s="101"/>
      <c r="O57" s="101"/>
      <c r="P57" s="101"/>
      <c r="Q57" s="64"/>
      <c r="R57" s="64"/>
      <c r="S57" s="64"/>
      <c r="T57" s="64"/>
      <c r="U57" s="64"/>
    </row>
    <row r="58" spans="2:31" s="79" customFormat="1" ht="11.25" customHeight="1" outlineLevel="1" x14ac:dyDescent="0.2">
      <c r="C58" s="102"/>
      <c r="D58" s="89"/>
      <c r="E58" s="89"/>
      <c r="F58" s="89"/>
      <c r="G58" s="89"/>
      <c r="H58" s="89"/>
      <c r="I58" s="89"/>
      <c r="J58" s="100"/>
      <c r="K58" s="101"/>
      <c r="L58" s="101"/>
      <c r="M58" s="101"/>
      <c r="N58" s="101"/>
      <c r="O58" s="101"/>
      <c r="P58" s="101"/>
      <c r="Q58" s="64"/>
      <c r="R58" s="64"/>
      <c r="S58" s="64"/>
      <c r="T58" s="64"/>
      <c r="U58" s="64"/>
    </row>
    <row r="59" spans="2:31" s="79" customFormat="1" ht="11.25" customHeight="1" outlineLevel="1" x14ac:dyDescent="0.2">
      <c r="D59" s="89"/>
      <c r="E59" s="89"/>
      <c r="F59" s="89"/>
      <c r="G59" s="89"/>
      <c r="H59" s="89"/>
      <c r="I59" s="89"/>
      <c r="J59" s="89"/>
    </row>
    <row r="60" spans="2:31" s="79" customFormat="1" outlineLevel="1" x14ac:dyDescent="0.2">
      <c r="D60" s="89"/>
      <c r="E60" s="89"/>
      <c r="F60" s="89"/>
      <c r="G60" s="89"/>
      <c r="H60" s="89"/>
      <c r="I60" s="89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W60" s="81"/>
    </row>
    <row r="61" spans="2:31" s="79" customFormat="1" x14ac:dyDescent="0.2">
      <c r="D61" s="89"/>
      <c r="E61" s="89"/>
      <c r="F61" s="89"/>
      <c r="G61" s="89"/>
      <c r="H61" s="89"/>
      <c r="I61" s="89"/>
      <c r="J61" s="89"/>
    </row>
    <row r="62" spans="2:31" s="92" customFormat="1" ht="12.75" x14ac:dyDescent="0.2">
      <c r="B62" s="93"/>
      <c r="F62" s="94"/>
      <c r="G62" s="94"/>
      <c r="H62" s="94"/>
      <c r="I62" s="94"/>
      <c r="J62" s="94"/>
      <c r="K62" s="95"/>
      <c r="L62" s="96"/>
      <c r="M62" s="95"/>
      <c r="N62" s="96"/>
      <c r="O62" s="95"/>
      <c r="P62" s="95"/>
      <c r="Q62" s="95"/>
      <c r="R62" s="95"/>
      <c r="S62" s="95"/>
      <c r="T62" s="95"/>
      <c r="U62" s="95"/>
      <c r="V62" s="95"/>
      <c r="W62" s="96"/>
      <c r="X62" s="95"/>
      <c r="Y62" s="95"/>
      <c r="Z62" s="95"/>
      <c r="AA62" s="95"/>
      <c r="AB62" s="95"/>
      <c r="AC62" s="95"/>
      <c r="AD62" s="95"/>
      <c r="AE62" s="95"/>
    </row>
    <row r="63" spans="2:31" s="79" customFormat="1" outlineLevel="1" x14ac:dyDescent="0.2">
      <c r="D63" s="89"/>
      <c r="E63" s="89"/>
      <c r="F63" s="89"/>
      <c r="G63" s="98"/>
      <c r="H63" s="98"/>
      <c r="I63" s="89"/>
      <c r="J63" s="89"/>
      <c r="Q63" s="103"/>
      <c r="R63" s="103"/>
      <c r="S63" s="103"/>
      <c r="T63" s="103"/>
      <c r="U63" s="103"/>
    </row>
    <row r="64" spans="2:31" s="79" customFormat="1" outlineLevel="1" x14ac:dyDescent="0.2">
      <c r="C64" s="97"/>
      <c r="D64" s="98"/>
      <c r="E64" s="98"/>
      <c r="F64" s="98"/>
      <c r="G64" s="98"/>
      <c r="H64" s="98"/>
      <c r="I64" s="89"/>
      <c r="J64" s="82"/>
      <c r="K64" s="82"/>
      <c r="L64" s="82"/>
      <c r="M64" s="82"/>
      <c r="N64" s="82"/>
      <c r="O64" s="82"/>
      <c r="P64" s="82"/>
      <c r="Q64" s="82"/>
      <c r="R64" s="82"/>
      <c r="S64" s="82"/>
      <c r="T64" s="82"/>
      <c r="U64" s="82"/>
    </row>
    <row r="65" spans="3:35" s="79" customFormat="1" outlineLevel="1" x14ac:dyDescent="0.2">
      <c r="C65" s="91"/>
      <c r="D65" s="89"/>
      <c r="E65" s="89"/>
      <c r="F65" s="89"/>
      <c r="G65" s="98"/>
      <c r="H65" s="98"/>
      <c r="I65" s="89"/>
      <c r="J65" s="89"/>
      <c r="K65" s="83"/>
      <c r="L65" s="83"/>
      <c r="M65" s="83"/>
      <c r="N65" s="83"/>
      <c r="O65" s="83"/>
      <c r="Q65" s="103"/>
      <c r="R65" s="103"/>
      <c r="S65" s="103"/>
      <c r="T65" s="103"/>
      <c r="U65" s="103"/>
    </row>
    <row r="66" spans="3:35" s="79" customFormat="1" outlineLevel="1" x14ac:dyDescent="0.2">
      <c r="C66" s="99"/>
      <c r="D66" s="89"/>
      <c r="E66" s="89"/>
      <c r="F66" s="89"/>
      <c r="G66" s="98"/>
      <c r="H66" s="98"/>
      <c r="I66" s="89"/>
      <c r="J66" s="100"/>
      <c r="K66" s="84"/>
      <c r="L66" s="84"/>
      <c r="M66" s="84"/>
      <c r="N66" s="84"/>
      <c r="O66" s="104"/>
      <c r="P66" s="105"/>
      <c r="Q66" s="105"/>
      <c r="R66" s="105"/>
      <c r="S66" s="105"/>
      <c r="T66" s="105"/>
      <c r="U66" s="105"/>
    </row>
    <row r="67" spans="3:35" s="79" customFormat="1" outlineLevel="1" x14ac:dyDescent="0.2">
      <c r="C67" s="99"/>
      <c r="D67" s="89"/>
      <c r="E67" s="89"/>
      <c r="F67" s="89"/>
      <c r="G67" s="98"/>
      <c r="H67" s="98"/>
      <c r="I67" s="89"/>
      <c r="J67" s="100"/>
      <c r="K67" s="84"/>
      <c r="L67" s="84"/>
      <c r="M67" s="84"/>
      <c r="N67" s="84"/>
      <c r="O67" s="104"/>
      <c r="P67" s="105"/>
      <c r="Q67" s="105"/>
      <c r="R67" s="105"/>
      <c r="S67" s="105"/>
      <c r="T67" s="105"/>
      <c r="U67" s="105"/>
    </row>
    <row r="68" spans="3:35" s="79" customFormat="1" outlineLevel="1" x14ac:dyDescent="0.2">
      <c r="C68" s="99"/>
      <c r="D68" s="89"/>
      <c r="E68" s="89"/>
      <c r="F68" s="89"/>
      <c r="G68" s="98"/>
      <c r="H68" s="98"/>
      <c r="I68" s="89"/>
      <c r="J68" s="100"/>
      <c r="K68" s="84"/>
      <c r="L68" s="84"/>
      <c r="M68" s="84"/>
      <c r="N68" s="84"/>
      <c r="O68" s="104"/>
      <c r="P68" s="104"/>
      <c r="Q68" s="104"/>
      <c r="R68" s="104"/>
      <c r="S68" s="104"/>
      <c r="T68" s="104"/>
      <c r="U68" s="104"/>
    </row>
    <row r="69" spans="3:35" s="79" customFormat="1" outlineLevel="1" x14ac:dyDescent="0.2">
      <c r="C69" s="99"/>
      <c r="D69" s="89"/>
      <c r="E69" s="89"/>
      <c r="F69" s="89"/>
      <c r="G69" s="98"/>
      <c r="H69" s="98"/>
      <c r="I69" s="89"/>
      <c r="J69" s="100"/>
      <c r="K69" s="84"/>
      <c r="L69" s="84"/>
      <c r="M69" s="84"/>
      <c r="N69" s="84"/>
      <c r="O69" s="104"/>
      <c r="P69" s="104"/>
      <c r="Q69" s="104"/>
      <c r="R69" s="106"/>
      <c r="S69" s="104"/>
      <c r="T69" s="104"/>
      <c r="U69" s="104"/>
      <c r="AF69" s="103"/>
      <c r="AG69" s="103"/>
      <c r="AH69" s="103"/>
      <c r="AI69" s="103"/>
    </row>
    <row r="70" spans="3:35" s="79" customFormat="1" outlineLevel="1" x14ac:dyDescent="0.2">
      <c r="C70" s="99"/>
      <c r="D70" s="89"/>
      <c r="E70" s="89"/>
      <c r="F70" s="89"/>
      <c r="G70" s="98"/>
      <c r="H70" s="98"/>
      <c r="I70" s="89"/>
      <c r="J70" s="100"/>
      <c r="K70" s="84"/>
      <c r="L70" s="84"/>
      <c r="M70" s="84"/>
      <c r="N70" s="84"/>
      <c r="O70" s="104"/>
      <c r="P70" s="104"/>
      <c r="Q70" s="104"/>
      <c r="R70" s="104"/>
      <c r="S70" s="104"/>
      <c r="T70" s="104"/>
      <c r="U70" s="104"/>
      <c r="AE70" s="103"/>
    </row>
    <row r="71" spans="3:35" s="79" customFormat="1" outlineLevel="1" x14ac:dyDescent="0.2">
      <c r="C71" s="99"/>
      <c r="D71" s="89"/>
      <c r="E71" s="89"/>
      <c r="F71" s="89"/>
      <c r="G71" s="98"/>
      <c r="H71" s="98"/>
      <c r="I71" s="89"/>
      <c r="J71" s="100"/>
      <c r="K71" s="84"/>
      <c r="L71" s="84"/>
      <c r="M71" s="84"/>
      <c r="N71" s="84"/>
      <c r="O71" s="104"/>
      <c r="P71" s="104"/>
      <c r="Q71" s="104"/>
      <c r="R71" s="104"/>
      <c r="S71" s="104"/>
      <c r="T71" s="104"/>
      <c r="U71" s="104"/>
    </row>
    <row r="72" spans="3:35" s="79" customFormat="1" outlineLevel="1" x14ac:dyDescent="0.2">
      <c r="C72" s="91"/>
      <c r="D72" s="89"/>
      <c r="E72" s="89"/>
      <c r="F72" s="89"/>
      <c r="G72" s="98"/>
      <c r="H72" s="98"/>
      <c r="I72" s="89"/>
      <c r="J72" s="89"/>
      <c r="K72" s="83"/>
      <c r="L72" s="83"/>
      <c r="M72" s="83"/>
      <c r="N72" s="83"/>
      <c r="O72" s="83"/>
    </row>
    <row r="73" spans="3:35" s="79" customFormat="1" outlineLevel="1" x14ac:dyDescent="0.2">
      <c r="D73" s="89"/>
      <c r="E73" s="89"/>
      <c r="F73" s="89"/>
      <c r="G73" s="89"/>
      <c r="H73" s="89"/>
      <c r="I73" s="89"/>
      <c r="J73" s="81"/>
      <c r="K73" s="81"/>
      <c r="L73" s="81"/>
      <c r="M73" s="81"/>
      <c r="N73" s="81"/>
      <c r="O73" s="81"/>
      <c r="P73" s="81"/>
      <c r="Q73" s="81"/>
      <c r="R73" s="81"/>
      <c r="S73" s="81"/>
      <c r="T73" s="81"/>
      <c r="U73" s="81"/>
      <c r="W73" s="81"/>
    </row>
    <row r="74" spans="3:35" s="79" customFormat="1" outlineLevel="1" x14ac:dyDescent="0.2">
      <c r="C74" s="91"/>
      <c r="D74" s="89"/>
      <c r="E74" s="89"/>
      <c r="F74" s="89"/>
      <c r="G74" s="98"/>
      <c r="H74" s="98"/>
      <c r="I74" s="89"/>
      <c r="J74" s="89"/>
      <c r="K74" s="83"/>
      <c r="L74" s="83"/>
      <c r="M74" s="83"/>
      <c r="N74" s="83"/>
      <c r="O74" s="83"/>
    </row>
    <row r="75" spans="3:35" s="79" customFormat="1" outlineLevel="1" x14ac:dyDescent="0.2">
      <c r="C75" s="97"/>
      <c r="D75" s="98"/>
      <c r="E75" s="98"/>
      <c r="F75" s="98"/>
      <c r="G75" s="98"/>
      <c r="H75" s="98"/>
      <c r="I75" s="89"/>
      <c r="J75" s="82"/>
      <c r="K75" s="82"/>
      <c r="L75" s="82"/>
      <c r="M75" s="82"/>
      <c r="N75" s="82"/>
      <c r="O75" s="82"/>
      <c r="P75" s="82"/>
      <c r="Q75" s="82"/>
      <c r="R75" s="82"/>
      <c r="S75" s="82"/>
      <c r="T75" s="82"/>
      <c r="U75" s="82"/>
    </row>
    <row r="76" spans="3:35" s="79" customFormat="1" outlineLevel="1" x14ac:dyDescent="0.2">
      <c r="C76" s="91"/>
      <c r="D76" s="89"/>
      <c r="E76" s="89"/>
      <c r="F76" s="89"/>
      <c r="G76" s="98"/>
      <c r="H76" s="98"/>
      <c r="I76" s="89"/>
      <c r="J76" s="89"/>
      <c r="K76" s="83"/>
      <c r="L76" s="83"/>
      <c r="M76" s="83"/>
      <c r="N76" s="83"/>
      <c r="O76" s="83"/>
    </row>
    <row r="77" spans="3:35" s="79" customFormat="1" outlineLevel="1" x14ac:dyDescent="0.2">
      <c r="C77" s="102"/>
      <c r="D77" s="89"/>
      <c r="E77" s="89"/>
      <c r="F77" s="89"/>
      <c r="G77" s="98"/>
      <c r="H77" s="98"/>
      <c r="I77" s="89"/>
      <c r="J77" s="65"/>
      <c r="K77" s="65"/>
      <c r="L77" s="65"/>
      <c r="M77" s="65"/>
      <c r="N77" s="65"/>
      <c r="O77" s="65"/>
      <c r="P77" s="65"/>
      <c r="Q77" s="65"/>
      <c r="R77" s="65"/>
      <c r="S77" s="65"/>
      <c r="T77" s="65"/>
      <c r="U77" s="65"/>
    </row>
    <row r="78" spans="3:35" s="79" customFormat="1" outlineLevel="1" x14ac:dyDescent="0.2">
      <c r="C78" s="102"/>
      <c r="D78" s="89"/>
      <c r="E78" s="89"/>
      <c r="F78" s="89"/>
      <c r="G78" s="98"/>
      <c r="H78" s="98"/>
      <c r="I78" s="89"/>
      <c r="J78" s="65"/>
      <c r="K78" s="65"/>
      <c r="L78" s="65"/>
      <c r="M78" s="65"/>
      <c r="N78" s="65"/>
      <c r="O78" s="65"/>
      <c r="P78" s="65"/>
      <c r="Q78" s="65"/>
      <c r="R78" s="65"/>
      <c r="S78" s="65"/>
      <c r="T78" s="65"/>
      <c r="U78" s="65"/>
    </row>
    <row r="79" spans="3:35" s="79" customFormat="1" outlineLevel="1" x14ac:dyDescent="0.2">
      <c r="C79" s="102"/>
      <c r="D79" s="89"/>
      <c r="E79" s="89"/>
      <c r="F79" s="89"/>
      <c r="G79" s="98"/>
      <c r="H79" s="98"/>
      <c r="I79" s="89"/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</row>
    <row r="80" spans="3:35" s="79" customFormat="1" outlineLevel="1" x14ac:dyDescent="0.2">
      <c r="C80" s="102"/>
      <c r="D80" s="89"/>
      <c r="E80" s="89"/>
      <c r="F80" s="89"/>
      <c r="G80" s="98"/>
      <c r="H80" s="98"/>
      <c r="I80" s="89"/>
      <c r="J80" s="65"/>
      <c r="K80" s="65"/>
      <c r="L80" s="65"/>
      <c r="M80" s="65"/>
      <c r="N80" s="65"/>
      <c r="O80" s="65"/>
      <c r="P80" s="65"/>
      <c r="Q80" s="65"/>
      <c r="R80" s="65"/>
      <c r="S80" s="65"/>
      <c r="T80" s="65"/>
      <c r="U80" s="65"/>
    </row>
    <row r="81" spans="3:23" s="79" customFormat="1" outlineLevel="1" x14ac:dyDescent="0.2">
      <c r="C81" s="102"/>
      <c r="D81" s="89"/>
      <c r="E81" s="89"/>
      <c r="F81" s="89"/>
      <c r="G81" s="98"/>
      <c r="H81" s="98"/>
      <c r="I81" s="89"/>
      <c r="J81" s="65"/>
      <c r="K81" s="65"/>
      <c r="L81" s="65"/>
      <c r="M81" s="65"/>
      <c r="N81" s="65"/>
      <c r="O81" s="65"/>
      <c r="P81" s="65"/>
      <c r="Q81" s="65"/>
      <c r="R81" s="65"/>
      <c r="S81" s="65"/>
      <c r="T81" s="65"/>
      <c r="U81" s="65"/>
    </row>
    <row r="82" spans="3:23" s="79" customFormat="1" outlineLevel="1" x14ac:dyDescent="0.2">
      <c r="C82" s="102"/>
      <c r="D82" s="89"/>
      <c r="E82" s="89"/>
      <c r="F82" s="89"/>
      <c r="G82" s="98"/>
      <c r="H82" s="98"/>
      <c r="I82" s="89"/>
      <c r="J82" s="65"/>
      <c r="K82" s="65"/>
      <c r="L82" s="65"/>
      <c r="M82" s="65"/>
      <c r="N82" s="65"/>
      <c r="O82" s="65"/>
      <c r="P82" s="65"/>
      <c r="Q82" s="65"/>
      <c r="R82" s="65"/>
      <c r="S82" s="65"/>
      <c r="T82" s="65"/>
      <c r="U82" s="65"/>
    </row>
    <row r="83" spans="3:23" s="79" customFormat="1" outlineLevel="1" x14ac:dyDescent="0.2">
      <c r="C83" s="91"/>
      <c r="D83" s="89"/>
      <c r="E83" s="89"/>
      <c r="F83" s="89"/>
      <c r="G83" s="98"/>
      <c r="H83" s="98"/>
      <c r="I83" s="89"/>
      <c r="J83" s="89"/>
      <c r="K83" s="83"/>
      <c r="L83" s="83"/>
      <c r="M83" s="83"/>
      <c r="N83" s="83"/>
      <c r="O83" s="83"/>
    </row>
    <row r="84" spans="3:23" s="79" customFormat="1" outlineLevel="1" x14ac:dyDescent="0.2">
      <c r="C84" s="97"/>
      <c r="D84" s="98"/>
      <c r="E84" s="98"/>
      <c r="F84" s="98"/>
      <c r="G84" s="98"/>
      <c r="H84" s="98"/>
      <c r="I84" s="89"/>
      <c r="J84" s="107"/>
      <c r="K84" s="107"/>
      <c r="L84" s="107"/>
      <c r="M84" s="107"/>
      <c r="N84" s="107"/>
      <c r="O84" s="82"/>
      <c r="P84" s="82"/>
      <c r="Q84" s="82"/>
      <c r="R84" s="82"/>
      <c r="S84" s="82"/>
      <c r="T84" s="82"/>
    </row>
    <row r="85" spans="3:23" s="79" customFormat="1" outlineLevel="1" x14ac:dyDescent="0.2">
      <c r="C85" s="91"/>
      <c r="D85" s="89"/>
      <c r="E85" s="89"/>
      <c r="F85" s="89"/>
      <c r="G85" s="98"/>
      <c r="H85" s="98"/>
      <c r="I85" s="89"/>
      <c r="J85" s="89"/>
      <c r="K85" s="83"/>
      <c r="L85" s="83"/>
      <c r="M85" s="83"/>
      <c r="N85" s="89"/>
      <c r="O85" s="108"/>
      <c r="P85" s="108"/>
      <c r="Q85" s="108"/>
      <c r="R85" s="108"/>
      <c r="S85" s="108"/>
      <c r="T85" s="108"/>
    </row>
    <row r="86" spans="3:23" s="79" customFormat="1" outlineLevel="1" x14ac:dyDescent="0.2">
      <c r="C86" s="102"/>
      <c r="D86" s="89"/>
      <c r="E86" s="89"/>
      <c r="F86" s="89"/>
      <c r="G86" s="98"/>
      <c r="H86" s="98"/>
      <c r="I86" s="89"/>
      <c r="J86" s="65"/>
      <c r="K86" s="65"/>
      <c r="L86" s="65"/>
      <c r="M86" s="65"/>
      <c r="N86" s="65"/>
      <c r="O86" s="109"/>
      <c r="P86" s="110"/>
      <c r="Q86" s="110"/>
      <c r="R86" s="110"/>
      <c r="S86" s="110"/>
      <c r="T86" s="110"/>
    </row>
    <row r="87" spans="3:23" s="79" customFormat="1" outlineLevel="1" x14ac:dyDescent="0.2">
      <c r="C87" s="102"/>
      <c r="D87" s="89"/>
      <c r="E87" s="89"/>
      <c r="F87" s="89"/>
      <c r="G87" s="98"/>
      <c r="H87" s="98"/>
      <c r="I87" s="89"/>
      <c r="J87" s="65"/>
      <c r="K87" s="65"/>
      <c r="L87" s="65"/>
      <c r="M87" s="65"/>
      <c r="N87" s="65"/>
      <c r="O87" s="109"/>
      <c r="P87" s="110"/>
      <c r="Q87" s="110"/>
      <c r="R87" s="110"/>
      <c r="S87" s="110"/>
      <c r="T87" s="110"/>
    </row>
    <row r="88" spans="3:23" s="79" customFormat="1" outlineLevel="1" x14ac:dyDescent="0.2">
      <c r="C88" s="102"/>
      <c r="D88" s="89"/>
      <c r="E88" s="89"/>
      <c r="F88" s="89"/>
      <c r="G88" s="98"/>
      <c r="H88" s="98"/>
      <c r="I88" s="89"/>
      <c r="J88" s="65"/>
      <c r="K88" s="65"/>
      <c r="L88" s="65"/>
      <c r="M88" s="65"/>
      <c r="N88" s="65"/>
      <c r="O88" s="110"/>
      <c r="P88" s="110"/>
      <c r="Q88" s="110"/>
      <c r="R88" s="110"/>
      <c r="S88" s="110"/>
      <c r="T88" s="110"/>
    </row>
    <row r="89" spans="3:23" s="79" customFormat="1" outlineLevel="1" x14ac:dyDescent="0.2">
      <c r="C89" s="102"/>
      <c r="D89" s="89"/>
      <c r="E89" s="89"/>
      <c r="F89" s="89"/>
      <c r="G89" s="98"/>
      <c r="H89" s="98"/>
      <c r="I89" s="89"/>
      <c r="J89" s="65"/>
      <c r="K89" s="65"/>
      <c r="L89" s="65"/>
      <c r="M89" s="65"/>
      <c r="N89" s="65"/>
      <c r="O89" s="110"/>
      <c r="P89" s="110"/>
      <c r="Q89" s="110"/>
      <c r="R89" s="110"/>
      <c r="S89" s="110"/>
      <c r="T89" s="110"/>
    </row>
    <row r="90" spans="3:23" s="79" customFormat="1" outlineLevel="1" x14ac:dyDescent="0.2">
      <c r="C90" s="102"/>
      <c r="D90" s="89"/>
      <c r="E90" s="89"/>
      <c r="F90" s="89"/>
      <c r="G90" s="98"/>
      <c r="H90" s="98"/>
      <c r="I90" s="89"/>
      <c r="J90" s="99"/>
      <c r="K90" s="99"/>
      <c r="L90" s="99"/>
      <c r="M90" s="99"/>
      <c r="N90" s="99"/>
      <c r="O90" s="110"/>
      <c r="P90" s="110"/>
      <c r="Q90" s="110"/>
      <c r="R90" s="110"/>
      <c r="S90" s="110"/>
      <c r="T90" s="110"/>
    </row>
    <row r="91" spans="3:23" s="79" customFormat="1" outlineLevel="1" x14ac:dyDescent="0.2">
      <c r="C91" s="102"/>
      <c r="D91" s="89"/>
      <c r="E91" s="89"/>
      <c r="F91" s="89"/>
      <c r="G91" s="98"/>
      <c r="H91" s="98"/>
      <c r="I91" s="89"/>
      <c r="J91" s="99"/>
      <c r="K91" s="99"/>
      <c r="L91" s="99"/>
      <c r="M91" s="99"/>
      <c r="N91" s="99"/>
      <c r="O91" s="110"/>
      <c r="P91" s="110"/>
      <c r="Q91" s="110"/>
      <c r="R91" s="110"/>
      <c r="S91" s="110"/>
      <c r="T91" s="110"/>
    </row>
    <row r="92" spans="3:23" s="79" customFormat="1" outlineLevel="1" x14ac:dyDescent="0.2">
      <c r="D92" s="89"/>
      <c r="E92" s="89"/>
      <c r="F92" s="89"/>
      <c r="G92" s="98"/>
      <c r="H92" s="98"/>
      <c r="I92" s="89"/>
      <c r="J92" s="89"/>
      <c r="N92" s="89"/>
    </row>
    <row r="93" spans="3:23" s="79" customFormat="1" outlineLevel="1" x14ac:dyDescent="0.2">
      <c r="D93" s="89"/>
      <c r="E93" s="89"/>
      <c r="F93" s="89"/>
      <c r="G93" s="89"/>
      <c r="H93" s="89"/>
      <c r="I93" s="89"/>
      <c r="J93" s="81"/>
      <c r="K93" s="81"/>
      <c r="L93" s="81"/>
      <c r="M93" s="81"/>
      <c r="N93" s="81"/>
      <c r="O93" s="81"/>
      <c r="P93" s="81"/>
      <c r="Q93" s="81"/>
      <c r="R93" s="81"/>
      <c r="S93" s="81"/>
      <c r="T93" s="81"/>
      <c r="U93" s="85"/>
      <c r="W93" s="81"/>
    </row>
    <row r="94" spans="3:23" s="79" customFormat="1" outlineLevel="1" x14ac:dyDescent="0.2">
      <c r="D94" s="89"/>
      <c r="E94" s="89"/>
      <c r="F94" s="89"/>
      <c r="G94" s="89"/>
      <c r="H94" s="89"/>
      <c r="I94" s="89"/>
      <c r="J94" s="81"/>
      <c r="K94" s="81"/>
      <c r="L94" s="81"/>
      <c r="M94" s="81"/>
      <c r="N94" s="81"/>
      <c r="O94" s="81"/>
      <c r="P94" s="81"/>
      <c r="Q94" s="81"/>
      <c r="R94" s="81"/>
      <c r="S94" s="81"/>
      <c r="T94" s="81"/>
      <c r="U94" s="85"/>
      <c r="W94" s="81"/>
    </row>
    <row r="95" spans="3:23" s="79" customFormat="1" outlineLevel="1" x14ac:dyDescent="0.2">
      <c r="C95" s="97"/>
      <c r="D95" s="98"/>
      <c r="E95" s="98"/>
      <c r="F95" s="98"/>
      <c r="G95" s="89"/>
      <c r="H95" s="89"/>
      <c r="I95" s="89"/>
      <c r="J95" s="82"/>
      <c r="K95" s="82"/>
      <c r="L95" s="82"/>
      <c r="M95" s="82"/>
      <c r="N95" s="82"/>
      <c r="O95" s="82"/>
      <c r="P95" s="82"/>
      <c r="Q95" s="82"/>
      <c r="R95" s="82"/>
      <c r="S95" s="82"/>
      <c r="T95" s="82"/>
      <c r="U95" s="82"/>
      <c r="W95" s="81"/>
    </row>
    <row r="96" spans="3:23" s="79" customFormat="1" outlineLevel="1" x14ac:dyDescent="0.2">
      <c r="D96" s="89"/>
      <c r="E96" s="89"/>
      <c r="F96" s="89"/>
      <c r="G96" s="89"/>
      <c r="H96" s="89"/>
      <c r="I96" s="89"/>
      <c r="J96" s="81"/>
      <c r="K96" s="81"/>
      <c r="L96" s="81"/>
      <c r="M96" s="81"/>
      <c r="N96" s="81"/>
      <c r="O96" s="81"/>
      <c r="P96" s="81"/>
      <c r="Q96" s="81"/>
      <c r="R96" s="81"/>
      <c r="S96" s="81"/>
      <c r="T96" s="81"/>
      <c r="U96" s="85"/>
      <c r="W96" s="81"/>
    </row>
    <row r="97" spans="2:31" s="79" customFormat="1" outlineLevel="1" x14ac:dyDescent="0.2">
      <c r="C97" s="102"/>
      <c r="D97" s="89"/>
      <c r="E97" s="89"/>
      <c r="F97" s="89"/>
      <c r="G97" s="89"/>
      <c r="H97" s="89"/>
      <c r="I97" s="89"/>
      <c r="J97" s="65"/>
      <c r="K97" s="65"/>
      <c r="L97" s="65"/>
      <c r="M97" s="65"/>
      <c r="N97" s="65"/>
      <c r="O97" s="65"/>
      <c r="P97" s="65"/>
      <c r="Q97" s="65"/>
      <c r="R97" s="65"/>
      <c r="S97" s="65"/>
      <c r="T97" s="65"/>
      <c r="U97" s="65"/>
      <c r="W97" s="81"/>
    </row>
    <row r="98" spans="2:31" s="79" customFormat="1" outlineLevel="1" x14ac:dyDescent="0.2">
      <c r="C98" s="102"/>
      <c r="D98" s="89"/>
      <c r="E98" s="89"/>
      <c r="F98" s="89"/>
      <c r="G98" s="89"/>
      <c r="H98" s="89"/>
      <c r="I98" s="89"/>
      <c r="J98" s="65"/>
      <c r="K98" s="65"/>
      <c r="L98" s="65"/>
      <c r="M98" s="65"/>
      <c r="N98" s="65"/>
      <c r="O98" s="65"/>
      <c r="P98" s="65"/>
      <c r="Q98" s="65"/>
      <c r="R98" s="65"/>
      <c r="S98" s="65"/>
      <c r="T98" s="65"/>
      <c r="U98" s="65"/>
      <c r="W98" s="81"/>
    </row>
    <row r="99" spans="2:31" s="79" customFormat="1" outlineLevel="1" x14ac:dyDescent="0.2">
      <c r="C99" s="102"/>
      <c r="D99" s="89"/>
      <c r="E99" s="89"/>
      <c r="F99" s="89"/>
      <c r="G99" s="89"/>
      <c r="H99" s="89"/>
      <c r="I99" s="89"/>
      <c r="J99" s="65"/>
      <c r="K99" s="65"/>
      <c r="L99" s="65"/>
      <c r="M99" s="65"/>
      <c r="N99" s="65"/>
      <c r="O99" s="65"/>
      <c r="P99" s="65"/>
      <c r="Q99" s="65"/>
      <c r="R99" s="65"/>
      <c r="S99" s="65"/>
      <c r="T99" s="65"/>
      <c r="U99" s="65"/>
      <c r="W99" s="81"/>
    </row>
    <row r="100" spans="2:31" s="79" customFormat="1" outlineLevel="1" x14ac:dyDescent="0.2">
      <c r="C100" s="102"/>
      <c r="D100" s="89"/>
      <c r="E100" s="89"/>
      <c r="F100" s="89"/>
      <c r="G100" s="89"/>
      <c r="H100" s="89"/>
      <c r="I100" s="89"/>
      <c r="J100" s="65"/>
      <c r="K100" s="65"/>
      <c r="L100" s="65"/>
      <c r="M100" s="65"/>
      <c r="N100" s="65"/>
      <c r="O100" s="65"/>
      <c r="P100" s="65"/>
      <c r="Q100" s="65"/>
      <c r="R100" s="65"/>
      <c r="S100" s="65"/>
      <c r="T100" s="65"/>
      <c r="U100" s="65"/>
      <c r="W100" s="81"/>
    </row>
    <row r="101" spans="2:31" s="79" customFormat="1" outlineLevel="1" x14ac:dyDescent="0.2">
      <c r="C101" s="102"/>
      <c r="D101" s="89"/>
      <c r="E101" s="89"/>
      <c r="F101" s="89"/>
      <c r="G101" s="89"/>
      <c r="H101" s="89"/>
      <c r="I101" s="89"/>
      <c r="J101" s="65"/>
      <c r="K101" s="65"/>
      <c r="L101" s="65"/>
      <c r="M101" s="65"/>
      <c r="N101" s="65"/>
      <c r="O101" s="65"/>
      <c r="P101" s="65"/>
      <c r="Q101" s="65"/>
      <c r="R101" s="65"/>
      <c r="S101" s="65"/>
      <c r="T101" s="65"/>
      <c r="U101" s="65"/>
      <c r="W101" s="81"/>
    </row>
    <row r="102" spans="2:31" s="79" customFormat="1" outlineLevel="1" x14ac:dyDescent="0.2">
      <c r="C102" s="91"/>
      <c r="D102" s="89"/>
      <c r="E102" s="89"/>
      <c r="F102" s="89"/>
      <c r="G102" s="98"/>
      <c r="H102" s="98"/>
      <c r="I102" s="89"/>
      <c r="J102" s="89"/>
      <c r="K102" s="83"/>
      <c r="L102" s="83"/>
      <c r="M102" s="83"/>
      <c r="N102" s="83"/>
      <c r="O102" s="83"/>
    </row>
    <row r="103" spans="2:31" s="92" customFormat="1" ht="12.75" x14ac:dyDescent="0.2">
      <c r="B103" s="93"/>
      <c r="F103" s="94"/>
      <c r="G103" s="94"/>
      <c r="H103" s="94"/>
      <c r="I103" s="94"/>
      <c r="J103" s="94"/>
      <c r="K103" s="95"/>
      <c r="L103" s="96"/>
      <c r="M103" s="95"/>
      <c r="N103" s="96"/>
      <c r="O103" s="95"/>
      <c r="P103" s="95"/>
      <c r="Q103" s="95"/>
      <c r="R103" s="95"/>
      <c r="S103" s="95"/>
      <c r="T103" s="95"/>
      <c r="U103" s="95"/>
      <c r="V103" s="95"/>
      <c r="W103" s="96"/>
      <c r="X103" s="95"/>
      <c r="Y103" s="95"/>
      <c r="Z103" s="95"/>
      <c r="AA103" s="95"/>
      <c r="AB103" s="95"/>
      <c r="AC103" s="95"/>
      <c r="AD103" s="95"/>
      <c r="AE103" s="95"/>
    </row>
    <row r="104" spans="2:31" s="79" customFormat="1" outlineLevel="1" x14ac:dyDescent="0.2">
      <c r="D104" s="89"/>
      <c r="E104" s="89"/>
      <c r="F104" s="89"/>
      <c r="G104" s="98"/>
      <c r="H104" s="98"/>
      <c r="I104" s="89"/>
      <c r="J104" s="89"/>
    </row>
    <row r="105" spans="2:31" s="79" customFormat="1" outlineLevel="1" x14ac:dyDescent="0.2">
      <c r="C105" s="97"/>
      <c r="D105" s="98"/>
      <c r="E105" s="98"/>
      <c r="F105" s="98"/>
      <c r="G105" s="98"/>
      <c r="H105" s="98"/>
      <c r="I105" s="89"/>
      <c r="J105" s="82"/>
      <c r="K105" s="82"/>
      <c r="L105" s="82"/>
      <c r="M105" s="82"/>
      <c r="N105" s="82"/>
      <c r="O105" s="82"/>
      <c r="P105" s="82"/>
      <c r="Q105" s="82"/>
      <c r="R105" s="82"/>
      <c r="S105" s="82"/>
      <c r="T105" s="82"/>
      <c r="U105" s="82"/>
    </row>
    <row r="106" spans="2:31" s="79" customFormat="1" outlineLevel="1" x14ac:dyDescent="0.2">
      <c r="C106" s="91"/>
      <c r="D106" s="89"/>
      <c r="E106" s="89"/>
      <c r="F106" s="89"/>
      <c r="G106" s="98"/>
      <c r="H106" s="98"/>
      <c r="I106" s="89"/>
      <c r="J106" s="89"/>
      <c r="K106" s="83"/>
      <c r="L106" s="83"/>
      <c r="M106" s="83"/>
      <c r="N106" s="83"/>
      <c r="O106" s="83"/>
    </row>
    <row r="107" spans="2:31" s="79" customFormat="1" outlineLevel="1" x14ac:dyDescent="0.2">
      <c r="C107" s="91"/>
      <c r="D107" s="89"/>
      <c r="E107" s="89"/>
      <c r="F107" s="89"/>
      <c r="G107" s="98"/>
      <c r="H107" s="98"/>
      <c r="I107" s="89"/>
      <c r="J107" s="100"/>
      <c r="K107" s="86"/>
      <c r="L107" s="86"/>
      <c r="M107" s="86"/>
      <c r="N107" s="86"/>
      <c r="O107" s="64"/>
      <c r="P107" s="64"/>
      <c r="Q107" s="64"/>
      <c r="R107" s="64"/>
      <c r="S107" s="64"/>
      <c r="T107" s="64"/>
      <c r="U107" s="64"/>
      <c r="V107" s="109"/>
    </row>
    <row r="108" spans="2:31" s="79" customFormat="1" outlineLevel="1" x14ac:dyDescent="0.2">
      <c r="C108" s="91"/>
      <c r="D108" s="89"/>
      <c r="E108" s="89"/>
      <c r="F108" s="89"/>
      <c r="G108" s="98"/>
      <c r="H108" s="98"/>
      <c r="I108" s="89"/>
      <c r="J108" s="89"/>
      <c r="K108" s="83"/>
      <c r="L108" s="83"/>
      <c r="M108" s="83"/>
      <c r="N108" s="83"/>
      <c r="O108" s="83"/>
      <c r="P108" s="65"/>
      <c r="Q108" s="65"/>
      <c r="R108" s="65"/>
      <c r="S108" s="65"/>
      <c r="T108" s="65"/>
    </row>
    <row r="109" spans="2:31" s="79" customFormat="1" outlineLevel="1" x14ac:dyDescent="0.2">
      <c r="D109" s="89"/>
      <c r="E109" s="89"/>
      <c r="F109" s="89"/>
      <c r="G109" s="89"/>
      <c r="H109" s="89"/>
      <c r="I109" s="89"/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  <c r="U109" s="81"/>
      <c r="W109" s="81"/>
    </row>
    <row r="110" spans="2:31" s="79" customFormat="1" outlineLevel="1" x14ac:dyDescent="0.2">
      <c r="C110" s="91"/>
      <c r="D110" s="89"/>
      <c r="E110" s="89"/>
      <c r="F110" s="89"/>
      <c r="G110" s="98"/>
      <c r="H110" s="98"/>
      <c r="I110" s="89"/>
      <c r="J110" s="89"/>
      <c r="K110" s="83"/>
      <c r="L110" s="83"/>
      <c r="M110" s="83"/>
      <c r="N110" s="83"/>
      <c r="O110" s="83"/>
    </row>
    <row r="111" spans="2:31" s="92" customFormat="1" ht="12.75" x14ac:dyDescent="0.2">
      <c r="B111" s="93"/>
      <c r="F111" s="94"/>
      <c r="G111" s="94"/>
      <c r="H111" s="94"/>
      <c r="I111" s="94"/>
      <c r="J111" s="94"/>
      <c r="K111" s="95"/>
      <c r="L111" s="96"/>
      <c r="M111" s="95"/>
      <c r="N111" s="96"/>
      <c r="O111" s="95"/>
      <c r="P111" s="95"/>
      <c r="Q111" s="95"/>
      <c r="R111" s="95"/>
      <c r="S111" s="95"/>
      <c r="T111" s="95"/>
      <c r="U111" s="95"/>
      <c r="V111" s="95"/>
      <c r="W111" s="96"/>
      <c r="X111" s="95"/>
      <c r="Y111" s="95"/>
      <c r="Z111" s="95"/>
      <c r="AA111" s="95"/>
      <c r="AB111" s="95"/>
      <c r="AC111" s="95"/>
      <c r="AD111" s="95"/>
      <c r="AE111" s="95"/>
    </row>
  </sheetData>
  <mergeCells count="2">
    <mergeCell ref="K3:M3"/>
    <mergeCell ref="O3:T3"/>
  </mergeCells>
  <conditionalFormatting sqref="W1">
    <cfRule type="cellIs" dxfId="50" priority="49" operator="equal">
      <formula>"Check"</formula>
    </cfRule>
    <cfRule type="cellIs" dxfId="49" priority="50" operator="equal">
      <formula>"Ok"</formula>
    </cfRule>
  </conditionalFormatting>
  <conditionalFormatting sqref="T1">
    <cfRule type="cellIs" dxfId="48" priority="47" operator="equal">
      <formula>"Check"</formula>
    </cfRule>
    <cfRule type="cellIs" dxfId="47" priority="48" operator="equal">
      <formula>"Ok"</formula>
    </cfRule>
  </conditionalFormatting>
  <conditionalFormatting sqref="W60">
    <cfRule type="cellIs" dxfId="46" priority="45" operator="equal">
      <formula>"Check"</formula>
    </cfRule>
    <cfRule type="cellIs" dxfId="45" priority="46" operator="equal">
      <formula>"Ok"</formula>
    </cfRule>
  </conditionalFormatting>
  <conditionalFormatting sqref="J60:T60">
    <cfRule type="cellIs" dxfId="44" priority="43" operator="equal">
      <formula>"Check"</formula>
    </cfRule>
    <cfRule type="cellIs" dxfId="43" priority="44" operator="equal">
      <formula>"Ok"</formula>
    </cfRule>
  </conditionalFormatting>
  <conditionalFormatting sqref="J36:U36">
    <cfRule type="expression" dxfId="42" priority="42">
      <formula>J$36=J$4</formula>
    </cfRule>
  </conditionalFormatting>
  <conditionalFormatting sqref="J41:T45 J38:U40">
    <cfRule type="expression" dxfId="41" priority="41">
      <formula>J$36=J$4</formula>
    </cfRule>
  </conditionalFormatting>
  <conditionalFormatting sqref="J51:U58">
    <cfRule type="expression" dxfId="40" priority="40">
      <formula>J$49=J$4</formula>
    </cfRule>
  </conditionalFormatting>
  <conditionalFormatting sqref="W109">
    <cfRule type="cellIs" dxfId="39" priority="38" operator="equal">
      <formula>"Check"</formula>
    </cfRule>
    <cfRule type="cellIs" dxfId="38" priority="39" operator="equal">
      <formula>"Ok"</formula>
    </cfRule>
  </conditionalFormatting>
  <conditionalFormatting sqref="J109:T109">
    <cfRule type="cellIs" dxfId="37" priority="36" operator="equal">
      <formula>"Check"</formula>
    </cfRule>
    <cfRule type="cellIs" dxfId="36" priority="37" operator="equal">
      <formula>"Ok"</formula>
    </cfRule>
  </conditionalFormatting>
  <conditionalFormatting sqref="W47">
    <cfRule type="cellIs" dxfId="35" priority="34" operator="equal">
      <formula>"Check"</formula>
    </cfRule>
    <cfRule type="cellIs" dxfId="34" priority="35" operator="equal">
      <formula>"Ok"</formula>
    </cfRule>
  </conditionalFormatting>
  <conditionalFormatting sqref="J47:T47">
    <cfRule type="cellIs" dxfId="33" priority="32" operator="equal">
      <formula>"Check"</formula>
    </cfRule>
    <cfRule type="cellIs" dxfId="32" priority="33" operator="equal">
      <formula>"Ok"</formula>
    </cfRule>
  </conditionalFormatting>
  <conditionalFormatting sqref="W73">
    <cfRule type="cellIs" dxfId="31" priority="30" operator="equal">
      <formula>"Check"</formula>
    </cfRule>
    <cfRule type="cellIs" dxfId="30" priority="31" operator="equal">
      <formula>"Ok"</formula>
    </cfRule>
  </conditionalFormatting>
  <conditionalFormatting sqref="J73:T73">
    <cfRule type="cellIs" dxfId="29" priority="28" operator="equal">
      <formula>"Check"</formula>
    </cfRule>
    <cfRule type="cellIs" dxfId="28" priority="29" operator="equal">
      <formula>"Ok"</formula>
    </cfRule>
  </conditionalFormatting>
  <conditionalFormatting sqref="J64:U64">
    <cfRule type="expression" dxfId="27" priority="27">
      <formula>J$64=J$4</formula>
    </cfRule>
  </conditionalFormatting>
  <conditionalFormatting sqref="J70:T71 J66:U69">
    <cfRule type="expression" dxfId="26" priority="26">
      <formula>J$64=J$4</formula>
    </cfRule>
  </conditionalFormatting>
  <conditionalFormatting sqref="J49:U49">
    <cfRule type="expression" dxfId="25" priority="25">
      <formula>J$36=J$4</formula>
    </cfRule>
  </conditionalFormatting>
  <conditionalFormatting sqref="J75:U75">
    <cfRule type="expression" dxfId="24" priority="24">
      <formula>J$36=J$4</formula>
    </cfRule>
  </conditionalFormatting>
  <conditionalFormatting sqref="J105:U105">
    <cfRule type="expression" dxfId="23" priority="23">
      <formula>J$36=J$4</formula>
    </cfRule>
  </conditionalFormatting>
  <conditionalFormatting sqref="J26:U32">
    <cfRule type="cellIs" dxfId="22" priority="22" operator="equal">
      <formula>0</formula>
    </cfRule>
  </conditionalFormatting>
  <conditionalFormatting sqref="J16:U22">
    <cfRule type="cellIs" dxfId="21" priority="21" operator="equal">
      <formula>0</formula>
    </cfRule>
  </conditionalFormatting>
  <conditionalFormatting sqref="W93:W101">
    <cfRule type="cellIs" dxfId="20" priority="19" operator="equal">
      <formula>"Check"</formula>
    </cfRule>
    <cfRule type="cellIs" dxfId="19" priority="20" operator="equal">
      <formula>"Ok"</formula>
    </cfRule>
  </conditionalFormatting>
  <conditionalFormatting sqref="K90:M91">
    <cfRule type="expression" dxfId="18" priority="18">
      <formula>K$84=K$4</formula>
    </cfRule>
  </conditionalFormatting>
  <conditionalFormatting sqref="J96:T96 J93:T94">
    <cfRule type="cellIs" dxfId="17" priority="16" operator="equal">
      <formula>"Check"</formula>
    </cfRule>
    <cfRule type="cellIs" dxfId="16" priority="17" operator="equal">
      <formula>"Ok"</formula>
    </cfRule>
  </conditionalFormatting>
  <conditionalFormatting sqref="J95:U95">
    <cfRule type="expression" dxfId="15" priority="15">
      <formula>J$95=J$4</formula>
    </cfRule>
  </conditionalFormatting>
  <conditionalFormatting sqref="J107:U107">
    <cfRule type="expression" dxfId="14" priority="51">
      <formula>J$105=J$4</formula>
    </cfRule>
  </conditionalFormatting>
  <conditionalFormatting sqref="K86:M89">
    <cfRule type="expression" dxfId="13" priority="14">
      <formula>K$84=K$4</formula>
    </cfRule>
  </conditionalFormatting>
  <conditionalFormatting sqref="U109">
    <cfRule type="cellIs" dxfId="12" priority="2" operator="equal">
      <formula>"Check"</formula>
    </cfRule>
    <cfRule type="cellIs" dxfId="11" priority="3" operator="equal">
      <formula>"Ok"</formula>
    </cfRule>
  </conditionalFormatting>
  <conditionalFormatting sqref="U47">
    <cfRule type="cellIs" dxfId="10" priority="12" operator="equal">
      <formula>"Check"</formula>
    </cfRule>
    <cfRule type="cellIs" dxfId="9" priority="13" operator="equal">
      <formula>"Ok"</formula>
    </cfRule>
  </conditionalFormatting>
  <conditionalFormatting sqref="U38:U39 U41:U44">
    <cfRule type="expression" dxfId="8" priority="11">
      <formula>U$36=U$4</formula>
    </cfRule>
  </conditionalFormatting>
  <conditionalFormatting sqref="U51:U58">
    <cfRule type="expression" dxfId="7" priority="10">
      <formula>U$49=U$4</formula>
    </cfRule>
  </conditionalFormatting>
  <conditionalFormatting sqref="U60">
    <cfRule type="cellIs" dxfId="6" priority="8" operator="equal">
      <formula>"Check"</formula>
    </cfRule>
    <cfRule type="cellIs" dxfId="5" priority="9" operator="equal">
      <formula>"Ok"</formula>
    </cfRule>
  </conditionalFormatting>
  <conditionalFormatting sqref="U73">
    <cfRule type="cellIs" dxfId="4" priority="6" operator="equal">
      <formula>"Check"</formula>
    </cfRule>
    <cfRule type="cellIs" dxfId="3" priority="7" operator="equal">
      <formula>"Ok"</formula>
    </cfRule>
  </conditionalFormatting>
  <conditionalFormatting sqref="U70:U71">
    <cfRule type="expression" dxfId="2" priority="5">
      <formula>U$64=U$4</formula>
    </cfRule>
  </conditionalFormatting>
  <conditionalFormatting sqref="U107">
    <cfRule type="expression" dxfId="1" priority="4">
      <formula>U$105=U$4</formula>
    </cfRule>
  </conditionalFormatting>
  <conditionalFormatting sqref="U45">
    <cfRule type="expression" dxfId="0" priority="1">
      <formula>U$36=U$4</formula>
    </cfRule>
  </conditionalFormatting>
  <dataValidations disablePrompts="1" count="2">
    <dataValidation type="list" allowBlank="1" showInputMessage="1" showErrorMessage="1" sqref="F85 F83" xr:uid="{0D8F7282-AB15-4A73-A14F-31CFFB174EE1}">
      <formula1>#REF!</formula1>
    </dataValidation>
    <dataValidation type="list" allowBlank="1" showInputMessage="1" showErrorMessage="1" sqref="F110 F74 F102" xr:uid="{8B59D923-C39D-454F-B65D-2211323F6687}">
      <formula1>#REF!</formula1>
    </dataValidation>
  </dataValidations>
  <hyperlinks>
    <hyperlink ref="K1" location="Index!A1" display="Back to Index" xr:uid="{229A85B7-DDAB-44B1-986C-04DDB7D216A4}"/>
    <hyperlink ref="V1" location="'Check|List'!A1" display="Overall Check:" xr:uid="{817B982A-643A-492E-B909-8674432BA604}"/>
  </hyperlinks>
  <pageMargins left="0.7" right="0.7" top="0.75" bottom="0.75" header="0.3" footer="0.3"/>
  <pageSetup paperSize="9" orientation="portrait" verticalDpi="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11"/>
  <sheetViews>
    <sheetView zoomScaleNormal="100" workbookViewId="0">
      <selection activeCell="J7" sqref="J7"/>
    </sheetView>
  </sheetViews>
  <sheetFormatPr defaultRowHeight="15" x14ac:dyDescent="0.25"/>
  <cols>
    <col min="1" max="1" width="31" bestFit="1" customWidth="1"/>
    <col min="2" max="2" width="10.140625" bestFit="1" customWidth="1"/>
    <col min="8" max="8" width="1.7109375" customWidth="1"/>
    <col min="9" max="10" width="20.7109375" customWidth="1"/>
  </cols>
  <sheetData>
    <row r="1" spans="1:15" x14ac:dyDescent="0.25">
      <c r="I1" s="67" t="s">
        <v>25</v>
      </c>
      <c r="J1" s="67" t="s">
        <v>25</v>
      </c>
    </row>
    <row r="2" spans="1:15" x14ac:dyDescent="0.25">
      <c r="A2" s="8"/>
      <c r="B2" s="67" t="s">
        <v>18</v>
      </c>
      <c r="C2" s="67">
        <v>2018</v>
      </c>
      <c r="D2" s="67">
        <v>2019</v>
      </c>
      <c r="E2" s="67">
        <v>2020</v>
      </c>
      <c r="F2" s="67">
        <v>2021</v>
      </c>
      <c r="G2" s="67">
        <v>2022</v>
      </c>
      <c r="I2" s="66" t="s">
        <v>30</v>
      </c>
      <c r="J2" s="66" t="s">
        <v>31</v>
      </c>
    </row>
    <row r="3" spans="1:15" x14ac:dyDescent="0.25">
      <c r="A3" s="9" t="s">
        <v>27</v>
      </c>
      <c r="B3" s="9" t="s">
        <v>24</v>
      </c>
      <c r="C3" s="11">
        <f>'[1]PTRM input'!G177</f>
        <v>49.459383729612796</v>
      </c>
      <c r="D3" s="11">
        <f>'[1]PTRM input'!H177</f>
        <v>50.086177076661208</v>
      </c>
      <c r="E3" s="11">
        <f>'[1]PTRM input'!I177</f>
        <v>50.684136228287208</v>
      </c>
      <c r="F3" s="11">
        <f>'[1]PTRM input'!J177</f>
        <v>51.692614755304284</v>
      </c>
      <c r="G3" s="11">
        <f>'[1]PTRM input'!K177</f>
        <v>52.393935352786677</v>
      </c>
      <c r="I3" s="11">
        <f>G3*(1+I$5)/2</f>
        <v>26.460114555577512</v>
      </c>
      <c r="J3" s="11">
        <f>I3*'Input|Rate of change'!$O$16</f>
        <v>29.562214827816931</v>
      </c>
      <c r="N3" s="73"/>
      <c r="O3" s="73"/>
    </row>
    <row r="4" spans="1:15" x14ac:dyDescent="0.25">
      <c r="A4" s="9" t="s">
        <v>28</v>
      </c>
      <c r="B4" s="9" t="s">
        <v>24</v>
      </c>
      <c r="C4" s="11">
        <f>'[1]PTRM input'!G178</f>
        <v>2.71</v>
      </c>
      <c r="D4" s="11">
        <f>'[1]PTRM input'!H178</f>
        <v>2.74</v>
      </c>
      <c r="E4" s="11">
        <f>'[1]PTRM input'!I178</f>
        <v>2.78</v>
      </c>
      <c r="F4" s="11">
        <f>'[1]PTRM input'!J178</f>
        <v>2.82</v>
      </c>
      <c r="G4" s="11">
        <f>'[1]PTRM input'!K178</f>
        <v>2.85</v>
      </c>
      <c r="I4" s="11">
        <f>G4*(1+I$5)/2</f>
        <v>1.4393140346420841</v>
      </c>
      <c r="J4" s="11">
        <f>I4*'Input|Rate of change'!$O$16</f>
        <v>1.6080546668613074</v>
      </c>
      <c r="N4" s="73"/>
      <c r="O4" s="73"/>
    </row>
    <row r="5" spans="1:15" x14ac:dyDescent="0.25">
      <c r="A5" s="9" t="s">
        <v>23</v>
      </c>
      <c r="B5" s="9"/>
      <c r="C5" s="10">
        <v>1.3799597378937323E-2</v>
      </c>
      <c r="D5" s="10">
        <v>1.2589632081001501E-2</v>
      </c>
      <c r="E5" s="10">
        <v>1.2076572391376938E-2</v>
      </c>
      <c r="F5" s="10">
        <v>1.9610875644566095E-2</v>
      </c>
      <c r="G5" s="10">
        <v>1.3415621333981775E-2</v>
      </c>
      <c r="I5" s="10">
        <f>(1+G5)^(9/12)-1</f>
        <v>1.0044936590936082E-2</v>
      </c>
      <c r="J5" s="8"/>
      <c r="N5" s="73"/>
      <c r="O5" s="73"/>
    </row>
    <row r="6" spans="1:15" x14ac:dyDescent="0.25">
      <c r="A6" s="68" t="s">
        <v>32</v>
      </c>
      <c r="B6" s="68" t="s">
        <v>24</v>
      </c>
      <c r="C6" s="69">
        <f>SUM(C3,C4)</f>
        <v>52.169383729612797</v>
      </c>
      <c r="D6" s="69">
        <f t="shared" ref="D6:G6" si="0">SUM(D3,D4)</f>
        <v>52.82617707666121</v>
      </c>
      <c r="E6" s="69">
        <f t="shared" si="0"/>
        <v>53.464136228287209</v>
      </c>
      <c r="F6" s="69">
        <f t="shared" si="0"/>
        <v>54.512614755304284</v>
      </c>
      <c r="G6" s="69">
        <f t="shared" si="0"/>
        <v>55.243935352786679</v>
      </c>
      <c r="I6" s="69">
        <f>G6*(1+I$5)/2</f>
        <v>27.899428590219596</v>
      </c>
      <c r="J6" s="69">
        <f>I6*'Input|Rate of change'!$O$16</f>
        <v>31.170269494678237</v>
      </c>
      <c r="N6" s="73"/>
      <c r="O6" s="73"/>
    </row>
    <row r="7" spans="1:15" x14ac:dyDescent="0.25">
      <c r="A7" s="68" t="s">
        <v>29</v>
      </c>
      <c r="B7" s="68" t="s">
        <v>24</v>
      </c>
      <c r="C7" s="69">
        <f>C3</f>
        <v>49.459383729612796</v>
      </c>
      <c r="D7" s="69">
        <f t="shared" ref="D7:F7" si="1">D3</f>
        <v>50.086177076661208</v>
      </c>
      <c r="E7" s="69">
        <f t="shared" si="1"/>
        <v>50.684136228287208</v>
      </c>
      <c r="F7" s="69">
        <f t="shared" si="1"/>
        <v>51.692614755304284</v>
      </c>
      <c r="G7" s="69">
        <f>G3</f>
        <v>52.393935352786677</v>
      </c>
      <c r="I7" s="69">
        <f>G7*(1+I$5)/2</f>
        <v>26.460114555577512</v>
      </c>
      <c r="J7" s="69">
        <f>I7*'Input|Rate of change'!$O$16</f>
        <v>29.562214827816931</v>
      </c>
      <c r="N7" s="73"/>
      <c r="O7" s="73"/>
    </row>
    <row r="11" spans="1:15" x14ac:dyDescent="0.25">
      <c r="C11" s="73"/>
      <c r="D11" s="73"/>
      <c r="E11" s="73"/>
      <c r="F11" s="73"/>
      <c r="G11" s="7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Input|Inflation</vt:lpstr>
      <vt:lpstr>Input|Rate of change</vt:lpstr>
      <vt:lpstr>AusNet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Holder, Toby</dc:creator>
  <cp:lastModifiedBy>Angella Nhan</cp:lastModifiedBy>
  <dcterms:created xsi:type="dcterms:W3CDTF">2020-04-14T06:24:33Z</dcterms:created>
  <dcterms:modified xsi:type="dcterms:W3CDTF">2022-03-29T02:47:29Z</dcterms:modified>
</cp:coreProperties>
</file>