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echan\Documents\Work - backup\2022-23 electricity proposal\ACS pricing model\"/>
    </mc:Choice>
  </mc:AlternateContent>
  <xr:revisionPtr revIDLastSave="0" documentId="13_ncr:1_{A67BA046-25B9-439F-B056-40AB78FCCD58}" xr6:coauthVersionLast="47" xr6:coauthVersionMax="47" xr10:uidLastSave="{00000000-0000-0000-0000-000000000000}"/>
  <bookViews>
    <workbookView xWindow="-120" yWindow="-16320" windowWidth="29040" windowHeight="16440" tabRatio="789" xr2:uid="{00000000-000D-0000-FFFF-FFFF00000000}"/>
  </bookViews>
  <sheets>
    <sheet name="Pricing model - ACS" sheetId="11" r:id="rId1"/>
    <sheet name="General Inputs" sheetId="3" r:id="rId2"/>
    <sheet name="Ancillary Network Services" sheetId="5" r:id="rId3"/>
    <sheet name="Labour Rates" sheetId="8" r:id="rId4"/>
    <sheet name="Public Lighting" sheetId="9" r:id="rId5"/>
    <sheet name="Metering" sheetId="10" r:id="rId6"/>
    <sheet name="Lookup Tables" sheetId="7" r:id="rId7"/>
    <sheet name="Model update log" sheetId="12" r:id="rId8"/>
  </sheets>
  <externalReferences>
    <externalReference r:id="rId9"/>
  </externalReferences>
  <definedNames>
    <definedName name="_xlnm._FilterDatabase" localSheetId="1" hidden="1">'General Inputs'!$F$7:$F$15</definedName>
    <definedName name="anscount" hidden="1">1</definedName>
    <definedName name="cents">'Lookup Tables'!$G$9</definedName>
    <definedName name="currentyear">'General Inputs'!$F$11</definedName>
    <definedName name="day">'Lookup Tables'!$G$23</definedName>
    <definedName name="DNSP">'General Inputs'!$F$8</definedName>
    <definedName name="dollars">'Lookup Tables'!$G$10</definedName>
    <definedName name="Forecastinflation">'General Inputs'!$F$16</definedName>
    <definedName name="forecastyear">'General Inputs'!$F$10</definedName>
    <definedName name="millions">'Lookup Tables'!$G$12</definedName>
    <definedName name="month">'Lookup Tables'!$G$24</definedName>
    <definedName name="RCP_firstyear">'General Inputs'!$F$12</definedName>
    <definedName name="RCP_fourthyear">'Lookup Tables'!$G$95</definedName>
    <definedName name="RCP_lastyear">'General Inputs'!$F$13</definedName>
    <definedName name="RCP_secondyear">'Lookup Tables'!$G$93</definedName>
    <definedName name="RCP_thirdyear">'Lookup Tables'!$G$94</definedName>
    <definedName name="thousands">'Lookup Tables'!$G$11</definedName>
    <definedName name="year">'Lookup Tables'!$G$27</definedName>
    <definedName name="yearending">'General Inputs'!$F$9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5" l="1"/>
  <c r="P9" i="10"/>
  <c r="U14" i="9"/>
  <c r="V13" i="9"/>
  <c r="W7" i="8"/>
  <c r="P7" i="10" l="1"/>
  <c r="M7" i="8" l="1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AA12" i="10" l="1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5" i="10"/>
  <c r="AA36" i="10"/>
  <c r="Z32" i="9"/>
  <c r="AA32" i="9"/>
  <c r="AB32" i="9"/>
  <c r="AC32" i="9"/>
  <c r="Z58" i="9"/>
  <c r="AA58" i="9"/>
  <c r="AB58" i="9"/>
  <c r="AC58" i="9"/>
  <c r="Z59" i="9"/>
  <c r="AA59" i="9"/>
  <c r="AB59" i="9"/>
  <c r="AC59" i="9"/>
  <c r="Z60" i="9"/>
  <c r="AA60" i="9"/>
  <c r="AB60" i="9"/>
  <c r="AC60" i="9"/>
  <c r="Z61" i="9"/>
  <c r="AA61" i="9"/>
  <c r="AB61" i="9"/>
  <c r="AC61" i="9"/>
  <c r="Z62" i="9"/>
  <c r="AA62" i="9"/>
  <c r="AB62" i="9"/>
  <c r="AC62" i="9"/>
  <c r="Z63" i="9"/>
  <c r="AA63" i="9"/>
  <c r="AB63" i="9"/>
  <c r="AC63" i="9"/>
  <c r="Z64" i="9"/>
  <c r="AA64" i="9"/>
  <c r="AB64" i="9"/>
  <c r="AC64" i="9"/>
  <c r="Z65" i="9"/>
  <c r="AA65" i="9"/>
  <c r="AB65" i="9"/>
  <c r="AC65" i="9"/>
  <c r="Z66" i="9"/>
  <c r="AA66" i="9"/>
  <c r="AB66" i="9"/>
  <c r="AC66" i="9"/>
  <c r="Z67" i="9"/>
  <c r="AA67" i="9"/>
  <c r="AB67" i="9"/>
  <c r="AC67" i="9"/>
  <c r="Z68" i="9"/>
  <c r="AA68" i="9"/>
  <c r="AB68" i="9"/>
  <c r="AC68" i="9"/>
  <c r="Z69" i="9"/>
  <c r="AA69" i="9"/>
  <c r="AB69" i="9"/>
  <c r="AC69" i="9"/>
  <c r="Z70" i="9"/>
  <c r="AA70" i="9"/>
  <c r="AB70" i="9"/>
  <c r="AC70" i="9"/>
  <c r="Z71" i="9"/>
  <c r="AA71" i="9"/>
  <c r="AB71" i="9"/>
  <c r="AC71" i="9"/>
  <c r="Z72" i="9"/>
  <c r="AA72" i="9"/>
  <c r="AB72" i="9"/>
  <c r="AC72" i="9"/>
  <c r="Z73" i="9"/>
  <c r="AA73" i="9"/>
  <c r="AB73" i="9"/>
  <c r="AC73" i="9"/>
  <c r="Z74" i="9"/>
  <c r="AA74" i="9"/>
  <c r="AB74" i="9"/>
  <c r="AC74" i="9"/>
  <c r="Z75" i="9"/>
  <c r="AA75" i="9"/>
  <c r="AB75" i="9"/>
  <c r="AC75" i="9"/>
  <c r="Z76" i="9"/>
  <c r="AA76" i="9"/>
  <c r="AB76" i="9"/>
  <c r="AC76" i="9"/>
  <c r="Z77" i="9"/>
  <c r="AA77" i="9"/>
  <c r="AB77" i="9"/>
  <c r="AC77" i="9"/>
  <c r="Z78" i="9"/>
  <c r="AA78" i="9"/>
  <c r="AB78" i="9"/>
  <c r="AC78" i="9"/>
  <c r="Z79" i="9"/>
  <c r="AA79" i="9"/>
  <c r="AB79" i="9"/>
  <c r="AC79" i="9"/>
  <c r="Z80" i="9"/>
  <c r="AA80" i="9"/>
  <c r="AB80" i="9"/>
  <c r="AC80" i="9"/>
  <c r="Z81" i="9"/>
  <c r="AA81" i="9"/>
  <c r="AB81" i="9"/>
  <c r="AC81" i="9"/>
  <c r="Z82" i="9"/>
  <c r="AA82" i="9"/>
  <c r="AB82" i="9"/>
  <c r="AC82" i="9"/>
  <c r="Z83" i="9"/>
  <c r="AA83" i="9"/>
  <c r="AB83" i="9"/>
  <c r="AC83" i="9"/>
  <c r="Z84" i="9"/>
  <c r="AA84" i="9"/>
  <c r="AB84" i="9"/>
  <c r="AC84" i="9"/>
  <c r="Z85" i="9"/>
  <c r="AA85" i="9"/>
  <c r="AB85" i="9"/>
  <c r="AC85" i="9"/>
  <c r="Z86" i="9"/>
  <c r="AA86" i="9"/>
  <c r="AB86" i="9"/>
  <c r="AC86" i="9"/>
  <c r="Z87" i="9"/>
  <c r="AA87" i="9"/>
  <c r="AB87" i="9"/>
  <c r="AC87" i="9"/>
  <c r="Z88" i="9"/>
  <c r="AA88" i="9"/>
  <c r="AB88" i="9"/>
  <c r="AC88" i="9"/>
  <c r="Z89" i="9"/>
  <c r="AA89" i="9"/>
  <c r="AB89" i="9"/>
  <c r="AC89" i="9"/>
  <c r="Z90" i="9"/>
  <c r="AA90" i="9"/>
  <c r="AB90" i="9"/>
  <c r="AC90" i="9"/>
  <c r="Z91" i="9"/>
  <c r="AA91" i="9"/>
  <c r="AB91" i="9"/>
  <c r="AC91" i="9"/>
  <c r="Z92" i="9"/>
  <c r="AA92" i="9"/>
  <c r="AB92" i="9"/>
  <c r="AC92" i="9"/>
  <c r="Z93" i="9"/>
  <c r="AA93" i="9"/>
  <c r="AB93" i="9"/>
  <c r="AC93" i="9"/>
  <c r="Z94" i="9"/>
  <c r="AA94" i="9"/>
  <c r="AB94" i="9"/>
  <c r="AC94" i="9"/>
  <c r="Z95" i="9"/>
  <c r="AA95" i="9"/>
  <c r="AB95" i="9"/>
  <c r="AC95" i="9"/>
  <c r="Z96" i="9"/>
  <c r="AA96" i="9"/>
  <c r="AB96" i="9"/>
  <c r="AC96" i="9"/>
  <c r="Z97" i="9"/>
  <c r="AA97" i="9"/>
  <c r="AB97" i="9"/>
  <c r="AC97" i="9"/>
  <c r="Z98" i="9"/>
  <c r="AA98" i="9"/>
  <c r="AB98" i="9"/>
  <c r="AC98" i="9"/>
  <c r="Z99" i="9"/>
  <c r="AA99" i="9"/>
  <c r="AB99" i="9"/>
  <c r="AC99" i="9"/>
  <c r="Z100" i="9"/>
  <c r="AA100" i="9"/>
  <c r="AB100" i="9"/>
  <c r="AC100" i="9"/>
  <c r="Z101" i="9"/>
  <c r="AA101" i="9"/>
  <c r="AB101" i="9"/>
  <c r="AC101" i="9"/>
  <c r="Z102" i="9"/>
  <c r="AA102" i="9"/>
  <c r="AB102" i="9"/>
  <c r="AC102" i="9"/>
  <c r="Z103" i="9"/>
  <c r="AA103" i="9"/>
  <c r="AB103" i="9"/>
  <c r="AC103" i="9"/>
  <c r="Z104" i="9"/>
  <c r="AA104" i="9"/>
  <c r="AB104" i="9"/>
  <c r="AC104" i="9"/>
  <c r="Z105" i="9"/>
  <c r="AA105" i="9"/>
  <c r="AB105" i="9"/>
  <c r="AC105" i="9"/>
  <c r="Z106" i="9"/>
  <c r="AA106" i="9"/>
  <c r="AB106" i="9"/>
  <c r="AC106" i="9"/>
  <c r="Z107" i="9"/>
  <c r="AA107" i="9"/>
  <c r="AB107" i="9"/>
  <c r="AC107" i="9"/>
  <c r="Z108" i="9"/>
  <c r="AA108" i="9"/>
  <c r="AB108" i="9"/>
  <c r="AC108" i="9"/>
  <c r="Z109" i="9"/>
  <c r="AA109" i="9"/>
  <c r="AB109" i="9"/>
  <c r="AC109" i="9"/>
  <c r="Z110" i="9"/>
  <c r="AA110" i="9"/>
  <c r="AB110" i="9"/>
  <c r="AC110" i="9"/>
  <c r="Z111" i="9"/>
  <c r="AA111" i="9"/>
  <c r="AB111" i="9"/>
  <c r="AC111" i="9"/>
  <c r="Z112" i="9"/>
  <c r="AA112" i="9"/>
  <c r="AB112" i="9"/>
  <c r="AC112" i="9"/>
  <c r="Z113" i="9"/>
  <c r="AA113" i="9"/>
  <c r="AB113" i="9"/>
  <c r="AC113" i="9"/>
  <c r="Z114" i="9"/>
  <c r="AA114" i="9"/>
  <c r="AB114" i="9"/>
  <c r="AC114" i="9"/>
  <c r="Z115" i="9"/>
  <c r="AA115" i="9"/>
  <c r="AB115" i="9"/>
  <c r="AC115" i="9"/>
  <c r="Z116" i="9"/>
  <c r="AA116" i="9"/>
  <c r="AB116" i="9"/>
  <c r="AC116" i="9"/>
  <c r="Z117" i="9"/>
  <c r="AA117" i="9"/>
  <c r="AB117" i="9"/>
  <c r="AC117" i="9"/>
  <c r="Z118" i="9"/>
  <c r="AA118" i="9"/>
  <c r="AB118" i="9"/>
  <c r="AC118" i="9"/>
  <c r="Z119" i="9"/>
  <c r="AA119" i="9"/>
  <c r="AB119" i="9"/>
  <c r="AC119" i="9"/>
  <c r="Z120" i="9"/>
  <c r="AA120" i="9"/>
  <c r="AB120" i="9"/>
  <c r="AC120" i="9"/>
  <c r="Z121" i="9"/>
  <c r="AA121" i="9"/>
  <c r="AB121" i="9"/>
  <c r="AC121" i="9"/>
  <c r="Z122" i="9"/>
  <c r="AA122" i="9"/>
  <c r="AB122" i="9"/>
  <c r="AC122" i="9"/>
  <c r="Z123" i="9"/>
  <c r="AA123" i="9"/>
  <c r="AB123" i="9"/>
  <c r="AC123" i="9"/>
  <c r="Z124" i="9"/>
  <c r="AA124" i="9"/>
  <c r="AB124" i="9"/>
  <c r="AC124" i="9"/>
  <c r="Z125" i="9"/>
  <c r="AA125" i="9"/>
  <c r="AB125" i="9"/>
  <c r="AC125" i="9"/>
  <c r="Z126" i="9"/>
  <c r="AA126" i="9"/>
  <c r="AB126" i="9"/>
  <c r="AC126" i="9"/>
  <c r="Z127" i="9"/>
  <c r="AA127" i="9"/>
  <c r="AB127" i="9"/>
  <c r="AC127" i="9"/>
  <c r="Z128" i="9"/>
  <c r="AA128" i="9"/>
  <c r="AB128" i="9"/>
  <c r="AC128" i="9"/>
  <c r="Z129" i="9"/>
  <c r="AA129" i="9"/>
  <c r="AB129" i="9"/>
  <c r="AC129" i="9"/>
  <c r="Z130" i="9"/>
  <c r="AA130" i="9"/>
  <c r="AB130" i="9"/>
  <c r="AC130" i="9"/>
  <c r="Z131" i="9"/>
  <c r="AA131" i="9"/>
  <c r="AB131" i="9"/>
  <c r="AC131" i="9"/>
  <c r="Z132" i="9"/>
  <c r="AA132" i="9"/>
  <c r="AB132" i="9"/>
  <c r="AC132" i="9"/>
  <c r="Z133" i="9"/>
  <c r="AA133" i="9"/>
  <c r="AB133" i="9"/>
  <c r="AC133" i="9"/>
  <c r="Z134" i="9"/>
  <c r="AA134" i="9"/>
  <c r="AB134" i="9"/>
  <c r="AC134" i="9"/>
  <c r="Z135" i="9"/>
  <c r="AA135" i="9"/>
  <c r="AB135" i="9"/>
  <c r="AC135" i="9"/>
  <c r="Z136" i="9"/>
  <c r="AA136" i="9"/>
  <c r="AB136" i="9"/>
  <c r="AC136" i="9"/>
  <c r="Z137" i="9"/>
  <c r="AA137" i="9"/>
  <c r="AB137" i="9"/>
  <c r="AC137" i="9"/>
  <c r="Z138" i="9"/>
  <c r="AA138" i="9"/>
  <c r="AB138" i="9"/>
  <c r="AC138" i="9"/>
  <c r="Z139" i="9"/>
  <c r="AA139" i="9"/>
  <c r="AB139" i="9"/>
  <c r="AC139" i="9"/>
  <c r="Z140" i="9"/>
  <c r="AA140" i="9"/>
  <c r="AB140" i="9"/>
  <c r="AC140" i="9"/>
  <c r="Z141" i="9"/>
  <c r="AA141" i="9"/>
  <c r="AB141" i="9"/>
  <c r="AC141" i="9"/>
  <c r="Z142" i="9"/>
  <c r="AA142" i="9"/>
  <c r="AB142" i="9"/>
  <c r="AC142" i="9"/>
  <c r="Z143" i="9"/>
  <c r="AA143" i="9"/>
  <c r="AB143" i="9"/>
  <c r="AC143" i="9"/>
  <c r="Z144" i="9"/>
  <c r="AA144" i="9"/>
  <c r="AB144" i="9"/>
  <c r="AC144" i="9"/>
  <c r="Z145" i="9"/>
  <c r="AA145" i="9"/>
  <c r="AB145" i="9"/>
  <c r="AC145" i="9"/>
  <c r="Z146" i="9"/>
  <c r="AA146" i="9"/>
  <c r="AB146" i="9"/>
  <c r="AC146" i="9"/>
  <c r="Z147" i="9"/>
  <c r="AA147" i="9"/>
  <c r="AB147" i="9"/>
  <c r="AC147" i="9"/>
  <c r="Z148" i="9"/>
  <c r="AA148" i="9"/>
  <c r="AB148" i="9"/>
  <c r="AC148" i="9"/>
  <c r="Z149" i="9"/>
  <c r="AA149" i="9"/>
  <c r="AB149" i="9"/>
  <c r="AC149" i="9"/>
  <c r="Z150" i="9"/>
  <c r="AA150" i="9"/>
  <c r="AB150" i="9"/>
  <c r="AC150" i="9"/>
  <c r="Z151" i="9"/>
  <c r="AA151" i="9"/>
  <c r="AB151" i="9"/>
  <c r="AC151" i="9"/>
  <c r="Z152" i="9"/>
  <c r="AA152" i="9"/>
  <c r="AB152" i="9"/>
  <c r="AC152" i="9"/>
  <c r="Z153" i="9"/>
  <c r="AA153" i="9"/>
  <c r="AB153" i="9"/>
  <c r="AC153" i="9"/>
  <c r="Z154" i="9"/>
  <c r="AA154" i="9"/>
  <c r="AB154" i="9"/>
  <c r="AC154" i="9"/>
  <c r="Z155" i="9"/>
  <c r="AA155" i="9"/>
  <c r="AB155" i="9"/>
  <c r="AC155" i="9"/>
  <c r="Z156" i="9"/>
  <c r="AA156" i="9"/>
  <c r="AB156" i="9"/>
  <c r="AC156" i="9"/>
  <c r="Z157" i="9"/>
  <c r="AA157" i="9"/>
  <c r="AB157" i="9"/>
  <c r="AC157" i="9"/>
  <c r="Z158" i="9"/>
  <c r="AA158" i="9"/>
  <c r="AB158" i="9"/>
  <c r="AC158" i="9"/>
  <c r="Z159" i="9"/>
  <c r="AA159" i="9"/>
  <c r="AB159" i="9"/>
  <c r="AC159" i="9"/>
  <c r="Z160" i="9"/>
  <c r="AA160" i="9"/>
  <c r="AB160" i="9"/>
  <c r="AC160" i="9"/>
  <c r="Z161" i="9"/>
  <c r="AA161" i="9"/>
  <c r="AB161" i="9"/>
  <c r="AC161" i="9"/>
  <c r="Z162" i="9"/>
  <c r="AA162" i="9"/>
  <c r="AB162" i="9"/>
  <c r="AC162" i="9"/>
  <c r="Z163" i="9"/>
  <c r="AA163" i="9"/>
  <c r="AB163" i="9"/>
  <c r="AC163" i="9"/>
  <c r="Z164" i="9"/>
  <c r="AA164" i="9"/>
  <c r="AB164" i="9"/>
  <c r="AC164" i="9"/>
  <c r="Z165" i="9"/>
  <c r="AA165" i="9"/>
  <c r="AB165" i="9"/>
  <c r="AC165" i="9"/>
  <c r="Z166" i="9"/>
  <c r="AA166" i="9"/>
  <c r="AB166" i="9"/>
  <c r="AC166" i="9"/>
  <c r="Z167" i="9"/>
  <c r="AA167" i="9"/>
  <c r="AB167" i="9"/>
  <c r="AC167" i="9"/>
  <c r="Z168" i="9"/>
  <c r="AA168" i="9"/>
  <c r="AB168" i="9"/>
  <c r="AC168" i="9"/>
  <c r="Z169" i="9"/>
  <c r="AA169" i="9"/>
  <c r="AB169" i="9"/>
  <c r="AC169" i="9"/>
  <c r="Z170" i="9"/>
  <c r="AA170" i="9"/>
  <c r="AB170" i="9"/>
  <c r="AC170" i="9"/>
  <c r="Z171" i="9"/>
  <c r="AA171" i="9"/>
  <c r="AB171" i="9"/>
  <c r="AC171" i="9"/>
  <c r="Z172" i="9"/>
  <c r="AA172" i="9"/>
  <c r="AB172" i="9"/>
  <c r="AC172" i="9"/>
  <c r="Z173" i="9"/>
  <c r="AA173" i="9"/>
  <c r="AB173" i="9"/>
  <c r="AC173" i="9"/>
  <c r="Z174" i="9"/>
  <c r="AA174" i="9"/>
  <c r="AB174" i="9"/>
  <c r="AC174" i="9"/>
  <c r="Z175" i="9"/>
  <c r="AA175" i="9"/>
  <c r="AB175" i="9"/>
  <c r="AC175" i="9"/>
  <c r="Z176" i="9"/>
  <c r="AA176" i="9"/>
  <c r="AB176" i="9"/>
  <c r="AC176" i="9"/>
  <c r="Z177" i="9"/>
  <c r="AA177" i="9"/>
  <c r="AB177" i="9"/>
  <c r="AC177" i="9"/>
  <c r="Z178" i="9"/>
  <c r="AA178" i="9"/>
  <c r="AB178" i="9"/>
  <c r="AC178" i="9"/>
  <c r="Z179" i="9"/>
  <c r="AA179" i="9"/>
  <c r="AB179" i="9"/>
  <c r="AC179" i="9"/>
  <c r="Z180" i="9"/>
  <c r="AA180" i="9"/>
  <c r="AB180" i="9"/>
  <c r="AC180" i="9"/>
  <c r="Z181" i="9"/>
  <c r="AA181" i="9"/>
  <c r="AB181" i="9"/>
  <c r="AC181" i="9"/>
  <c r="Z182" i="9"/>
  <c r="AA182" i="9"/>
  <c r="AB182" i="9"/>
  <c r="AC182" i="9"/>
  <c r="Z183" i="9"/>
  <c r="AA183" i="9"/>
  <c r="AB183" i="9"/>
  <c r="AC183" i="9"/>
  <c r="Z184" i="9"/>
  <c r="AA184" i="9"/>
  <c r="AB184" i="9"/>
  <c r="AC184" i="9"/>
  <c r="Z185" i="9"/>
  <c r="AA185" i="9"/>
  <c r="AB185" i="9"/>
  <c r="AC185" i="9"/>
  <c r="Z186" i="9"/>
  <c r="AA186" i="9"/>
  <c r="AB186" i="9"/>
  <c r="AC186" i="9"/>
  <c r="Z187" i="9"/>
  <c r="AA187" i="9"/>
  <c r="AB187" i="9"/>
  <c r="AC187" i="9"/>
  <c r="Z188" i="9"/>
  <c r="AA188" i="9"/>
  <c r="AB188" i="9"/>
  <c r="AC188" i="9"/>
  <c r="Z189" i="9"/>
  <c r="AA189" i="9"/>
  <c r="AB189" i="9"/>
  <c r="AC189" i="9"/>
  <c r="Z190" i="9"/>
  <c r="AA190" i="9"/>
  <c r="AB190" i="9"/>
  <c r="AC190" i="9"/>
  <c r="Z191" i="9"/>
  <c r="AA191" i="9"/>
  <c r="AB191" i="9"/>
  <c r="AC191" i="9"/>
  <c r="Z192" i="9"/>
  <c r="AA192" i="9"/>
  <c r="AB192" i="9"/>
  <c r="AC192" i="9"/>
  <c r="Z193" i="9"/>
  <c r="AA193" i="9"/>
  <c r="AB193" i="9"/>
  <c r="AC193" i="9"/>
  <c r="Z194" i="9"/>
  <c r="AA194" i="9"/>
  <c r="AB194" i="9"/>
  <c r="AC194" i="9"/>
  <c r="Z195" i="9"/>
  <c r="AA195" i="9"/>
  <c r="AB195" i="9"/>
  <c r="AC195" i="9"/>
  <c r="Z196" i="9"/>
  <c r="AA196" i="9"/>
  <c r="AB196" i="9"/>
  <c r="AC196" i="9"/>
  <c r="Z197" i="9"/>
  <c r="AA197" i="9"/>
  <c r="AB197" i="9"/>
  <c r="AC197" i="9"/>
  <c r="Z198" i="9"/>
  <c r="AA198" i="9"/>
  <c r="AB198" i="9"/>
  <c r="AC198" i="9"/>
  <c r="Z199" i="9"/>
  <c r="AA199" i="9"/>
  <c r="AB199" i="9"/>
  <c r="AC199" i="9"/>
  <c r="Z200" i="9"/>
  <c r="AA200" i="9"/>
  <c r="AB200" i="9"/>
  <c r="AC200" i="9"/>
  <c r="Z201" i="9"/>
  <c r="AA201" i="9"/>
  <c r="AB201" i="9"/>
  <c r="AC201" i="9"/>
  <c r="Z202" i="9"/>
  <c r="AA202" i="9"/>
  <c r="AB202" i="9"/>
  <c r="AC202" i="9"/>
  <c r="Z203" i="9"/>
  <c r="AA203" i="9"/>
  <c r="AB203" i="9"/>
  <c r="AC203" i="9"/>
  <c r="Z204" i="9"/>
  <c r="AA204" i="9"/>
  <c r="AB204" i="9"/>
  <c r="AC204" i="9"/>
  <c r="Z205" i="9"/>
  <c r="AA205" i="9"/>
  <c r="AB205" i="9"/>
  <c r="AC205" i="9"/>
  <c r="Z206" i="9"/>
  <c r="AA206" i="9"/>
  <c r="AB206" i="9"/>
  <c r="AC206" i="9"/>
  <c r="Z207" i="9"/>
  <c r="AA207" i="9"/>
  <c r="AB207" i="9"/>
  <c r="AC207" i="9"/>
  <c r="Z208" i="9"/>
  <c r="AA208" i="9"/>
  <c r="AB208" i="9"/>
  <c r="AC208" i="9"/>
  <c r="Z209" i="9"/>
  <c r="AA209" i="9"/>
  <c r="AB209" i="9"/>
  <c r="AC209" i="9"/>
  <c r="Z210" i="9"/>
  <c r="AA210" i="9"/>
  <c r="AB210" i="9"/>
  <c r="AC210" i="9"/>
  <c r="Z211" i="9"/>
  <c r="AA211" i="9"/>
  <c r="AB211" i="9"/>
  <c r="AC211" i="9"/>
  <c r="Z212" i="9"/>
  <c r="AA212" i="9"/>
  <c r="AB212" i="9"/>
  <c r="AC212" i="9"/>
  <c r="Z213" i="9"/>
  <c r="AA213" i="9"/>
  <c r="AB213" i="9"/>
  <c r="AC213" i="9"/>
  <c r="Z214" i="9"/>
  <c r="AA214" i="9"/>
  <c r="AB214" i="9"/>
  <c r="AC214" i="9"/>
  <c r="Z215" i="9"/>
  <c r="AA215" i="9"/>
  <c r="AB215" i="9"/>
  <c r="AC215" i="9"/>
  <c r="Z216" i="9"/>
  <c r="AA216" i="9"/>
  <c r="AB216" i="9"/>
  <c r="AC216" i="9"/>
  <c r="Z217" i="9"/>
  <c r="AA217" i="9"/>
  <c r="AB217" i="9"/>
  <c r="AC217" i="9"/>
  <c r="Z218" i="9"/>
  <c r="AA218" i="9"/>
  <c r="AB218" i="9"/>
  <c r="AC218" i="9"/>
  <c r="Z219" i="9"/>
  <c r="AA219" i="9"/>
  <c r="AB219" i="9"/>
  <c r="AC219" i="9"/>
  <c r="Z220" i="9"/>
  <c r="AA220" i="9"/>
  <c r="AB220" i="9"/>
  <c r="AC220" i="9"/>
  <c r="Z221" i="9"/>
  <c r="AA221" i="9"/>
  <c r="AB221" i="9"/>
  <c r="AC221" i="9"/>
  <c r="Z222" i="9"/>
  <c r="AA222" i="9"/>
  <c r="AB222" i="9"/>
  <c r="AC222" i="9"/>
  <c r="Z223" i="9"/>
  <c r="AA223" i="9"/>
  <c r="AB223" i="9"/>
  <c r="AC223" i="9"/>
  <c r="Z224" i="9"/>
  <c r="AA224" i="9"/>
  <c r="AB224" i="9"/>
  <c r="AC224" i="9"/>
  <c r="Z225" i="9"/>
  <c r="AA225" i="9"/>
  <c r="AB225" i="9"/>
  <c r="AC225" i="9"/>
  <c r="Z226" i="9"/>
  <c r="AA226" i="9"/>
  <c r="AB226" i="9"/>
  <c r="AC226" i="9"/>
  <c r="Z227" i="9"/>
  <c r="AA227" i="9"/>
  <c r="AB227" i="9"/>
  <c r="AC227" i="9"/>
  <c r="Z228" i="9"/>
  <c r="AA228" i="9"/>
  <c r="AB228" i="9"/>
  <c r="AC228" i="9"/>
  <c r="Z229" i="9"/>
  <c r="AA229" i="9"/>
  <c r="AB229" i="9"/>
  <c r="AC229" i="9"/>
  <c r="Z230" i="9"/>
  <c r="AA230" i="9"/>
  <c r="AB230" i="9"/>
  <c r="AC230" i="9"/>
  <c r="Z231" i="9"/>
  <c r="AA231" i="9"/>
  <c r="AB231" i="9"/>
  <c r="AC231" i="9"/>
  <c r="Z232" i="9"/>
  <c r="AA232" i="9"/>
  <c r="AB232" i="9"/>
  <c r="AC232" i="9"/>
  <c r="Z233" i="9"/>
  <c r="AA233" i="9"/>
  <c r="AB233" i="9"/>
  <c r="AC233" i="9"/>
  <c r="Z234" i="9"/>
  <c r="AA234" i="9"/>
  <c r="AB234" i="9"/>
  <c r="AC234" i="9"/>
  <c r="Z235" i="9"/>
  <c r="AA235" i="9"/>
  <c r="AB235" i="9"/>
  <c r="AC235" i="9"/>
  <c r="Z236" i="9"/>
  <c r="AA236" i="9"/>
  <c r="AB236" i="9"/>
  <c r="AC236" i="9"/>
  <c r="Z237" i="9"/>
  <c r="AA237" i="9"/>
  <c r="AB237" i="9"/>
  <c r="AC237" i="9"/>
  <c r="Z238" i="9"/>
  <c r="AA238" i="9"/>
  <c r="AB238" i="9"/>
  <c r="AC238" i="9"/>
  <c r="Z239" i="9"/>
  <c r="AA239" i="9"/>
  <c r="AB239" i="9"/>
  <c r="AC239" i="9"/>
  <c r="Z240" i="9"/>
  <c r="AA240" i="9"/>
  <c r="AB240" i="9"/>
  <c r="AC240" i="9"/>
  <c r="Z241" i="9"/>
  <c r="AA241" i="9"/>
  <c r="AB241" i="9"/>
  <c r="AC241" i="9"/>
  <c r="Z242" i="9"/>
  <c r="AA242" i="9"/>
  <c r="AB242" i="9"/>
  <c r="AC242" i="9"/>
  <c r="Z243" i="9"/>
  <c r="AA243" i="9"/>
  <c r="AB243" i="9"/>
  <c r="AC243" i="9"/>
  <c r="Z244" i="9"/>
  <c r="AA244" i="9"/>
  <c r="AB244" i="9"/>
  <c r="AC244" i="9"/>
  <c r="Z245" i="9"/>
  <c r="AA245" i="9"/>
  <c r="AB245" i="9"/>
  <c r="AC245" i="9"/>
  <c r="Z246" i="9"/>
  <c r="AA246" i="9"/>
  <c r="AB246" i="9"/>
  <c r="AC246" i="9"/>
  <c r="Z247" i="9"/>
  <c r="AA247" i="9"/>
  <c r="AB247" i="9"/>
  <c r="AC247" i="9"/>
  <c r="Z248" i="9"/>
  <c r="AA248" i="9"/>
  <c r="AB248" i="9"/>
  <c r="AC248" i="9"/>
  <c r="Z249" i="9"/>
  <c r="AA249" i="9"/>
  <c r="AB249" i="9"/>
  <c r="AC249" i="9"/>
  <c r="Z250" i="9"/>
  <c r="AA250" i="9"/>
  <c r="AB250" i="9"/>
  <c r="AC250" i="9"/>
  <c r="Z251" i="9"/>
  <c r="AA251" i="9"/>
  <c r="AB251" i="9"/>
  <c r="AC251" i="9"/>
  <c r="Z252" i="9"/>
  <c r="AA252" i="9"/>
  <c r="AB252" i="9"/>
  <c r="AC252" i="9"/>
  <c r="Z253" i="9"/>
  <c r="AA253" i="9"/>
  <c r="AB253" i="9"/>
  <c r="AC253" i="9"/>
  <c r="Z254" i="9"/>
  <c r="AA254" i="9"/>
  <c r="AB254" i="9"/>
  <c r="AC254" i="9"/>
  <c r="Z255" i="9"/>
  <c r="AA255" i="9"/>
  <c r="AB255" i="9"/>
  <c r="AC255" i="9"/>
  <c r="Z256" i="9"/>
  <c r="AA256" i="9"/>
  <c r="AB256" i="9"/>
  <c r="AC256" i="9"/>
  <c r="Z257" i="9"/>
  <c r="AA257" i="9"/>
  <c r="AB257" i="9"/>
  <c r="AC257" i="9"/>
  <c r="Z258" i="9"/>
  <c r="AA258" i="9"/>
  <c r="AB258" i="9"/>
  <c r="AC258" i="9"/>
  <c r="Z259" i="9"/>
  <c r="AA259" i="9"/>
  <c r="AB259" i="9"/>
  <c r="AC259" i="9"/>
  <c r="Z260" i="9"/>
  <c r="AA260" i="9"/>
  <c r="AB260" i="9"/>
  <c r="AC260" i="9"/>
  <c r="Z261" i="9"/>
  <c r="AA261" i="9"/>
  <c r="AB261" i="9"/>
  <c r="AC261" i="9"/>
  <c r="Z262" i="9"/>
  <c r="AA262" i="9"/>
  <c r="AB262" i="9"/>
  <c r="AC262" i="9"/>
  <c r="Z263" i="9"/>
  <c r="AA263" i="9"/>
  <c r="AB263" i="9"/>
  <c r="AC263" i="9"/>
  <c r="Z264" i="9"/>
  <c r="AA264" i="9"/>
  <c r="AB264" i="9"/>
  <c r="AC264" i="9"/>
  <c r="Z265" i="9"/>
  <c r="AA265" i="9"/>
  <c r="AB265" i="9"/>
  <c r="AC265" i="9"/>
  <c r="Z266" i="9"/>
  <c r="AA266" i="9"/>
  <c r="AB266" i="9"/>
  <c r="AC266" i="9"/>
  <c r="Z267" i="9"/>
  <c r="AA267" i="9"/>
  <c r="AB267" i="9"/>
  <c r="AC267" i="9"/>
  <c r="Z268" i="9"/>
  <c r="AA268" i="9"/>
  <c r="AB268" i="9"/>
  <c r="AC268" i="9"/>
  <c r="Z269" i="9"/>
  <c r="AA269" i="9"/>
  <c r="AB269" i="9"/>
  <c r="AC269" i="9"/>
  <c r="Z270" i="9"/>
  <c r="AA270" i="9"/>
  <c r="AB270" i="9"/>
  <c r="AC270" i="9"/>
  <c r="Z271" i="9"/>
  <c r="AA271" i="9"/>
  <c r="AB271" i="9"/>
  <c r="AC271" i="9"/>
  <c r="Z272" i="9"/>
  <c r="AA272" i="9"/>
  <c r="AB272" i="9"/>
  <c r="AC272" i="9"/>
  <c r="Z273" i="9"/>
  <c r="AA273" i="9"/>
  <c r="AB273" i="9"/>
  <c r="AC273" i="9"/>
  <c r="Z274" i="9"/>
  <c r="AA274" i="9"/>
  <c r="AB274" i="9"/>
  <c r="AC274" i="9"/>
  <c r="Z275" i="9"/>
  <c r="AA275" i="9"/>
  <c r="AB275" i="9"/>
  <c r="AC275" i="9"/>
  <c r="Z276" i="9"/>
  <c r="AA276" i="9"/>
  <c r="AB276" i="9"/>
  <c r="AC276" i="9"/>
  <c r="Z277" i="9"/>
  <c r="AA277" i="9"/>
  <c r="AB277" i="9"/>
  <c r="AC277" i="9"/>
  <c r="Z278" i="9"/>
  <c r="AA278" i="9"/>
  <c r="AB278" i="9"/>
  <c r="AC278" i="9"/>
  <c r="Z279" i="9"/>
  <c r="AA279" i="9"/>
  <c r="AB279" i="9"/>
  <c r="AC279" i="9"/>
  <c r="Z280" i="9"/>
  <c r="AA280" i="9"/>
  <c r="AB280" i="9"/>
  <c r="AC280" i="9"/>
  <c r="Z281" i="9"/>
  <c r="AA281" i="9"/>
  <c r="AB281" i="9"/>
  <c r="AC281" i="9"/>
  <c r="Z282" i="9"/>
  <c r="AA282" i="9"/>
  <c r="AB282" i="9"/>
  <c r="AC282" i="9"/>
  <c r="Z283" i="9"/>
  <c r="AA283" i="9"/>
  <c r="AB283" i="9"/>
  <c r="AC283" i="9"/>
  <c r="Z284" i="9"/>
  <c r="AA284" i="9"/>
  <c r="AB284" i="9"/>
  <c r="AC284" i="9"/>
  <c r="Z285" i="9"/>
  <c r="AA285" i="9"/>
  <c r="AB285" i="9"/>
  <c r="AC285" i="9"/>
  <c r="Z286" i="9"/>
  <c r="AA286" i="9"/>
  <c r="AB286" i="9"/>
  <c r="AC286" i="9"/>
  <c r="Z287" i="9"/>
  <c r="AA287" i="9"/>
  <c r="AB287" i="9"/>
  <c r="AC287" i="9"/>
  <c r="Z288" i="9"/>
  <c r="AA288" i="9"/>
  <c r="AB288" i="9"/>
  <c r="AC288" i="9"/>
  <c r="Z289" i="9"/>
  <c r="AA289" i="9"/>
  <c r="AB289" i="9"/>
  <c r="AC289" i="9"/>
  <c r="Z290" i="9"/>
  <c r="AA290" i="9"/>
  <c r="AB290" i="9"/>
  <c r="AC290" i="9"/>
  <c r="Z291" i="9"/>
  <c r="AA291" i="9"/>
  <c r="AB291" i="9"/>
  <c r="AC291" i="9"/>
  <c r="Z292" i="9"/>
  <c r="AA292" i="9"/>
  <c r="AB292" i="9"/>
  <c r="AC292" i="9"/>
  <c r="Z293" i="9"/>
  <c r="AA293" i="9"/>
  <c r="AB293" i="9"/>
  <c r="AC293" i="9"/>
  <c r="Z294" i="9"/>
  <c r="AA294" i="9"/>
  <c r="AB294" i="9"/>
  <c r="AC294" i="9"/>
  <c r="Z295" i="9"/>
  <c r="AA295" i="9"/>
  <c r="AB295" i="9"/>
  <c r="AC295" i="9"/>
  <c r="Z296" i="9"/>
  <c r="AA296" i="9"/>
  <c r="AB296" i="9"/>
  <c r="AC296" i="9"/>
  <c r="Z297" i="9"/>
  <c r="AA297" i="9"/>
  <c r="AB297" i="9"/>
  <c r="AC297" i="9"/>
  <c r="Z298" i="9"/>
  <c r="AA298" i="9"/>
  <c r="AB298" i="9"/>
  <c r="AC298" i="9"/>
  <c r="Z299" i="9"/>
  <c r="AA299" i="9"/>
  <c r="AB299" i="9"/>
  <c r="AC299" i="9"/>
  <c r="Z300" i="9"/>
  <c r="AA300" i="9"/>
  <c r="AB300" i="9"/>
  <c r="AC300" i="9"/>
  <c r="Z301" i="9"/>
  <c r="AA301" i="9"/>
  <c r="AB301" i="9"/>
  <c r="AC301" i="9"/>
  <c r="Z302" i="9"/>
  <c r="AA302" i="9"/>
  <c r="AB302" i="9"/>
  <c r="AC302" i="9"/>
  <c r="Z303" i="9"/>
  <c r="AA303" i="9"/>
  <c r="AB303" i="9"/>
  <c r="AC303" i="9"/>
  <c r="Z304" i="9"/>
  <c r="AA304" i="9"/>
  <c r="AB304" i="9"/>
  <c r="AC304" i="9"/>
  <c r="Z305" i="9"/>
  <c r="AA305" i="9"/>
  <c r="AB305" i="9"/>
  <c r="AC305" i="9"/>
  <c r="Z8" i="5"/>
  <c r="AA8" i="5"/>
  <c r="AB8" i="5"/>
  <c r="AC8" i="5"/>
  <c r="Z9" i="5"/>
  <c r="AA9" i="5"/>
  <c r="AB9" i="5"/>
  <c r="AC9" i="5"/>
  <c r="Z10" i="5"/>
  <c r="AA10" i="5"/>
  <c r="AB10" i="5"/>
  <c r="AC10" i="5"/>
  <c r="Z11" i="5"/>
  <c r="AA11" i="5"/>
  <c r="AB11" i="5"/>
  <c r="AC11" i="5"/>
  <c r="Z12" i="5"/>
  <c r="AA12" i="5"/>
  <c r="AB12" i="5"/>
  <c r="AC12" i="5"/>
  <c r="Z13" i="5"/>
  <c r="AA13" i="5"/>
  <c r="AB13" i="5"/>
  <c r="AC13" i="5"/>
  <c r="Z14" i="5"/>
  <c r="AA14" i="5"/>
  <c r="AB14" i="5"/>
  <c r="AC14" i="5"/>
  <c r="Z15" i="5"/>
  <c r="AA15" i="5"/>
  <c r="AB15" i="5"/>
  <c r="AC15" i="5"/>
  <c r="Z16" i="5"/>
  <c r="AA16" i="5"/>
  <c r="AB16" i="5"/>
  <c r="AC16" i="5"/>
  <c r="Z17" i="5"/>
  <c r="AA17" i="5"/>
  <c r="AB17" i="5"/>
  <c r="AC17" i="5"/>
  <c r="Z18" i="5"/>
  <c r="AA18" i="5"/>
  <c r="AB18" i="5"/>
  <c r="AC18" i="5"/>
  <c r="Z19" i="5"/>
  <c r="AA19" i="5"/>
  <c r="AB19" i="5"/>
  <c r="AC19" i="5"/>
  <c r="Z20" i="5"/>
  <c r="AA20" i="5"/>
  <c r="AB20" i="5"/>
  <c r="AC20" i="5"/>
  <c r="Z21" i="5"/>
  <c r="AA21" i="5"/>
  <c r="AB21" i="5"/>
  <c r="AC21" i="5"/>
  <c r="Z22" i="5"/>
  <c r="AA22" i="5"/>
  <c r="AB22" i="5"/>
  <c r="AC22" i="5"/>
  <c r="Z23" i="5"/>
  <c r="AA23" i="5"/>
  <c r="AB23" i="5"/>
  <c r="AC23" i="5"/>
  <c r="Z24" i="5"/>
  <c r="AA24" i="5"/>
  <c r="AB24" i="5"/>
  <c r="AC24" i="5"/>
  <c r="Z25" i="5"/>
  <c r="AA25" i="5"/>
  <c r="AB25" i="5"/>
  <c r="AC25" i="5"/>
  <c r="Z26" i="5"/>
  <c r="AA26" i="5"/>
  <c r="AB26" i="5"/>
  <c r="AC26" i="5"/>
  <c r="Z27" i="5"/>
  <c r="AA27" i="5"/>
  <c r="AB27" i="5"/>
  <c r="AC27" i="5"/>
  <c r="Z28" i="5"/>
  <c r="AA28" i="5"/>
  <c r="AB28" i="5"/>
  <c r="AC28" i="5"/>
  <c r="Z29" i="5"/>
  <c r="AA29" i="5"/>
  <c r="AB29" i="5"/>
  <c r="AC29" i="5"/>
  <c r="Z30" i="5"/>
  <c r="AA30" i="5"/>
  <c r="AB30" i="5"/>
  <c r="AC30" i="5"/>
  <c r="Z31" i="5"/>
  <c r="AA31" i="5"/>
  <c r="AB31" i="5"/>
  <c r="AC31" i="5"/>
  <c r="Z32" i="5"/>
  <c r="AA32" i="5"/>
  <c r="AB32" i="5"/>
  <c r="AC32" i="5"/>
  <c r="Z33" i="5"/>
  <c r="AA33" i="5"/>
  <c r="AB33" i="5"/>
  <c r="AC33" i="5"/>
  <c r="Z34" i="5"/>
  <c r="AA34" i="5"/>
  <c r="AB34" i="5"/>
  <c r="AC34" i="5"/>
  <c r="Z35" i="5"/>
  <c r="AA35" i="5"/>
  <c r="AB35" i="5"/>
  <c r="AC35" i="5"/>
  <c r="Z36" i="5"/>
  <c r="AA36" i="5"/>
  <c r="AB36" i="5"/>
  <c r="AC36" i="5"/>
  <c r="Z37" i="5"/>
  <c r="AA37" i="5"/>
  <c r="AB37" i="5"/>
  <c r="AC37" i="5"/>
  <c r="Z38" i="5"/>
  <c r="AA38" i="5"/>
  <c r="AB38" i="5"/>
  <c r="AC38" i="5"/>
  <c r="Z39" i="5"/>
  <c r="AA39" i="5"/>
  <c r="AB39" i="5"/>
  <c r="AC39" i="5"/>
  <c r="Z40" i="5"/>
  <c r="AA40" i="5"/>
  <c r="AB40" i="5"/>
  <c r="AC40" i="5"/>
  <c r="Z41" i="5"/>
  <c r="AA41" i="5"/>
  <c r="AB41" i="5"/>
  <c r="AC41" i="5"/>
  <c r="Z42" i="5"/>
  <c r="AA42" i="5"/>
  <c r="AB42" i="5"/>
  <c r="AC42" i="5"/>
  <c r="Z43" i="5"/>
  <c r="AA43" i="5"/>
  <c r="AB43" i="5"/>
  <c r="AC43" i="5"/>
  <c r="Z44" i="5"/>
  <c r="AA44" i="5"/>
  <c r="AB44" i="5"/>
  <c r="AC44" i="5"/>
  <c r="Z45" i="5"/>
  <c r="AA45" i="5"/>
  <c r="AB45" i="5"/>
  <c r="AC45" i="5"/>
  <c r="Z46" i="5"/>
  <c r="AA46" i="5"/>
  <c r="AB46" i="5"/>
  <c r="AC46" i="5"/>
  <c r="Z47" i="5"/>
  <c r="AA47" i="5"/>
  <c r="AB47" i="5"/>
  <c r="AC47" i="5"/>
  <c r="Z48" i="5"/>
  <c r="AA48" i="5"/>
  <c r="AB48" i="5"/>
  <c r="AC48" i="5"/>
  <c r="Z49" i="5"/>
  <c r="AA49" i="5"/>
  <c r="AB49" i="5"/>
  <c r="AC49" i="5"/>
  <c r="Z50" i="5"/>
  <c r="AA50" i="5"/>
  <c r="AB50" i="5"/>
  <c r="AC50" i="5"/>
  <c r="Z51" i="5"/>
  <c r="AA51" i="5"/>
  <c r="AB51" i="5"/>
  <c r="AC51" i="5"/>
  <c r="Z52" i="5"/>
  <c r="AA52" i="5"/>
  <c r="AB52" i="5"/>
  <c r="AC52" i="5"/>
  <c r="Z53" i="5"/>
  <c r="AA53" i="5"/>
  <c r="AB53" i="5"/>
  <c r="AC53" i="5"/>
  <c r="Z54" i="5"/>
  <c r="AA54" i="5"/>
  <c r="AB54" i="5"/>
  <c r="AC54" i="5"/>
  <c r="Z55" i="5"/>
  <c r="AA55" i="5"/>
  <c r="AB55" i="5"/>
  <c r="AC55" i="5"/>
  <c r="Z56" i="5"/>
  <c r="AA56" i="5"/>
  <c r="AB56" i="5"/>
  <c r="AC56" i="5"/>
  <c r="Z57" i="5"/>
  <c r="AA57" i="5"/>
  <c r="AB57" i="5"/>
  <c r="AC57" i="5"/>
  <c r="Z58" i="5"/>
  <c r="AA58" i="5"/>
  <c r="AB58" i="5"/>
  <c r="AC58" i="5"/>
  <c r="Z59" i="5"/>
  <c r="AA59" i="5"/>
  <c r="AB59" i="5"/>
  <c r="AC59" i="5"/>
  <c r="Z60" i="5"/>
  <c r="AA60" i="5"/>
  <c r="AB60" i="5"/>
  <c r="AC60" i="5"/>
  <c r="Z61" i="5"/>
  <c r="AA61" i="5"/>
  <c r="AB61" i="5"/>
  <c r="AC61" i="5"/>
  <c r="Z62" i="5"/>
  <c r="AA62" i="5"/>
  <c r="AB62" i="5"/>
  <c r="AC62" i="5"/>
  <c r="Z63" i="5"/>
  <c r="AA63" i="5"/>
  <c r="AB63" i="5"/>
  <c r="AC63" i="5"/>
  <c r="Z64" i="5"/>
  <c r="AA64" i="5"/>
  <c r="AB64" i="5"/>
  <c r="AC64" i="5"/>
  <c r="Z65" i="5"/>
  <c r="AA65" i="5"/>
  <c r="AB65" i="5"/>
  <c r="AC65" i="5"/>
  <c r="Z66" i="5"/>
  <c r="AA66" i="5"/>
  <c r="AB66" i="5"/>
  <c r="AC66" i="5"/>
  <c r="Z67" i="5"/>
  <c r="AA67" i="5"/>
  <c r="AB67" i="5"/>
  <c r="AC67" i="5"/>
  <c r="Z68" i="5"/>
  <c r="AA68" i="5"/>
  <c r="AB68" i="5"/>
  <c r="AC68" i="5"/>
  <c r="Z69" i="5"/>
  <c r="AA69" i="5"/>
  <c r="AB69" i="5"/>
  <c r="AC69" i="5"/>
  <c r="Z70" i="5"/>
  <c r="AA70" i="5"/>
  <c r="AB70" i="5"/>
  <c r="AC70" i="5"/>
  <c r="Z71" i="5"/>
  <c r="AA71" i="5"/>
  <c r="AB71" i="5"/>
  <c r="AC71" i="5"/>
  <c r="Z72" i="5"/>
  <c r="AA72" i="5"/>
  <c r="AB72" i="5"/>
  <c r="AC72" i="5"/>
  <c r="Z73" i="5"/>
  <c r="AA73" i="5"/>
  <c r="AB73" i="5"/>
  <c r="AC73" i="5"/>
  <c r="Z74" i="5"/>
  <c r="AA74" i="5"/>
  <c r="AB74" i="5"/>
  <c r="AC74" i="5"/>
  <c r="Z75" i="5"/>
  <c r="AA75" i="5"/>
  <c r="AB75" i="5"/>
  <c r="AC75" i="5"/>
  <c r="Z76" i="5"/>
  <c r="AA76" i="5"/>
  <c r="AB76" i="5"/>
  <c r="AC76" i="5"/>
  <c r="Z77" i="5"/>
  <c r="AA77" i="5"/>
  <c r="AB77" i="5"/>
  <c r="AC77" i="5"/>
  <c r="Z78" i="5"/>
  <c r="AA78" i="5"/>
  <c r="AB78" i="5"/>
  <c r="AC78" i="5"/>
  <c r="Z79" i="5"/>
  <c r="AA79" i="5"/>
  <c r="AB79" i="5"/>
  <c r="AC79" i="5"/>
  <c r="Z80" i="5"/>
  <c r="AA80" i="5"/>
  <c r="AB80" i="5"/>
  <c r="AC80" i="5"/>
  <c r="Z81" i="5"/>
  <c r="AA81" i="5"/>
  <c r="AB81" i="5"/>
  <c r="AC81" i="5"/>
  <c r="Z82" i="5"/>
  <c r="AA82" i="5"/>
  <c r="AB82" i="5"/>
  <c r="AC82" i="5"/>
  <c r="Z83" i="5"/>
  <c r="AA83" i="5"/>
  <c r="AB83" i="5"/>
  <c r="AC83" i="5"/>
  <c r="Z84" i="5"/>
  <c r="AA84" i="5"/>
  <c r="AB84" i="5"/>
  <c r="AC84" i="5"/>
  <c r="Z85" i="5"/>
  <c r="AA85" i="5"/>
  <c r="AB85" i="5"/>
  <c r="AC85" i="5"/>
  <c r="Z86" i="5"/>
  <c r="AA86" i="5"/>
  <c r="AB86" i="5"/>
  <c r="AC86" i="5"/>
  <c r="Z87" i="5"/>
  <c r="AA87" i="5"/>
  <c r="AB87" i="5"/>
  <c r="AC87" i="5"/>
  <c r="Z88" i="5"/>
  <c r="AA88" i="5"/>
  <c r="AB88" i="5"/>
  <c r="AC88" i="5"/>
  <c r="Z89" i="5"/>
  <c r="AA89" i="5"/>
  <c r="AB89" i="5"/>
  <c r="AC89" i="5"/>
  <c r="Z90" i="5"/>
  <c r="AA90" i="5"/>
  <c r="AB90" i="5"/>
  <c r="AC90" i="5"/>
  <c r="Z91" i="5"/>
  <c r="AA91" i="5"/>
  <c r="AB91" i="5"/>
  <c r="AC91" i="5"/>
  <c r="Z92" i="5"/>
  <c r="AA92" i="5"/>
  <c r="AB92" i="5"/>
  <c r="AC92" i="5"/>
  <c r="Z93" i="5"/>
  <c r="AA93" i="5"/>
  <c r="AB93" i="5"/>
  <c r="AC93" i="5"/>
  <c r="Z94" i="5"/>
  <c r="AA94" i="5"/>
  <c r="AB94" i="5"/>
  <c r="AC94" i="5"/>
  <c r="Z95" i="5"/>
  <c r="AA95" i="5"/>
  <c r="AB95" i="5"/>
  <c r="AC95" i="5"/>
  <c r="Z96" i="5"/>
  <c r="AA96" i="5"/>
  <c r="AB96" i="5"/>
  <c r="AC96" i="5"/>
  <c r="Z97" i="5"/>
  <c r="AA97" i="5"/>
  <c r="AB97" i="5"/>
  <c r="AC97" i="5"/>
  <c r="Z98" i="5"/>
  <c r="AA98" i="5"/>
  <c r="AB98" i="5"/>
  <c r="AC98" i="5"/>
  <c r="Z99" i="5"/>
  <c r="AA99" i="5"/>
  <c r="AB99" i="5"/>
  <c r="AC99" i="5"/>
  <c r="Z100" i="5"/>
  <c r="AA100" i="5"/>
  <c r="AB100" i="5"/>
  <c r="AC100" i="5"/>
  <c r="Z101" i="5"/>
  <c r="AA101" i="5"/>
  <c r="AB101" i="5"/>
  <c r="AC101" i="5"/>
  <c r="Z102" i="5"/>
  <c r="AA102" i="5"/>
  <c r="AB102" i="5"/>
  <c r="AC102" i="5"/>
  <c r="Z103" i="5"/>
  <c r="AA103" i="5"/>
  <c r="AB103" i="5"/>
  <c r="AC103" i="5"/>
  <c r="Z104" i="5"/>
  <c r="AA104" i="5"/>
  <c r="AB104" i="5"/>
  <c r="AC104" i="5"/>
  <c r="Z105" i="5"/>
  <c r="AA105" i="5"/>
  <c r="AB105" i="5"/>
  <c r="AC105" i="5"/>
  <c r="Z106" i="5"/>
  <c r="AA106" i="5"/>
  <c r="AB106" i="5"/>
  <c r="AC106" i="5"/>
  <c r="Z107" i="5"/>
  <c r="AA107" i="5"/>
  <c r="AB107" i="5"/>
  <c r="AC107" i="5"/>
  <c r="Z108" i="5"/>
  <c r="AA108" i="5"/>
  <c r="AB108" i="5"/>
  <c r="AC108" i="5"/>
  <c r="Z109" i="5"/>
  <c r="AA109" i="5"/>
  <c r="AB109" i="5"/>
  <c r="AC109" i="5"/>
  <c r="Z110" i="5"/>
  <c r="AA110" i="5"/>
  <c r="AB110" i="5"/>
  <c r="AC110" i="5"/>
  <c r="Z111" i="5"/>
  <c r="AA111" i="5"/>
  <c r="AB111" i="5"/>
  <c r="AC111" i="5"/>
  <c r="Z112" i="5"/>
  <c r="AA112" i="5"/>
  <c r="AB112" i="5"/>
  <c r="AC112" i="5"/>
  <c r="Z113" i="5"/>
  <c r="AA113" i="5"/>
  <c r="AB113" i="5"/>
  <c r="AC113" i="5"/>
  <c r="Z114" i="5"/>
  <c r="AA114" i="5"/>
  <c r="AB114" i="5"/>
  <c r="AC114" i="5"/>
  <c r="Z115" i="5"/>
  <c r="AA115" i="5"/>
  <c r="AB115" i="5"/>
  <c r="AC115" i="5"/>
  <c r="Z116" i="5"/>
  <c r="AA116" i="5"/>
  <c r="AB116" i="5"/>
  <c r="AC116" i="5"/>
  <c r="Z117" i="5"/>
  <c r="AA117" i="5"/>
  <c r="AB117" i="5"/>
  <c r="AC117" i="5"/>
  <c r="Z118" i="5"/>
  <c r="AA118" i="5"/>
  <c r="AB118" i="5"/>
  <c r="AC118" i="5"/>
  <c r="Z119" i="5"/>
  <c r="AA119" i="5"/>
  <c r="AB119" i="5"/>
  <c r="AC119" i="5"/>
  <c r="Z120" i="5"/>
  <c r="AA120" i="5"/>
  <c r="AB120" i="5"/>
  <c r="AC120" i="5"/>
  <c r="Z121" i="5"/>
  <c r="AA121" i="5"/>
  <c r="AB121" i="5"/>
  <c r="AC121" i="5"/>
  <c r="Z122" i="5"/>
  <c r="AA122" i="5"/>
  <c r="AB122" i="5"/>
  <c r="AC122" i="5"/>
  <c r="Z123" i="5"/>
  <c r="AA123" i="5"/>
  <c r="AB123" i="5"/>
  <c r="AC123" i="5"/>
  <c r="Z124" i="5"/>
  <c r="AA124" i="5"/>
  <c r="AB124" i="5"/>
  <c r="AC124" i="5"/>
  <c r="Z125" i="5"/>
  <c r="AA125" i="5"/>
  <c r="AB125" i="5"/>
  <c r="AC125" i="5"/>
  <c r="Z126" i="5"/>
  <c r="AA126" i="5"/>
  <c r="AB126" i="5"/>
  <c r="AC126" i="5"/>
  <c r="Z127" i="5"/>
  <c r="AA127" i="5"/>
  <c r="AB127" i="5"/>
  <c r="AC127" i="5"/>
  <c r="Z128" i="5"/>
  <c r="AA128" i="5"/>
  <c r="AB128" i="5"/>
  <c r="AC128" i="5"/>
  <c r="Z129" i="5"/>
  <c r="AA129" i="5"/>
  <c r="AB129" i="5"/>
  <c r="AC129" i="5"/>
  <c r="Z130" i="5"/>
  <c r="AA130" i="5"/>
  <c r="AB130" i="5"/>
  <c r="AC130" i="5"/>
  <c r="Z131" i="5"/>
  <c r="AA131" i="5"/>
  <c r="AB131" i="5"/>
  <c r="AC131" i="5"/>
  <c r="Z132" i="5"/>
  <c r="AA132" i="5"/>
  <c r="AB132" i="5"/>
  <c r="AC132" i="5"/>
  <c r="Z133" i="5"/>
  <c r="AA133" i="5"/>
  <c r="AB133" i="5"/>
  <c r="AC133" i="5"/>
  <c r="Z134" i="5"/>
  <c r="AA134" i="5"/>
  <c r="AB134" i="5"/>
  <c r="AC134" i="5"/>
  <c r="Z135" i="5"/>
  <c r="AA135" i="5"/>
  <c r="AB135" i="5"/>
  <c r="AC135" i="5"/>
  <c r="Z136" i="5"/>
  <c r="AA136" i="5"/>
  <c r="AB136" i="5"/>
  <c r="AC136" i="5"/>
  <c r="Z137" i="5"/>
  <c r="AA137" i="5"/>
  <c r="AB137" i="5"/>
  <c r="AC137" i="5"/>
  <c r="Z138" i="5"/>
  <c r="AA138" i="5"/>
  <c r="AB138" i="5"/>
  <c r="AC138" i="5"/>
  <c r="Z139" i="5"/>
  <c r="AA139" i="5"/>
  <c r="AB139" i="5"/>
  <c r="AC139" i="5"/>
  <c r="Z140" i="5"/>
  <c r="AA140" i="5"/>
  <c r="AB140" i="5"/>
  <c r="AC140" i="5"/>
  <c r="Z141" i="5"/>
  <c r="AA141" i="5"/>
  <c r="AB141" i="5"/>
  <c r="AC141" i="5"/>
  <c r="Z142" i="5"/>
  <c r="AA142" i="5"/>
  <c r="AB142" i="5"/>
  <c r="AC142" i="5"/>
  <c r="Z143" i="5"/>
  <c r="AA143" i="5"/>
  <c r="AB143" i="5"/>
  <c r="AC143" i="5"/>
  <c r="Z144" i="5"/>
  <c r="AA144" i="5"/>
  <c r="AB144" i="5"/>
  <c r="AC144" i="5"/>
  <c r="Z145" i="5"/>
  <c r="AA145" i="5"/>
  <c r="AB145" i="5"/>
  <c r="AC145" i="5"/>
  <c r="Z146" i="5"/>
  <c r="AA146" i="5"/>
  <c r="AB146" i="5"/>
  <c r="AC146" i="5"/>
  <c r="Z147" i="5"/>
  <c r="AA147" i="5"/>
  <c r="AB147" i="5"/>
  <c r="AC147" i="5"/>
  <c r="Z148" i="5"/>
  <c r="AA148" i="5"/>
  <c r="AB148" i="5"/>
  <c r="AC148" i="5"/>
  <c r="Z149" i="5"/>
  <c r="AA149" i="5"/>
  <c r="AB149" i="5"/>
  <c r="AC149" i="5"/>
  <c r="Z150" i="5"/>
  <c r="AA150" i="5"/>
  <c r="AB150" i="5"/>
  <c r="AC150" i="5"/>
  <c r="Z151" i="5"/>
  <c r="AA151" i="5"/>
  <c r="AB151" i="5"/>
  <c r="AC151" i="5"/>
  <c r="Z152" i="5"/>
  <c r="AA152" i="5"/>
  <c r="AB152" i="5"/>
  <c r="AC152" i="5"/>
  <c r="Z153" i="5"/>
  <c r="AA153" i="5"/>
  <c r="AB153" i="5"/>
  <c r="AC153" i="5"/>
  <c r="Z154" i="5"/>
  <c r="AA154" i="5"/>
  <c r="AB154" i="5"/>
  <c r="AC154" i="5"/>
  <c r="Z155" i="5"/>
  <c r="AA155" i="5"/>
  <c r="AB155" i="5"/>
  <c r="AC155" i="5"/>
  <c r="Z156" i="5"/>
  <c r="AA156" i="5"/>
  <c r="AB156" i="5"/>
  <c r="AC156" i="5"/>
  <c r="Z157" i="5"/>
  <c r="AA157" i="5"/>
  <c r="AB157" i="5"/>
  <c r="AC157" i="5"/>
  <c r="Z158" i="5"/>
  <c r="AA158" i="5"/>
  <c r="AB158" i="5"/>
  <c r="AC158" i="5"/>
  <c r="Z159" i="5"/>
  <c r="AA159" i="5"/>
  <c r="AB159" i="5"/>
  <c r="AC159" i="5"/>
  <c r="Z160" i="5"/>
  <c r="AA160" i="5"/>
  <c r="AB160" i="5"/>
  <c r="AC160" i="5"/>
  <c r="Z161" i="5"/>
  <c r="AA161" i="5"/>
  <c r="AB161" i="5"/>
  <c r="AC161" i="5"/>
  <c r="Z162" i="5"/>
  <c r="AA162" i="5"/>
  <c r="AB162" i="5"/>
  <c r="AC162" i="5"/>
  <c r="Z163" i="5"/>
  <c r="AA163" i="5"/>
  <c r="AB163" i="5"/>
  <c r="AC163" i="5"/>
  <c r="Z164" i="5"/>
  <c r="AA164" i="5"/>
  <c r="AB164" i="5"/>
  <c r="AC164" i="5"/>
  <c r="Z165" i="5"/>
  <c r="AA165" i="5"/>
  <c r="AB165" i="5"/>
  <c r="AC165" i="5"/>
  <c r="Z166" i="5"/>
  <c r="AA166" i="5"/>
  <c r="AB166" i="5"/>
  <c r="AC166" i="5"/>
  <c r="Z167" i="5"/>
  <c r="AA167" i="5"/>
  <c r="AB167" i="5"/>
  <c r="AC167" i="5"/>
  <c r="Z168" i="5"/>
  <c r="AA168" i="5"/>
  <c r="AB168" i="5"/>
  <c r="AC168" i="5"/>
  <c r="Z169" i="5"/>
  <c r="AA169" i="5"/>
  <c r="AB169" i="5"/>
  <c r="AC169" i="5"/>
  <c r="Z170" i="5"/>
  <c r="AA170" i="5"/>
  <c r="AB170" i="5"/>
  <c r="AC170" i="5"/>
  <c r="Z171" i="5"/>
  <c r="AA171" i="5"/>
  <c r="AB171" i="5"/>
  <c r="AC171" i="5"/>
  <c r="Z172" i="5"/>
  <c r="AA172" i="5"/>
  <c r="AB172" i="5"/>
  <c r="AC172" i="5"/>
  <c r="Z173" i="5"/>
  <c r="AA173" i="5"/>
  <c r="AB173" i="5"/>
  <c r="AC173" i="5"/>
  <c r="Z174" i="5"/>
  <c r="AA174" i="5"/>
  <c r="AB174" i="5"/>
  <c r="AC174" i="5"/>
  <c r="Z175" i="5"/>
  <c r="AA175" i="5"/>
  <c r="AB175" i="5"/>
  <c r="AC175" i="5"/>
  <c r="Z176" i="5"/>
  <c r="AA176" i="5"/>
  <c r="AB176" i="5"/>
  <c r="AC176" i="5"/>
  <c r="Z177" i="5"/>
  <c r="AA177" i="5"/>
  <c r="AB177" i="5"/>
  <c r="AC177" i="5"/>
  <c r="Z178" i="5"/>
  <c r="AA178" i="5"/>
  <c r="AB178" i="5"/>
  <c r="AC178" i="5"/>
  <c r="Z179" i="5"/>
  <c r="AA179" i="5"/>
  <c r="AB179" i="5"/>
  <c r="AC179" i="5"/>
  <c r="Z180" i="5"/>
  <c r="AA180" i="5"/>
  <c r="AB180" i="5"/>
  <c r="AC180" i="5"/>
  <c r="Z181" i="5"/>
  <c r="AA181" i="5"/>
  <c r="AB181" i="5"/>
  <c r="AC181" i="5"/>
  <c r="Z182" i="5"/>
  <c r="AA182" i="5"/>
  <c r="AB182" i="5"/>
  <c r="AC182" i="5"/>
  <c r="Z183" i="5"/>
  <c r="AA183" i="5"/>
  <c r="AB183" i="5"/>
  <c r="AC183" i="5"/>
  <c r="Z184" i="5"/>
  <c r="AA184" i="5"/>
  <c r="AB184" i="5"/>
  <c r="AC184" i="5"/>
  <c r="Z185" i="5"/>
  <c r="AA185" i="5"/>
  <c r="AB185" i="5"/>
  <c r="AC185" i="5"/>
  <c r="Z186" i="5"/>
  <c r="AA186" i="5"/>
  <c r="AB186" i="5"/>
  <c r="AC186" i="5"/>
  <c r="Z187" i="5"/>
  <c r="AA187" i="5"/>
  <c r="AB187" i="5"/>
  <c r="AC187" i="5"/>
  <c r="Z188" i="5"/>
  <c r="AA188" i="5"/>
  <c r="AB188" i="5"/>
  <c r="AC188" i="5"/>
  <c r="Z189" i="5"/>
  <c r="AA189" i="5"/>
  <c r="AB189" i="5"/>
  <c r="AC189" i="5"/>
  <c r="Z190" i="5"/>
  <c r="AA190" i="5"/>
  <c r="AB190" i="5"/>
  <c r="AC190" i="5"/>
  <c r="Z191" i="5"/>
  <c r="AA191" i="5"/>
  <c r="AB191" i="5"/>
  <c r="AC191" i="5"/>
  <c r="Z192" i="5"/>
  <c r="AA192" i="5"/>
  <c r="AB192" i="5"/>
  <c r="AC192" i="5"/>
  <c r="Z193" i="5"/>
  <c r="AA193" i="5"/>
  <c r="AB193" i="5"/>
  <c r="AC193" i="5"/>
  <c r="Z194" i="5"/>
  <c r="AA194" i="5"/>
  <c r="AB194" i="5"/>
  <c r="AC194" i="5"/>
  <c r="Z195" i="5"/>
  <c r="AA195" i="5"/>
  <c r="AB195" i="5"/>
  <c r="AC195" i="5"/>
  <c r="Z196" i="5"/>
  <c r="AA196" i="5"/>
  <c r="AB196" i="5"/>
  <c r="AC196" i="5"/>
  <c r="Z197" i="5"/>
  <c r="AA197" i="5"/>
  <c r="AB197" i="5"/>
  <c r="AC197" i="5"/>
  <c r="Z198" i="5"/>
  <c r="AA198" i="5"/>
  <c r="AB198" i="5"/>
  <c r="AC198" i="5"/>
  <c r="Z199" i="5"/>
  <c r="AA199" i="5"/>
  <c r="AB199" i="5"/>
  <c r="AC199" i="5"/>
  <c r="Z200" i="5"/>
  <c r="AA200" i="5"/>
  <c r="AB200" i="5"/>
  <c r="AC200" i="5"/>
  <c r="Z201" i="5"/>
  <c r="AA201" i="5"/>
  <c r="AB201" i="5"/>
  <c r="AC201" i="5"/>
  <c r="Z202" i="5"/>
  <c r="AA202" i="5"/>
  <c r="AB202" i="5"/>
  <c r="AC202" i="5"/>
  <c r="Z203" i="5"/>
  <c r="AA203" i="5"/>
  <c r="AB203" i="5"/>
  <c r="AC203" i="5"/>
  <c r="Z204" i="5"/>
  <c r="AA204" i="5"/>
  <c r="AB204" i="5"/>
  <c r="AC204" i="5"/>
  <c r="Z205" i="5"/>
  <c r="AA205" i="5"/>
  <c r="AB205" i="5"/>
  <c r="AC205" i="5"/>
  <c r="Z206" i="5"/>
  <c r="AA206" i="5"/>
  <c r="AB206" i="5"/>
  <c r="AC206" i="5"/>
  <c r="Z207" i="5"/>
  <c r="AA207" i="5"/>
  <c r="AB207" i="5"/>
  <c r="AC207" i="5"/>
  <c r="Z208" i="5"/>
  <c r="AA208" i="5"/>
  <c r="AB208" i="5"/>
  <c r="AC208" i="5"/>
  <c r="Z209" i="5"/>
  <c r="AA209" i="5"/>
  <c r="AB209" i="5"/>
  <c r="AC209" i="5"/>
  <c r="Z210" i="5"/>
  <c r="AA210" i="5"/>
  <c r="AB210" i="5"/>
  <c r="AC210" i="5"/>
  <c r="Z211" i="5"/>
  <c r="AA211" i="5"/>
  <c r="AB211" i="5"/>
  <c r="AC211" i="5"/>
  <c r="Z212" i="5"/>
  <c r="AA212" i="5"/>
  <c r="AB212" i="5"/>
  <c r="AC212" i="5"/>
  <c r="Z213" i="5"/>
  <c r="AA213" i="5"/>
  <c r="AB213" i="5"/>
  <c r="AC213" i="5"/>
  <c r="Z214" i="5"/>
  <c r="AA214" i="5"/>
  <c r="AB214" i="5"/>
  <c r="AC214" i="5"/>
  <c r="Z215" i="5"/>
  <c r="AA215" i="5"/>
  <c r="AB215" i="5"/>
  <c r="AC215" i="5"/>
  <c r="Z216" i="5"/>
  <c r="AA216" i="5"/>
  <c r="AB216" i="5"/>
  <c r="AC216" i="5"/>
  <c r="Z217" i="5"/>
  <c r="AA217" i="5"/>
  <c r="AB217" i="5"/>
  <c r="AC217" i="5"/>
  <c r="Z218" i="5"/>
  <c r="AA218" i="5"/>
  <c r="AB218" i="5"/>
  <c r="AC218" i="5"/>
  <c r="Z219" i="5"/>
  <c r="AA219" i="5"/>
  <c r="AB219" i="5"/>
  <c r="AC219" i="5"/>
  <c r="Z220" i="5"/>
  <c r="AA220" i="5"/>
  <c r="AB220" i="5"/>
  <c r="AC220" i="5"/>
  <c r="Z221" i="5"/>
  <c r="AA221" i="5"/>
  <c r="AB221" i="5"/>
  <c r="AC221" i="5"/>
  <c r="Z222" i="5"/>
  <c r="AA222" i="5"/>
  <c r="AB222" i="5"/>
  <c r="AC222" i="5"/>
  <c r="Z223" i="5"/>
  <c r="AA223" i="5"/>
  <c r="AB223" i="5"/>
  <c r="AC223" i="5"/>
  <c r="Z224" i="5"/>
  <c r="AA224" i="5"/>
  <c r="AB224" i="5"/>
  <c r="AC224" i="5"/>
  <c r="Z225" i="5"/>
  <c r="AA225" i="5"/>
  <c r="AB225" i="5"/>
  <c r="AC225" i="5"/>
  <c r="Z226" i="5"/>
  <c r="AA226" i="5"/>
  <c r="AB226" i="5"/>
  <c r="AC226" i="5"/>
  <c r="Z227" i="5"/>
  <c r="AA227" i="5"/>
  <c r="AB227" i="5"/>
  <c r="AC227" i="5"/>
  <c r="Z228" i="5"/>
  <c r="AA228" i="5"/>
  <c r="AB228" i="5"/>
  <c r="AC228" i="5"/>
  <c r="Z229" i="5"/>
  <c r="AA229" i="5"/>
  <c r="AB229" i="5"/>
  <c r="AC229" i="5"/>
  <c r="Z230" i="5"/>
  <c r="AA230" i="5"/>
  <c r="AB230" i="5"/>
  <c r="AC230" i="5"/>
  <c r="Z231" i="5"/>
  <c r="AA231" i="5"/>
  <c r="AB231" i="5"/>
  <c r="AC231" i="5"/>
  <c r="Z232" i="5"/>
  <c r="AA232" i="5"/>
  <c r="AB232" i="5"/>
  <c r="AC232" i="5"/>
  <c r="Z233" i="5"/>
  <c r="AA233" i="5"/>
  <c r="AB233" i="5"/>
  <c r="AC233" i="5"/>
  <c r="Z234" i="5"/>
  <c r="AA234" i="5"/>
  <c r="AB234" i="5"/>
  <c r="AC234" i="5"/>
  <c r="Z235" i="5"/>
  <c r="AA235" i="5"/>
  <c r="AB235" i="5"/>
  <c r="AC235" i="5"/>
  <c r="Z236" i="5"/>
  <c r="AA236" i="5"/>
  <c r="AB236" i="5"/>
  <c r="AC236" i="5"/>
  <c r="Z237" i="5"/>
  <c r="AA237" i="5"/>
  <c r="AB237" i="5"/>
  <c r="AC237" i="5"/>
  <c r="Z238" i="5"/>
  <c r="AA238" i="5"/>
  <c r="AB238" i="5"/>
  <c r="AC238" i="5"/>
  <c r="Z239" i="5"/>
  <c r="AA239" i="5"/>
  <c r="AB239" i="5"/>
  <c r="AC239" i="5"/>
  <c r="Z240" i="5"/>
  <c r="AA240" i="5"/>
  <c r="AB240" i="5"/>
  <c r="AC240" i="5"/>
  <c r="Z241" i="5"/>
  <c r="AA241" i="5"/>
  <c r="AB241" i="5"/>
  <c r="AC241" i="5"/>
  <c r="Z242" i="5"/>
  <c r="AA242" i="5"/>
  <c r="AB242" i="5"/>
  <c r="AC242" i="5"/>
  <c r="Z243" i="5"/>
  <c r="AA243" i="5"/>
  <c r="AB243" i="5"/>
  <c r="AC243" i="5"/>
  <c r="Z244" i="5"/>
  <c r="AA244" i="5"/>
  <c r="AB244" i="5"/>
  <c r="AC244" i="5"/>
  <c r="Z245" i="5"/>
  <c r="AA245" i="5"/>
  <c r="AB245" i="5"/>
  <c r="AC245" i="5"/>
  <c r="Z246" i="5"/>
  <c r="AA246" i="5"/>
  <c r="AB246" i="5"/>
  <c r="AC246" i="5"/>
  <c r="Z247" i="5"/>
  <c r="AA247" i="5"/>
  <c r="AB247" i="5"/>
  <c r="AC247" i="5"/>
  <c r="Z248" i="5"/>
  <c r="AA248" i="5"/>
  <c r="AB248" i="5"/>
  <c r="AC248" i="5"/>
  <c r="Z249" i="5"/>
  <c r="AA249" i="5"/>
  <c r="AB249" i="5"/>
  <c r="AC249" i="5"/>
  <c r="Z250" i="5"/>
  <c r="AA250" i="5"/>
  <c r="AB250" i="5"/>
  <c r="AC250" i="5"/>
  <c r="Z251" i="5"/>
  <c r="AA251" i="5"/>
  <c r="AB251" i="5"/>
  <c r="AC251" i="5"/>
  <c r="Z252" i="5"/>
  <c r="AA252" i="5"/>
  <c r="AB252" i="5"/>
  <c r="AC252" i="5"/>
  <c r="Z253" i="5"/>
  <c r="AA253" i="5"/>
  <c r="AB253" i="5"/>
  <c r="AC253" i="5"/>
  <c r="Z254" i="5"/>
  <c r="AA254" i="5"/>
  <c r="AB254" i="5"/>
  <c r="AC254" i="5"/>
  <c r="Z255" i="5"/>
  <c r="AA255" i="5"/>
  <c r="AB255" i="5"/>
  <c r="AC255" i="5"/>
  <c r="Z256" i="5"/>
  <c r="AA256" i="5"/>
  <c r="AB256" i="5"/>
  <c r="AC256" i="5"/>
  <c r="Z257" i="5"/>
  <c r="AA257" i="5"/>
  <c r="AB257" i="5"/>
  <c r="AC257" i="5"/>
  <c r="Z258" i="5"/>
  <c r="AA258" i="5"/>
  <c r="AB258" i="5"/>
  <c r="AC258" i="5"/>
  <c r="Z259" i="5"/>
  <c r="AA259" i="5"/>
  <c r="AB259" i="5"/>
  <c r="AC259" i="5"/>
  <c r="Z260" i="5"/>
  <c r="AA260" i="5"/>
  <c r="AB260" i="5"/>
  <c r="AC260" i="5"/>
  <c r="Z261" i="5"/>
  <c r="AA261" i="5"/>
  <c r="AB261" i="5"/>
  <c r="AC261" i="5"/>
  <c r="Z262" i="5"/>
  <c r="AA262" i="5"/>
  <c r="AB262" i="5"/>
  <c r="AC262" i="5"/>
  <c r="Z263" i="5"/>
  <c r="AA263" i="5"/>
  <c r="AB263" i="5"/>
  <c r="AC263" i="5"/>
  <c r="Z264" i="5"/>
  <c r="AA264" i="5"/>
  <c r="AB264" i="5"/>
  <c r="AC264" i="5"/>
  <c r="Z265" i="5"/>
  <c r="AA265" i="5"/>
  <c r="AB265" i="5"/>
  <c r="AC265" i="5"/>
  <c r="Z266" i="5"/>
  <c r="AA266" i="5"/>
  <c r="AB266" i="5"/>
  <c r="AC266" i="5"/>
  <c r="Z267" i="5"/>
  <c r="AA267" i="5"/>
  <c r="AB267" i="5"/>
  <c r="AC267" i="5"/>
  <c r="Z268" i="5"/>
  <c r="AA268" i="5"/>
  <c r="AB268" i="5"/>
  <c r="AC268" i="5"/>
  <c r="Z269" i="5"/>
  <c r="AA269" i="5"/>
  <c r="AB269" i="5"/>
  <c r="AC269" i="5"/>
  <c r="Z270" i="5"/>
  <c r="AA270" i="5"/>
  <c r="AB270" i="5"/>
  <c r="AC270" i="5"/>
  <c r="Z271" i="5"/>
  <c r="AA271" i="5"/>
  <c r="AB271" i="5"/>
  <c r="AC271" i="5"/>
  <c r="Z272" i="5"/>
  <c r="AA272" i="5"/>
  <c r="AB272" i="5"/>
  <c r="AC272" i="5"/>
  <c r="Z273" i="5"/>
  <c r="AA273" i="5"/>
  <c r="AB273" i="5"/>
  <c r="AC273" i="5"/>
  <c r="Z274" i="5"/>
  <c r="AA274" i="5"/>
  <c r="AB274" i="5"/>
  <c r="AC274" i="5"/>
  <c r="Z275" i="5"/>
  <c r="AA275" i="5"/>
  <c r="AB275" i="5"/>
  <c r="AC275" i="5"/>
  <c r="Z276" i="5"/>
  <c r="AA276" i="5"/>
  <c r="AB276" i="5"/>
  <c r="AC276" i="5"/>
  <c r="Z277" i="5"/>
  <c r="AA277" i="5"/>
  <c r="AB277" i="5"/>
  <c r="AC277" i="5"/>
  <c r="Z278" i="5"/>
  <c r="AA278" i="5"/>
  <c r="AB278" i="5"/>
  <c r="AC278" i="5"/>
  <c r="Z279" i="5"/>
  <c r="AA279" i="5"/>
  <c r="AB279" i="5"/>
  <c r="AC279" i="5"/>
  <c r="Z280" i="5"/>
  <c r="AA280" i="5"/>
  <c r="AB280" i="5"/>
  <c r="AC280" i="5"/>
  <c r="Z281" i="5"/>
  <c r="AA281" i="5"/>
  <c r="AB281" i="5"/>
  <c r="AC281" i="5"/>
  <c r="Z282" i="5"/>
  <c r="AA282" i="5"/>
  <c r="AB282" i="5"/>
  <c r="AC282" i="5"/>
  <c r="Z283" i="5"/>
  <c r="AA283" i="5"/>
  <c r="AB283" i="5"/>
  <c r="AC283" i="5"/>
  <c r="Z284" i="5"/>
  <c r="AA284" i="5"/>
  <c r="AB284" i="5"/>
  <c r="AC284" i="5"/>
  <c r="Z285" i="5"/>
  <c r="AA285" i="5"/>
  <c r="AB285" i="5"/>
  <c r="AC285" i="5"/>
  <c r="Z286" i="5"/>
  <c r="AA286" i="5"/>
  <c r="AB286" i="5"/>
  <c r="AC286" i="5"/>
  <c r="Z287" i="5"/>
  <c r="AA287" i="5"/>
  <c r="AB287" i="5"/>
  <c r="AC287" i="5"/>
  <c r="Z288" i="5"/>
  <c r="AA288" i="5"/>
  <c r="AB288" i="5"/>
  <c r="AC288" i="5"/>
  <c r="Z289" i="5"/>
  <c r="AA289" i="5"/>
  <c r="AB289" i="5"/>
  <c r="AC289" i="5"/>
  <c r="Z290" i="5"/>
  <c r="AA290" i="5"/>
  <c r="AB290" i="5"/>
  <c r="AC290" i="5"/>
  <c r="Z291" i="5"/>
  <c r="AA291" i="5"/>
  <c r="AB291" i="5"/>
  <c r="AC291" i="5"/>
  <c r="Z292" i="5"/>
  <c r="AA292" i="5"/>
  <c r="AB292" i="5"/>
  <c r="AC292" i="5"/>
  <c r="Z293" i="5"/>
  <c r="AA293" i="5"/>
  <c r="AB293" i="5"/>
  <c r="AC293" i="5"/>
  <c r="Z294" i="5"/>
  <c r="AA294" i="5"/>
  <c r="AB294" i="5"/>
  <c r="AC294" i="5"/>
  <c r="Z295" i="5"/>
  <c r="AA295" i="5"/>
  <c r="AB295" i="5"/>
  <c r="AC295" i="5"/>
  <c r="Z296" i="5"/>
  <c r="AA296" i="5"/>
  <c r="AB296" i="5"/>
  <c r="AC296" i="5"/>
  <c r="Z297" i="5"/>
  <c r="AA297" i="5"/>
  <c r="AB297" i="5"/>
  <c r="AC297" i="5"/>
  <c r="Z298" i="5"/>
  <c r="AA298" i="5"/>
  <c r="AB298" i="5"/>
  <c r="AC298" i="5"/>
  <c r="Z299" i="5"/>
  <c r="AA299" i="5"/>
  <c r="AB299" i="5"/>
  <c r="AC299" i="5"/>
  <c r="Z300" i="5"/>
  <c r="AA300" i="5"/>
  <c r="AB300" i="5"/>
  <c r="AC300" i="5"/>
  <c r="Z301" i="5"/>
  <c r="AA301" i="5"/>
  <c r="AB301" i="5"/>
  <c r="AC301" i="5"/>
  <c r="Z302" i="5"/>
  <c r="AA302" i="5"/>
  <c r="AB302" i="5"/>
  <c r="AC302" i="5"/>
  <c r="Z303" i="5"/>
  <c r="AA303" i="5"/>
  <c r="AB303" i="5"/>
  <c r="AC303" i="5"/>
  <c r="Z304" i="5"/>
  <c r="AA304" i="5"/>
  <c r="AB304" i="5"/>
  <c r="AC304" i="5"/>
  <c r="Z305" i="5"/>
  <c r="AA305" i="5"/>
  <c r="AB305" i="5"/>
  <c r="AC305" i="5"/>
  <c r="Z306" i="5"/>
  <c r="AA306" i="5"/>
  <c r="AB306" i="5"/>
  <c r="AC306" i="5"/>
  <c r="Z307" i="5"/>
  <c r="AA307" i="5"/>
  <c r="AB307" i="5"/>
  <c r="AC307" i="5"/>
  <c r="Z308" i="5"/>
  <c r="AA308" i="5"/>
  <c r="AB308" i="5"/>
  <c r="AC308" i="5"/>
  <c r="Z309" i="5"/>
  <c r="AA309" i="5"/>
  <c r="AB309" i="5"/>
  <c r="AC309" i="5"/>
  <c r="Z310" i="5"/>
  <c r="AA310" i="5"/>
  <c r="AB310" i="5"/>
  <c r="AC310" i="5"/>
  <c r="Z311" i="5"/>
  <c r="AA311" i="5"/>
  <c r="AB311" i="5"/>
  <c r="AC311" i="5"/>
  <c r="Z312" i="5"/>
  <c r="AA312" i="5"/>
  <c r="AB312" i="5"/>
  <c r="AC312" i="5"/>
  <c r="Z313" i="5"/>
  <c r="AA313" i="5"/>
  <c r="AB313" i="5"/>
  <c r="AC313" i="5"/>
  <c r="Z314" i="5"/>
  <c r="AA314" i="5"/>
  <c r="AB314" i="5"/>
  <c r="AC314" i="5"/>
  <c r="Z315" i="5"/>
  <c r="AA315" i="5"/>
  <c r="AB315" i="5"/>
  <c r="AC315" i="5"/>
  <c r="Z316" i="5"/>
  <c r="AA316" i="5"/>
  <c r="AB316" i="5"/>
  <c r="AC316" i="5"/>
  <c r="Z317" i="5"/>
  <c r="AA317" i="5"/>
  <c r="AB317" i="5"/>
  <c r="AC317" i="5"/>
  <c r="Z318" i="5"/>
  <c r="AA318" i="5"/>
  <c r="AB318" i="5"/>
  <c r="AC318" i="5"/>
  <c r="Z319" i="5"/>
  <c r="AA319" i="5"/>
  <c r="AB319" i="5"/>
  <c r="AC319" i="5"/>
  <c r="Z320" i="5"/>
  <c r="AA320" i="5"/>
  <c r="AB320" i="5"/>
  <c r="AC320" i="5"/>
  <c r="Z321" i="5"/>
  <c r="AA321" i="5"/>
  <c r="AB321" i="5"/>
  <c r="AC321" i="5"/>
  <c r="Z322" i="5"/>
  <c r="AA322" i="5"/>
  <c r="AB322" i="5"/>
  <c r="AC322" i="5"/>
  <c r="Z323" i="5"/>
  <c r="AA323" i="5"/>
  <c r="AB323" i="5"/>
  <c r="AC323" i="5"/>
  <c r="AA7" i="5"/>
  <c r="AB7" i="5"/>
  <c r="AC7" i="5"/>
  <c r="Z7" i="5"/>
  <c r="B2" i="12" l="1"/>
  <c r="O8" i="10" l="1"/>
  <c r="G93" i="7"/>
  <c r="K18" i="3" s="1"/>
  <c r="K37" i="3"/>
  <c r="H74" i="7"/>
  <c r="H67" i="7"/>
  <c r="H63" i="7"/>
  <c r="H61" i="7"/>
  <c r="H62" i="7"/>
  <c r="K38" i="3" s="1"/>
  <c r="N38" i="3" s="1"/>
  <c r="H64" i="7"/>
  <c r="H65" i="7"/>
  <c r="K50" i="3" s="1"/>
  <c r="N50" i="3" s="1"/>
  <c r="H66" i="7"/>
  <c r="H68" i="7"/>
  <c r="H69" i="7"/>
  <c r="H70" i="7"/>
  <c r="H71" i="7"/>
  <c r="H72" i="7"/>
  <c r="H73" i="7"/>
  <c r="H75" i="7"/>
  <c r="H76" i="7"/>
  <c r="H77" i="7"/>
  <c r="H78" i="7"/>
  <c r="H79" i="7"/>
  <c r="H80" i="7"/>
  <c r="K80" i="7" s="1"/>
  <c r="H81" i="7"/>
  <c r="H82" i="7"/>
  <c r="H83" i="7"/>
  <c r="K83" i="7" s="1"/>
  <c r="H84" i="7"/>
  <c r="H85" i="7"/>
  <c r="H86" i="7"/>
  <c r="H87" i="7"/>
  <c r="K39" i="3"/>
  <c r="N39" i="3" s="1"/>
  <c r="K40" i="3"/>
  <c r="N40" i="3" s="1"/>
  <c r="K41" i="3"/>
  <c r="K43" i="3"/>
  <c r="K44" i="3"/>
  <c r="K45" i="3"/>
  <c r="K47" i="3"/>
  <c r="N47" i="3" s="1"/>
  <c r="K48" i="3"/>
  <c r="K49" i="3"/>
  <c r="N49" i="3" s="1"/>
  <c r="K51" i="3"/>
  <c r="N51" i="3" s="1"/>
  <c r="K52" i="3"/>
  <c r="K53" i="3"/>
  <c r="N53" i="3" s="1"/>
  <c r="K54" i="3"/>
  <c r="N54" i="3" s="1"/>
  <c r="K55" i="3"/>
  <c r="N55" i="3" s="1"/>
  <c r="K56" i="3"/>
  <c r="N56" i="3" s="1"/>
  <c r="K57" i="3"/>
  <c r="K58" i="3"/>
  <c r="K59" i="3"/>
  <c r="F11" i="3"/>
  <c r="G95" i="7"/>
  <c r="H95" i="7" s="1"/>
  <c r="K66" i="7"/>
  <c r="G94" i="7"/>
  <c r="P5" i="5" s="1"/>
  <c r="G96" i="7"/>
  <c r="F13" i="3" s="1"/>
  <c r="N18" i="3" s="1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2" i="10"/>
  <c r="O33" i="10"/>
  <c r="O34" i="10"/>
  <c r="O35" i="10"/>
  <c r="O36" i="10"/>
  <c r="O7" i="10"/>
  <c r="N8" i="9"/>
  <c r="N9" i="9"/>
  <c r="N10" i="9"/>
  <c r="N11" i="9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58" i="9"/>
  <c r="N59" i="9"/>
  <c r="N60" i="9"/>
  <c r="N61" i="9"/>
  <c r="N62" i="9"/>
  <c r="N63" i="9"/>
  <c r="N64" i="9"/>
  <c r="N65" i="9"/>
  <c r="N66" i="9"/>
  <c r="N67" i="9"/>
  <c r="N68" i="9"/>
  <c r="N69" i="9"/>
  <c r="N70" i="9"/>
  <c r="N71" i="9"/>
  <c r="N72" i="9"/>
  <c r="N73" i="9"/>
  <c r="N74" i="9"/>
  <c r="N75" i="9"/>
  <c r="N76" i="9"/>
  <c r="N77" i="9"/>
  <c r="N78" i="9"/>
  <c r="N79" i="9"/>
  <c r="N80" i="9"/>
  <c r="N81" i="9"/>
  <c r="N82" i="9"/>
  <c r="N83" i="9"/>
  <c r="N84" i="9"/>
  <c r="N85" i="9"/>
  <c r="N86" i="9"/>
  <c r="N87" i="9"/>
  <c r="N88" i="9"/>
  <c r="N89" i="9"/>
  <c r="N90" i="9"/>
  <c r="N91" i="9"/>
  <c r="N92" i="9"/>
  <c r="N93" i="9"/>
  <c r="N94" i="9"/>
  <c r="N95" i="9"/>
  <c r="N96" i="9"/>
  <c r="N97" i="9"/>
  <c r="N98" i="9"/>
  <c r="N99" i="9"/>
  <c r="N100" i="9"/>
  <c r="N101" i="9"/>
  <c r="N102" i="9"/>
  <c r="N103" i="9"/>
  <c r="N104" i="9"/>
  <c r="N105" i="9"/>
  <c r="N106" i="9"/>
  <c r="N107" i="9"/>
  <c r="N108" i="9"/>
  <c r="N109" i="9"/>
  <c r="N110" i="9"/>
  <c r="N111" i="9"/>
  <c r="N112" i="9"/>
  <c r="N113" i="9"/>
  <c r="N114" i="9"/>
  <c r="N115" i="9"/>
  <c r="N116" i="9"/>
  <c r="N117" i="9"/>
  <c r="N118" i="9"/>
  <c r="N119" i="9"/>
  <c r="N120" i="9"/>
  <c r="N121" i="9"/>
  <c r="N122" i="9"/>
  <c r="N123" i="9"/>
  <c r="N124" i="9"/>
  <c r="N125" i="9"/>
  <c r="N126" i="9"/>
  <c r="N127" i="9"/>
  <c r="N128" i="9"/>
  <c r="N129" i="9"/>
  <c r="N130" i="9"/>
  <c r="N131" i="9"/>
  <c r="N132" i="9"/>
  <c r="N133" i="9"/>
  <c r="N134" i="9"/>
  <c r="N135" i="9"/>
  <c r="N136" i="9"/>
  <c r="N137" i="9"/>
  <c r="N138" i="9"/>
  <c r="N139" i="9"/>
  <c r="N140" i="9"/>
  <c r="N141" i="9"/>
  <c r="N142" i="9"/>
  <c r="N143" i="9"/>
  <c r="N144" i="9"/>
  <c r="N145" i="9"/>
  <c r="N146" i="9"/>
  <c r="N147" i="9"/>
  <c r="N148" i="9"/>
  <c r="N149" i="9"/>
  <c r="N150" i="9"/>
  <c r="N151" i="9"/>
  <c r="N152" i="9"/>
  <c r="N153" i="9"/>
  <c r="N154" i="9"/>
  <c r="N155" i="9"/>
  <c r="N156" i="9"/>
  <c r="N157" i="9"/>
  <c r="N158" i="9"/>
  <c r="N159" i="9"/>
  <c r="N160" i="9"/>
  <c r="N161" i="9"/>
  <c r="N162" i="9"/>
  <c r="N163" i="9"/>
  <c r="N164" i="9"/>
  <c r="N165" i="9"/>
  <c r="N166" i="9"/>
  <c r="N167" i="9"/>
  <c r="N168" i="9"/>
  <c r="N169" i="9"/>
  <c r="N170" i="9"/>
  <c r="N171" i="9"/>
  <c r="N172" i="9"/>
  <c r="N173" i="9"/>
  <c r="N174" i="9"/>
  <c r="N175" i="9"/>
  <c r="N176" i="9"/>
  <c r="N177" i="9"/>
  <c r="N178" i="9"/>
  <c r="N179" i="9"/>
  <c r="N180" i="9"/>
  <c r="N181" i="9"/>
  <c r="N182" i="9"/>
  <c r="N183" i="9"/>
  <c r="N184" i="9"/>
  <c r="N185" i="9"/>
  <c r="N186" i="9"/>
  <c r="N187" i="9"/>
  <c r="N188" i="9"/>
  <c r="N189" i="9"/>
  <c r="N190" i="9"/>
  <c r="N191" i="9"/>
  <c r="N192" i="9"/>
  <c r="N193" i="9"/>
  <c r="N194" i="9"/>
  <c r="N195" i="9"/>
  <c r="N196" i="9"/>
  <c r="N197" i="9"/>
  <c r="N198" i="9"/>
  <c r="N199" i="9"/>
  <c r="N200" i="9"/>
  <c r="N201" i="9"/>
  <c r="N202" i="9"/>
  <c r="N203" i="9"/>
  <c r="N204" i="9"/>
  <c r="N205" i="9"/>
  <c r="N206" i="9"/>
  <c r="N207" i="9"/>
  <c r="N208" i="9"/>
  <c r="N209" i="9"/>
  <c r="N210" i="9"/>
  <c r="N211" i="9"/>
  <c r="N212" i="9"/>
  <c r="N213" i="9"/>
  <c r="N214" i="9"/>
  <c r="N215" i="9"/>
  <c r="N216" i="9"/>
  <c r="N217" i="9"/>
  <c r="N218" i="9"/>
  <c r="N219" i="9"/>
  <c r="N220" i="9"/>
  <c r="N221" i="9"/>
  <c r="N222" i="9"/>
  <c r="N223" i="9"/>
  <c r="N224" i="9"/>
  <c r="N225" i="9"/>
  <c r="N226" i="9"/>
  <c r="N227" i="9"/>
  <c r="N228" i="9"/>
  <c r="N229" i="9"/>
  <c r="N230" i="9"/>
  <c r="N231" i="9"/>
  <c r="N232" i="9"/>
  <c r="N233" i="9"/>
  <c r="N234" i="9"/>
  <c r="N235" i="9"/>
  <c r="N236" i="9"/>
  <c r="N237" i="9"/>
  <c r="N238" i="9"/>
  <c r="N239" i="9"/>
  <c r="N240" i="9"/>
  <c r="N241" i="9"/>
  <c r="N242" i="9"/>
  <c r="N243" i="9"/>
  <c r="N244" i="9"/>
  <c r="N245" i="9"/>
  <c r="N246" i="9"/>
  <c r="N247" i="9"/>
  <c r="N248" i="9"/>
  <c r="N249" i="9"/>
  <c r="N250" i="9"/>
  <c r="N251" i="9"/>
  <c r="N252" i="9"/>
  <c r="N253" i="9"/>
  <c r="N254" i="9"/>
  <c r="N255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N268" i="9"/>
  <c r="N269" i="9"/>
  <c r="N270" i="9"/>
  <c r="N271" i="9"/>
  <c r="N272" i="9"/>
  <c r="N273" i="9"/>
  <c r="N274" i="9"/>
  <c r="N275" i="9"/>
  <c r="N276" i="9"/>
  <c r="N277" i="9"/>
  <c r="N278" i="9"/>
  <c r="N279" i="9"/>
  <c r="N280" i="9"/>
  <c r="N281" i="9"/>
  <c r="N282" i="9"/>
  <c r="N283" i="9"/>
  <c r="N284" i="9"/>
  <c r="N285" i="9"/>
  <c r="N286" i="9"/>
  <c r="N287" i="9"/>
  <c r="N288" i="9"/>
  <c r="N289" i="9"/>
  <c r="N290" i="9"/>
  <c r="N291" i="9"/>
  <c r="N292" i="9"/>
  <c r="N293" i="9"/>
  <c r="N294" i="9"/>
  <c r="N295" i="9"/>
  <c r="N296" i="9"/>
  <c r="N297" i="9"/>
  <c r="N298" i="9"/>
  <c r="N299" i="9"/>
  <c r="N300" i="9"/>
  <c r="N301" i="9"/>
  <c r="N302" i="9"/>
  <c r="N303" i="9"/>
  <c r="N304" i="9"/>
  <c r="N305" i="9"/>
  <c r="N7" i="9"/>
  <c r="M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4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8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5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4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8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5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G38" i="3"/>
  <c r="G39" i="3"/>
  <c r="G40" i="3"/>
  <c r="G37" i="3"/>
  <c r="N37" i="3"/>
  <c r="N41" i="3"/>
  <c r="N43" i="3"/>
  <c r="N45" i="3"/>
  <c r="B2" i="7"/>
  <c r="B2" i="10"/>
  <c r="B2" i="9"/>
  <c r="B2" i="8"/>
  <c r="B2" i="5"/>
  <c r="B2" i="3"/>
  <c r="G3" i="11"/>
  <c r="I5" i="10"/>
  <c r="K5" i="10"/>
  <c r="M5" i="10"/>
  <c r="F5" i="10"/>
  <c r="J5" i="9"/>
  <c r="H5" i="9"/>
  <c r="L5" i="9"/>
  <c r="E5" i="9"/>
  <c r="G5" i="8"/>
  <c r="I5" i="8"/>
  <c r="K5" i="8"/>
  <c r="E5" i="8"/>
  <c r="M36" i="10"/>
  <c r="M35" i="10"/>
  <c r="M34" i="10"/>
  <c r="M33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L305" i="9"/>
  <c r="L304" i="9"/>
  <c r="L303" i="9"/>
  <c r="L302" i="9"/>
  <c r="L301" i="9"/>
  <c r="L300" i="9"/>
  <c r="L299" i="9"/>
  <c r="L298" i="9"/>
  <c r="L297" i="9"/>
  <c r="L296" i="9"/>
  <c r="L295" i="9"/>
  <c r="L294" i="9"/>
  <c r="L293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32" i="9"/>
  <c r="L35" i="5"/>
  <c r="L55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J18" i="3"/>
  <c r="N5" i="5"/>
  <c r="M5" i="8" s="1"/>
  <c r="C100" i="7"/>
  <c r="G92" i="7"/>
  <c r="C91" i="7"/>
  <c r="I87" i="7"/>
  <c r="L87" i="7"/>
  <c r="K87" i="7"/>
  <c r="I86" i="7"/>
  <c r="L86" i="7"/>
  <c r="K86" i="7"/>
  <c r="I85" i="7"/>
  <c r="L85" i="7"/>
  <c r="K85" i="7"/>
  <c r="I84" i="7"/>
  <c r="L84" i="7"/>
  <c r="K84" i="7"/>
  <c r="I83" i="7"/>
  <c r="L83" i="7"/>
  <c r="I82" i="7"/>
  <c r="L82" i="7"/>
  <c r="K82" i="7"/>
  <c r="I81" i="7"/>
  <c r="L81" i="7"/>
  <c r="I80" i="7"/>
  <c r="L80" i="7"/>
  <c r="I79" i="7"/>
  <c r="L79" i="7"/>
  <c r="K79" i="7"/>
  <c r="I78" i="7"/>
  <c r="L78" i="7"/>
  <c r="K78" i="7"/>
  <c r="I77" i="7"/>
  <c r="L77" i="7"/>
  <c r="K77" i="7"/>
  <c r="I76" i="7"/>
  <c r="L76" i="7"/>
  <c r="K76" i="7"/>
  <c r="I75" i="7"/>
  <c r="L75" i="7"/>
  <c r="K75" i="7"/>
  <c r="I74" i="7"/>
  <c r="L74" i="7"/>
  <c r="I73" i="7"/>
  <c r="L73" i="7"/>
  <c r="K73" i="7"/>
  <c r="I72" i="7"/>
  <c r="L72" i="7"/>
  <c r="I71" i="7"/>
  <c r="L71" i="7"/>
  <c r="K71" i="7"/>
  <c r="I70" i="7"/>
  <c r="K70" i="7"/>
  <c r="I69" i="7"/>
  <c r="L69" i="7"/>
  <c r="K69" i="7"/>
  <c r="I68" i="7"/>
  <c r="L68" i="7"/>
  <c r="K68" i="7"/>
  <c r="I67" i="7"/>
  <c r="L67" i="7"/>
  <c r="K67" i="7"/>
  <c r="I66" i="7"/>
  <c r="L65" i="7"/>
  <c r="K65" i="7"/>
  <c r="I65" i="7"/>
  <c r="L64" i="7"/>
  <c r="K64" i="7"/>
  <c r="I64" i="7"/>
  <c r="L63" i="7"/>
  <c r="K63" i="7"/>
  <c r="I63" i="7"/>
  <c r="L62" i="7"/>
  <c r="K62" i="7"/>
  <c r="I62" i="7"/>
  <c r="L61" i="7"/>
  <c r="K61" i="7"/>
  <c r="I61" i="7"/>
  <c r="C60" i="7"/>
  <c r="C44" i="7"/>
  <c r="C8" i="7"/>
  <c r="K74" i="7"/>
  <c r="N48" i="3"/>
  <c r="N44" i="3"/>
  <c r="N52" i="3"/>
  <c r="O5" i="10"/>
  <c r="T5" i="5"/>
  <c r="H92" i="7"/>
  <c r="H93" i="7"/>
  <c r="L70" i="7"/>
  <c r="H94" i="7"/>
  <c r="T5" i="9" l="1"/>
  <c r="S5" i="8"/>
  <c r="N5" i="9"/>
  <c r="U5" i="10"/>
  <c r="K72" i="7"/>
  <c r="K63" i="3"/>
  <c r="K64" i="3"/>
  <c r="K71" i="3"/>
  <c r="H96" i="7"/>
  <c r="K42" i="3"/>
  <c r="N42" i="3" s="1"/>
  <c r="K46" i="3"/>
  <c r="N46" i="3" s="1"/>
  <c r="B1" i="3"/>
  <c r="B1" i="12"/>
  <c r="L19" i="5"/>
  <c r="K70" i="3"/>
  <c r="K62" i="3"/>
  <c r="K77" i="3"/>
  <c r="K69" i="3"/>
  <c r="K61" i="3"/>
  <c r="K76" i="3"/>
  <c r="K68" i="3"/>
  <c r="K60" i="3"/>
  <c r="K75" i="3"/>
  <c r="K67" i="3"/>
  <c r="B1" i="10"/>
  <c r="K74" i="3"/>
  <c r="K66" i="3"/>
  <c r="K81" i="7"/>
  <c r="K73" i="3"/>
  <c r="K65" i="3"/>
  <c r="K72" i="3"/>
  <c r="G51" i="3"/>
  <c r="G62" i="3"/>
  <c r="G55" i="3"/>
  <c r="G57" i="3"/>
  <c r="J20" i="3" s="1"/>
  <c r="G73" i="3"/>
  <c r="G76" i="3"/>
  <c r="G75" i="3"/>
  <c r="G67" i="3"/>
  <c r="G52" i="3"/>
  <c r="G53" i="3"/>
  <c r="G68" i="3"/>
  <c r="G45" i="3"/>
  <c r="G70" i="3"/>
  <c r="G63" i="3"/>
  <c r="G56" i="3"/>
  <c r="G41" i="3"/>
  <c r="G44" i="3"/>
  <c r="G65" i="3"/>
  <c r="G74" i="3"/>
  <c r="G46" i="3"/>
  <c r="G69" i="3"/>
  <c r="G49" i="3"/>
  <c r="G72" i="3"/>
  <c r="G66" i="3"/>
  <c r="G64" i="3"/>
  <c r="G77" i="3"/>
  <c r="G43" i="3"/>
  <c r="G54" i="3"/>
  <c r="G47" i="3"/>
  <c r="G48" i="3"/>
  <c r="G50" i="3"/>
  <c r="G71" i="3"/>
  <c r="G42" i="3"/>
  <c r="V5" i="5"/>
  <c r="AA5" i="5"/>
  <c r="Q5" i="10"/>
  <c r="AB5" i="10" s="1"/>
  <c r="O5" i="8"/>
  <c r="P5" i="9"/>
  <c r="AA5" i="9" s="1"/>
  <c r="G59" i="3"/>
  <c r="Q5" i="5"/>
  <c r="G60" i="3"/>
  <c r="M18" i="3"/>
  <c r="R5" i="5"/>
  <c r="L18" i="3"/>
  <c r="O5" i="5"/>
  <c r="B1" i="9"/>
  <c r="B1" i="5"/>
  <c r="B1" i="7"/>
  <c r="B1" i="8"/>
  <c r="G58" i="3"/>
  <c r="K20" i="3" s="1"/>
  <c r="G61" i="3"/>
  <c r="N20" i="3" s="1"/>
  <c r="M20" i="3" l="1"/>
  <c r="W5" i="5"/>
  <c r="R5" i="10"/>
  <c r="AC5" i="10" s="1"/>
  <c r="P5" i="8"/>
  <c r="Q5" i="9"/>
  <c r="AB5" i="9" s="1"/>
  <c r="AB5" i="5"/>
  <c r="L20" i="3"/>
  <c r="O5" i="9"/>
  <c r="H26" i="9" s="1"/>
  <c r="Z5" i="5"/>
  <c r="U5" i="5"/>
  <c r="P5" i="10"/>
  <c r="N5" i="8"/>
  <c r="X5" i="5"/>
  <c r="S5" i="10"/>
  <c r="AD5" i="10" s="1"/>
  <c r="Q5" i="8"/>
  <c r="R5" i="9"/>
  <c r="AC5" i="9" s="1"/>
  <c r="AC5" i="5"/>
  <c r="V5" i="9"/>
  <c r="U5" i="8"/>
  <c r="W5" i="10"/>
  <c r="U9" i="5"/>
  <c r="U11" i="5"/>
  <c r="U13" i="5"/>
  <c r="U15" i="5"/>
  <c r="U17" i="5"/>
  <c r="U19" i="5"/>
  <c r="U21" i="5"/>
  <c r="U23" i="5"/>
  <c r="U25" i="5"/>
  <c r="U27" i="5"/>
  <c r="U29" i="5"/>
  <c r="U31" i="5"/>
  <c r="U33" i="5"/>
  <c r="U35" i="5"/>
  <c r="U37" i="5"/>
  <c r="U39" i="5"/>
  <c r="U41" i="5"/>
  <c r="J41" i="5" s="1"/>
  <c r="U43" i="5"/>
  <c r="U45" i="5"/>
  <c r="U47" i="5"/>
  <c r="U49" i="5"/>
  <c r="J49" i="5" s="1"/>
  <c r="U51" i="5"/>
  <c r="J51" i="5" s="1"/>
  <c r="U53" i="5"/>
  <c r="J53" i="5" s="1"/>
  <c r="U55" i="5"/>
  <c r="J55" i="5" s="1"/>
  <c r="U57" i="5"/>
  <c r="J57" i="5" s="1"/>
  <c r="U59" i="5"/>
  <c r="J59" i="5" s="1"/>
  <c r="U61" i="5"/>
  <c r="J61" i="5" s="1"/>
  <c r="U63" i="5"/>
  <c r="J63" i="5" s="1"/>
  <c r="U65" i="5"/>
  <c r="J65" i="5" s="1"/>
  <c r="U67" i="5"/>
  <c r="J67" i="5" s="1"/>
  <c r="U69" i="5"/>
  <c r="J69" i="5" s="1"/>
  <c r="U71" i="5"/>
  <c r="J71" i="5" s="1"/>
  <c r="U73" i="5"/>
  <c r="J73" i="5" s="1"/>
  <c r="U75" i="5"/>
  <c r="J75" i="5" s="1"/>
  <c r="U77" i="5"/>
  <c r="J77" i="5" s="1"/>
  <c r="U79" i="5"/>
  <c r="J79" i="5" s="1"/>
  <c r="U81" i="5"/>
  <c r="J81" i="5" s="1"/>
  <c r="U83" i="5"/>
  <c r="J83" i="5" s="1"/>
  <c r="U85" i="5"/>
  <c r="J85" i="5" s="1"/>
  <c r="U87" i="5"/>
  <c r="J87" i="5" s="1"/>
  <c r="U89" i="5"/>
  <c r="J89" i="5" s="1"/>
  <c r="U91" i="5"/>
  <c r="J91" i="5" s="1"/>
  <c r="U93" i="5"/>
  <c r="J93" i="5" s="1"/>
  <c r="U95" i="5"/>
  <c r="J95" i="5" s="1"/>
  <c r="U97" i="5"/>
  <c r="J97" i="5" s="1"/>
  <c r="U99" i="5"/>
  <c r="J99" i="5" s="1"/>
  <c r="U101" i="5"/>
  <c r="J101" i="5" s="1"/>
  <c r="U103" i="5"/>
  <c r="J103" i="5" s="1"/>
  <c r="U105" i="5"/>
  <c r="J105" i="5" s="1"/>
  <c r="U107" i="5"/>
  <c r="J107" i="5" s="1"/>
  <c r="U109" i="5"/>
  <c r="J109" i="5" s="1"/>
  <c r="U111" i="5"/>
  <c r="J111" i="5" s="1"/>
  <c r="U113" i="5"/>
  <c r="J113" i="5" s="1"/>
  <c r="U115" i="5"/>
  <c r="J115" i="5" s="1"/>
  <c r="U117" i="5"/>
  <c r="J117" i="5" s="1"/>
  <c r="U119" i="5"/>
  <c r="J119" i="5" s="1"/>
  <c r="U121" i="5"/>
  <c r="J121" i="5" s="1"/>
  <c r="U123" i="5"/>
  <c r="J123" i="5" s="1"/>
  <c r="U125" i="5"/>
  <c r="J125" i="5" s="1"/>
  <c r="U127" i="5"/>
  <c r="J127" i="5" s="1"/>
  <c r="U129" i="5"/>
  <c r="J129" i="5" s="1"/>
  <c r="U131" i="5"/>
  <c r="J131" i="5" s="1"/>
  <c r="U133" i="5"/>
  <c r="J133" i="5" s="1"/>
  <c r="U135" i="5"/>
  <c r="J135" i="5" s="1"/>
  <c r="U137" i="5"/>
  <c r="J137" i="5" s="1"/>
  <c r="U139" i="5"/>
  <c r="J139" i="5" s="1"/>
  <c r="U141" i="5"/>
  <c r="J141" i="5" s="1"/>
  <c r="U143" i="5"/>
  <c r="J143" i="5" s="1"/>
  <c r="U145" i="5"/>
  <c r="J145" i="5" s="1"/>
  <c r="U147" i="5"/>
  <c r="J147" i="5" s="1"/>
  <c r="U149" i="5"/>
  <c r="J149" i="5" s="1"/>
  <c r="U151" i="5"/>
  <c r="J151" i="5" s="1"/>
  <c r="U153" i="5"/>
  <c r="J153" i="5" s="1"/>
  <c r="U155" i="5"/>
  <c r="J155" i="5" s="1"/>
  <c r="U157" i="5"/>
  <c r="J157" i="5" s="1"/>
  <c r="U159" i="5"/>
  <c r="J159" i="5" s="1"/>
  <c r="U161" i="5"/>
  <c r="J161" i="5" s="1"/>
  <c r="U163" i="5"/>
  <c r="J163" i="5" s="1"/>
  <c r="U165" i="5"/>
  <c r="J165" i="5" s="1"/>
  <c r="U167" i="5"/>
  <c r="J167" i="5" s="1"/>
  <c r="U169" i="5"/>
  <c r="J169" i="5" s="1"/>
  <c r="U171" i="5"/>
  <c r="J171" i="5" s="1"/>
  <c r="U173" i="5"/>
  <c r="J173" i="5" s="1"/>
  <c r="U175" i="5"/>
  <c r="J175" i="5" s="1"/>
  <c r="U177" i="5"/>
  <c r="J177" i="5" s="1"/>
  <c r="U8" i="5"/>
  <c r="U10" i="5"/>
  <c r="U12" i="5"/>
  <c r="U14" i="5"/>
  <c r="U16" i="5"/>
  <c r="U18" i="5"/>
  <c r="U20" i="5"/>
  <c r="U22" i="5"/>
  <c r="U24" i="5"/>
  <c r="U26" i="5"/>
  <c r="U28" i="5"/>
  <c r="U30" i="5"/>
  <c r="U32" i="5"/>
  <c r="U34" i="5"/>
  <c r="U36" i="5"/>
  <c r="U38" i="5"/>
  <c r="U40" i="5"/>
  <c r="U42" i="5"/>
  <c r="U44" i="5"/>
  <c r="U46" i="5"/>
  <c r="U48" i="5"/>
  <c r="J48" i="5" s="1"/>
  <c r="U50" i="5"/>
  <c r="J50" i="5" s="1"/>
  <c r="U52" i="5"/>
  <c r="J52" i="5" s="1"/>
  <c r="U54" i="5"/>
  <c r="J54" i="5" s="1"/>
  <c r="U56" i="5"/>
  <c r="J56" i="5" s="1"/>
  <c r="U58" i="5"/>
  <c r="J58" i="5" s="1"/>
  <c r="U60" i="5"/>
  <c r="J60" i="5" s="1"/>
  <c r="U62" i="5"/>
  <c r="J62" i="5" s="1"/>
  <c r="U64" i="5"/>
  <c r="J64" i="5" s="1"/>
  <c r="U66" i="5"/>
  <c r="J66" i="5" s="1"/>
  <c r="U68" i="5"/>
  <c r="J68" i="5" s="1"/>
  <c r="U70" i="5"/>
  <c r="J70" i="5" s="1"/>
  <c r="U72" i="5"/>
  <c r="J72" i="5" s="1"/>
  <c r="U74" i="5"/>
  <c r="J74" i="5" s="1"/>
  <c r="U76" i="5"/>
  <c r="J76" i="5" s="1"/>
  <c r="U78" i="5"/>
  <c r="J78" i="5" s="1"/>
  <c r="U80" i="5"/>
  <c r="J80" i="5" s="1"/>
  <c r="U82" i="5"/>
  <c r="J82" i="5" s="1"/>
  <c r="U84" i="5"/>
  <c r="J84" i="5" s="1"/>
  <c r="U86" i="5"/>
  <c r="J86" i="5" s="1"/>
  <c r="U88" i="5"/>
  <c r="J88" i="5" s="1"/>
  <c r="U90" i="5"/>
  <c r="J90" i="5" s="1"/>
  <c r="U92" i="5"/>
  <c r="J92" i="5" s="1"/>
  <c r="U94" i="5"/>
  <c r="J94" i="5" s="1"/>
  <c r="U96" i="5"/>
  <c r="J96" i="5" s="1"/>
  <c r="U98" i="5"/>
  <c r="J98" i="5" s="1"/>
  <c r="U100" i="5"/>
  <c r="J100" i="5" s="1"/>
  <c r="U102" i="5"/>
  <c r="J102" i="5" s="1"/>
  <c r="U104" i="5"/>
  <c r="J104" i="5" s="1"/>
  <c r="U106" i="5"/>
  <c r="J106" i="5" s="1"/>
  <c r="U108" i="5"/>
  <c r="J108" i="5" s="1"/>
  <c r="U110" i="5"/>
  <c r="J110" i="5" s="1"/>
  <c r="U112" i="5"/>
  <c r="J112" i="5" s="1"/>
  <c r="U114" i="5"/>
  <c r="J114" i="5" s="1"/>
  <c r="U116" i="5"/>
  <c r="J116" i="5" s="1"/>
  <c r="U118" i="5"/>
  <c r="J118" i="5" s="1"/>
  <c r="U120" i="5"/>
  <c r="J120" i="5" s="1"/>
  <c r="U122" i="5"/>
  <c r="J122" i="5" s="1"/>
  <c r="U124" i="5"/>
  <c r="J124" i="5" s="1"/>
  <c r="U126" i="5"/>
  <c r="J126" i="5" s="1"/>
  <c r="U128" i="5"/>
  <c r="J128" i="5" s="1"/>
  <c r="U130" i="5"/>
  <c r="J130" i="5" s="1"/>
  <c r="U132" i="5"/>
  <c r="J132" i="5" s="1"/>
  <c r="U134" i="5"/>
  <c r="J134" i="5" s="1"/>
  <c r="U136" i="5"/>
  <c r="J136" i="5" s="1"/>
  <c r="U138" i="5"/>
  <c r="J138" i="5" s="1"/>
  <c r="U140" i="5"/>
  <c r="J140" i="5" s="1"/>
  <c r="U142" i="5"/>
  <c r="J142" i="5" s="1"/>
  <c r="U144" i="5"/>
  <c r="J144" i="5" s="1"/>
  <c r="U146" i="5"/>
  <c r="J146" i="5" s="1"/>
  <c r="U148" i="5"/>
  <c r="J148" i="5" s="1"/>
  <c r="U150" i="5"/>
  <c r="J150" i="5" s="1"/>
  <c r="U152" i="5"/>
  <c r="J152" i="5" s="1"/>
  <c r="U154" i="5"/>
  <c r="J154" i="5" s="1"/>
  <c r="U156" i="5"/>
  <c r="J156" i="5" s="1"/>
  <c r="U158" i="5"/>
  <c r="J158" i="5" s="1"/>
  <c r="U160" i="5"/>
  <c r="J160" i="5" s="1"/>
  <c r="U162" i="5"/>
  <c r="J162" i="5" s="1"/>
  <c r="U164" i="5"/>
  <c r="J164" i="5" s="1"/>
  <c r="U166" i="5"/>
  <c r="J166" i="5" s="1"/>
  <c r="U168" i="5"/>
  <c r="J168" i="5" s="1"/>
  <c r="U170" i="5"/>
  <c r="J170" i="5" s="1"/>
  <c r="U172" i="5"/>
  <c r="J172" i="5" s="1"/>
  <c r="U174" i="5"/>
  <c r="J174" i="5" s="1"/>
  <c r="U176" i="5"/>
  <c r="J176" i="5" s="1"/>
  <c r="U179" i="5"/>
  <c r="J179" i="5" s="1"/>
  <c r="U181" i="5"/>
  <c r="J181" i="5" s="1"/>
  <c r="U183" i="5"/>
  <c r="J183" i="5" s="1"/>
  <c r="U185" i="5"/>
  <c r="J185" i="5" s="1"/>
  <c r="U187" i="5"/>
  <c r="J187" i="5" s="1"/>
  <c r="U189" i="5"/>
  <c r="J189" i="5" s="1"/>
  <c r="U191" i="5"/>
  <c r="J191" i="5" s="1"/>
  <c r="U193" i="5"/>
  <c r="J193" i="5" s="1"/>
  <c r="U195" i="5"/>
  <c r="J195" i="5" s="1"/>
  <c r="U197" i="5"/>
  <c r="J197" i="5" s="1"/>
  <c r="U199" i="5"/>
  <c r="J199" i="5" s="1"/>
  <c r="U201" i="5"/>
  <c r="J201" i="5" s="1"/>
  <c r="U203" i="5"/>
  <c r="J203" i="5" s="1"/>
  <c r="U205" i="5"/>
  <c r="J205" i="5" s="1"/>
  <c r="U207" i="5"/>
  <c r="J207" i="5" s="1"/>
  <c r="U209" i="5"/>
  <c r="J209" i="5" s="1"/>
  <c r="U211" i="5"/>
  <c r="J211" i="5" s="1"/>
  <c r="U213" i="5"/>
  <c r="J213" i="5" s="1"/>
  <c r="U215" i="5"/>
  <c r="J215" i="5" s="1"/>
  <c r="U217" i="5"/>
  <c r="J217" i="5" s="1"/>
  <c r="U219" i="5"/>
  <c r="J219" i="5" s="1"/>
  <c r="U221" i="5"/>
  <c r="J221" i="5" s="1"/>
  <c r="U223" i="5"/>
  <c r="J223" i="5" s="1"/>
  <c r="U225" i="5"/>
  <c r="J225" i="5" s="1"/>
  <c r="U227" i="5"/>
  <c r="J227" i="5" s="1"/>
  <c r="U229" i="5"/>
  <c r="J229" i="5" s="1"/>
  <c r="U231" i="5"/>
  <c r="J231" i="5" s="1"/>
  <c r="U233" i="5"/>
  <c r="J233" i="5" s="1"/>
  <c r="U235" i="5"/>
  <c r="J235" i="5" s="1"/>
  <c r="U237" i="5"/>
  <c r="J237" i="5" s="1"/>
  <c r="U239" i="5"/>
  <c r="J239" i="5" s="1"/>
  <c r="U241" i="5"/>
  <c r="J241" i="5" s="1"/>
  <c r="U243" i="5"/>
  <c r="J243" i="5" s="1"/>
  <c r="U245" i="5"/>
  <c r="J245" i="5" s="1"/>
  <c r="U247" i="5"/>
  <c r="J247" i="5" s="1"/>
  <c r="U249" i="5"/>
  <c r="J249" i="5" s="1"/>
  <c r="U251" i="5"/>
  <c r="J251" i="5" s="1"/>
  <c r="U253" i="5"/>
  <c r="J253" i="5" s="1"/>
  <c r="U255" i="5"/>
  <c r="J255" i="5" s="1"/>
  <c r="U257" i="5"/>
  <c r="J257" i="5" s="1"/>
  <c r="U259" i="5"/>
  <c r="J259" i="5" s="1"/>
  <c r="U261" i="5"/>
  <c r="J261" i="5" s="1"/>
  <c r="U263" i="5"/>
  <c r="J263" i="5" s="1"/>
  <c r="U265" i="5"/>
  <c r="J265" i="5" s="1"/>
  <c r="U267" i="5"/>
  <c r="J267" i="5" s="1"/>
  <c r="U269" i="5"/>
  <c r="J269" i="5" s="1"/>
  <c r="U271" i="5"/>
  <c r="J271" i="5" s="1"/>
  <c r="U273" i="5"/>
  <c r="J273" i="5" s="1"/>
  <c r="U275" i="5"/>
  <c r="J275" i="5" s="1"/>
  <c r="U277" i="5"/>
  <c r="J277" i="5" s="1"/>
  <c r="U279" i="5"/>
  <c r="J279" i="5" s="1"/>
  <c r="U281" i="5"/>
  <c r="J281" i="5" s="1"/>
  <c r="U283" i="5"/>
  <c r="J283" i="5" s="1"/>
  <c r="U285" i="5"/>
  <c r="J285" i="5" s="1"/>
  <c r="U287" i="5"/>
  <c r="J287" i="5" s="1"/>
  <c r="U289" i="5"/>
  <c r="J289" i="5" s="1"/>
  <c r="U291" i="5"/>
  <c r="J291" i="5" s="1"/>
  <c r="U293" i="5"/>
  <c r="J293" i="5" s="1"/>
  <c r="U295" i="5"/>
  <c r="J295" i="5" s="1"/>
  <c r="U297" i="5"/>
  <c r="J297" i="5" s="1"/>
  <c r="U299" i="5"/>
  <c r="J299" i="5" s="1"/>
  <c r="U301" i="5"/>
  <c r="J301" i="5" s="1"/>
  <c r="U303" i="5"/>
  <c r="J303" i="5" s="1"/>
  <c r="U305" i="5"/>
  <c r="J305" i="5" s="1"/>
  <c r="U307" i="5"/>
  <c r="J307" i="5" s="1"/>
  <c r="U309" i="5"/>
  <c r="J309" i="5" s="1"/>
  <c r="U311" i="5"/>
  <c r="J311" i="5" s="1"/>
  <c r="U313" i="5"/>
  <c r="J313" i="5" s="1"/>
  <c r="U315" i="5"/>
  <c r="J315" i="5" s="1"/>
  <c r="U317" i="5"/>
  <c r="J317" i="5" s="1"/>
  <c r="U319" i="5"/>
  <c r="J319" i="5" s="1"/>
  <c r="U321" i="5"/>
  <c r="J321" i="5" s="1"/>
  <c r="U323" i="5"/>
  <c r="J323" i="5" s="1"/>
  <c r="U8" i="9"/>
  <c r="U10" i="9"/>
  <c r="U12" i="9"/>
  <c r="U16" i="9"/>
  <c r="U18" i="9"/>
  <c r="U20" i="9"/>
  <c r="U178" i="5"/>
  <c r="J178" i="5" s="1"/>
  <c r="U180" i="5"/>
  <c r="J180" i="5" s="1"/>
  <c r="U182" i="5"/>
  <c r="J182" i="5" s="1"/>
  <c r="U184" i="5"/>
  <c r="J184" i="5" s="1"/>
  <c r="U186" i="5"/>
  <c r="J186" i="5" s="1"/>
  <c r="U188" i="5"/>
  <c r="J188" i="5" s="1"/>
  <c r="U190" i="5"/>
  <c r="J190" i="5" s="1"/>
  <c r="U192" i="5"/>
  <c r="J192" i="5" s="1"/>
  <c r="U194" i="5"/>
  <c r="J194" i="5" s="1"/>
  <c r="U196" i="5"/>
  <c r="J196" i="5" s="1"/>
  <c r="U198" i="5"/>
  <c r="J198" i="5" s="1"/>
  <c r="U200" i="5"/>
  <c r="J200" i="5" s="1"/>
  <c r="U202" i="5"/>
  <c r="J202" i="5" s="1"/>
  <c r="U204" i="5"/>
  <c r="J204" i="5" s="1"/>
  <c r="U206" i="5"/>
  <c r="J206" i="5" s="1"/>
  <c r="U208" i="5"/>
  <c r="J208" i="5" s="1"/>
  <c r="U210" i="5"/>
  <c r="J210" i="5" s="1"/>
  <c r="U212" i="5"/>
  <c r="J212" i="5" s="1"/>
  <c r="U214" i="5"/>
  <c r="J214" i="5" s="1"/>
  <c r="U216" i="5"/>
  <c r="J216" i="5" s="1"/>
  <c r="U218" i="5"/>
  <c r="J218" i="5" s="1"/>
  <c r="U220" i="5"/>
  <c r="J220" i="5" s="1"/>
  <c r="U222" i="5"/>
  <c r="J222" i="5" s="1"/>
  <c r="U224" i="5"/>
  <c r="J224" i="5" s="1"/>
  <c r="U226" i="5"/>
  <c r="J226" i="5" s="1"/>
  <c r="U228" i="5"/>
  <c r="J228" i="5" s="1"/>
  <c r="U230" i="5"/>
  <c r="J230" i="5" s="1"/>
  <c r="U232" i="5"/>
  <c r="J232" i="5" s="1"/>
  <c r="U234" i="5"/>
  <c r="J234" i="5" s="1"/>
  <c r="U236" i="5"/>
  <c r="J236" i="5" s="1"/>
  <c r="U238" i="5"/>
  <c r="J238" i="5" s="1"/>
  <c r="U240" i="5"/>
  <c r="J240" i="5" s="1"/>
  <c r="U242" i="5"/>
  <c r="J242" i="5" s="1"/>
  <c r="U244" i="5"/>
  <c r="J244" i="5" s="1"/>
  <c r="U246" i="5"/>
  <c r="J246" i="5" s="1"/>
  <c r="U248" i="5"/>
  <c r="J248" i="5" s="1"/>
  <c r="U250" i="5"/>
  <c r="J250" i="5" s="1"/>
  <c r="U252" i="5"/>
  <c r="J252" i="5" s="1"/>
  <c r="U254" i="5"/>
  <c r="J254" i="5" s="1"/>
  <c r="U256" i="5"/>
  <c r="J256" i="5" s="1"/>
  <c r="U258" i="5"/>
  <c r="J258" i="5" s="1"/>
  <c r="U260" i="5"/>
  <c r="J260" i="5" s="1"/>
  <c r="U262" i="5"/>
  <c r="J262" i="5" s="1"/>
  <c r="U264" i="5"/>
  <c r="J264" i="5" s="1"/>
  <c r="U266" i="5"/>
  <c r="J266" i="5" s="1"/>
  <c r="U268" i="5"/>
  <c r="J268" i="5" s="1"/>
  <c r="U270" i="5"/>
  <c r="J270" i="5" s="1"/>
  <c r="U272" i="5"/>
  <c r="J272" i="5" s="1"/>
  <c r="U274" i="5"/>
  <c r="J274" i="5" s="1"/>
  <c r="U276" i="5"/>
  <c r="J276" i="5" s="1"/>
  <c r="U278" i="5"/>
  <c r="J278" i="5" s="1"/>
  <c r="U280" i="5"/>
  <c r="J280" i="5" s="1"/>
  <c r="U282" i="5"/>
  <c r="J282" i="5" s="1"/>
  <c r="U284" i="5"/>
  <c r="J284" i="5" s="1"/>
  <c r="U286" i="5"/>
  <c r="J286" i="5" s="1"/>
  <c r="U288" i="5"/>
  <c r="J288" i="5" s="1"/>
  <c r="U290" i="5"/>
  <c r="J290" i="5" s="1"/>
  <c r="U292" i="5"/>
  <c r="J292" i="5" s="1"/>
  <c r="U294" i="5"/>
  <c r="J294" i="5" s="1"/>
  <c r="U296" i="5"/>
  <c r="J296" i="5" s="1"/>
  <c r="U298" i="5"/>
  <c r="J298" i="5" s="1"/>
  <c r="U300" i="5"/>
  <c r="J300" i="5" s="1"/>
  <c r="U302" i="5"/>
  <c r="J302" i="5" s="1"/>
  <c r="U304" i="5"/>
  <c r="J304" i="5" s="1"/>
  <c r="U306" i="5"/>
  <c r="J306" i="5" s="1"/>
  <c r="U308" i="5"/>
  <c r="J308" i="5" s="1"/>
  <c r="U310" i="5"/>
  <c r="J310" i="5" s="1"/>
  <c r="U312" i="5"/>
  <c r="J312" i="5" s="1"/>
  <c r="U314" i="5"/>
  <c r="J314" i="5" s="1"/>
  <c r="U316" i="5"/>
  <c r="J316" i="5" s="1"/>
  <c r="U318" i="5"/>
  <c r="J318" i="5" s="1"/>
  <c r="U320" i="5"/>
  <c r="J320" i="5" s="1"/>
  <c r="U322" i="5"/>
  <c r="J322" i="5" s="1"/>
  <c r="U9" i="9"/>
  <c r="U11" i="9"/>
  <c r="U13" i="9"/>
  <c r="U15" i="9"/>
  <c r="U17" i="9"/>
  <c r="U19" i="9"/>
  <c r="U7" i="5"/>
  <c r="V7" i="5" s="1"/>
  <c r="U28" i="9"/>
  <c r="U22" i="9"/>
  <c r="U25" i="9"/>
  <c r="U31" i="9"/>
  <c r="U59" i="9"/>
  <c r="U61" i="9"/>
  <c r="U63" i="9"/>
  <c r="U65" i="9"/>
  <c r="U67" i="9"/>
  <c r="U69" i="9"/>
  <c r="U71" i="9"/>
  <c r="U73" i="9"/>
  <c r="U75" i="9"/>
  <c r="U77" i="9"/>
  <c r="U79" i="9"/>
  <c r="U81" i="9"/>
  <c r="U83" i="9"/>
  <c r="U85" i="9"/>
  <c r="U87" i="9"/>
  <c r="U89" i="9"/>
  <c r="U91" i="9"/>
  <c r="U93" i="9"/>
  <c r="U95" i="9"/>
  <c r="U97" i="9"/>
  <c r="U99" i="9"/>
  <c r="U101" i="9"/>
  <c r="U103" i="9"/>
  <c r="U105" i="9"/>
  <c r="U107" i="9"/>
  <c r="U109" i="9"/>
  <c r="U111" i="9"/>
  <c r="U113" i="9"/>
  <c r="U115" i="9"/>
  <c r="U117" i="9"/>
  <c r="U119" i="9"/>
  <c r="U121" i="9"/>
  <c r="U123" i="9"/>
  <c r="U125" i="9"/>
  <c r="U127" i="9"/>
  <c r="U129" i="9"/>
  <c r="U131" i="9"/>
  <c r="U133" i="9"/>
  <c r="U135" i="9"/>
  <c r="U137" i="9"/>
  <c r="U139" i="9"/>
  <c r="U141" i="9"/>
  <c r="U143" i="9"/>
  <c r="U145" i="9"/>
  <c r="U147" i="9"/>
  <c r="U149" i="9"/>
  <c r="U151" i="9"/>
  <c r="U153" i="9"/>
  <c r="U155" i="9"/>
  <c r="U157" i="9"/>
  <c r="U159" i="9"/>
  <c r="U161" i="9"/>
  <c r="U163" i="9"/>
  <c r="U165" i="9"/>
  <c r="U167" i="9"/>
  <c r="U169" i="9"/>
  <c r="U171" i="9"/>
  <c r="U173" i="9"/>
  <c r="U175" i="9"/>
  <c r="U177" i="9"/>
  <c r="U179" i="9"/>
  <c r="U181" i="9"/>
  <c r="U183" i="9"/>
  <c r="U185" i="9"/>
  <c r="U187" i="9"/>
  <c r="U189" i="9"/>
  <c r="U191" i="9"/>
  <c r="U193" i="9"/>
  <c r="U26" i="9"/>
  <c r="U29" i="9"/>
  <c r="U23" i="9"/>
  <c r="U24" i="9"/>
  <c r="U27" i="9"/>
  <c r="U30" i="9"/>
  <c r="U32" i="9"/>
  <c r="U58" i="9"/>
  <c r="U60" i="9"/>
  <c r="U62" i="9"/>
  <c r="U64" i="9"/>
  <c r="U66" i="9"/>
  <c r="U68" i="9"/>
  <c r="U70" i="9"/>
  <c r="U72" i="9"/>
  <c r="U74" i="9"/>
  <c r="U76" i="9"/>
  <c r="U78" i="9"/>
  <c r="U80" i="9"/>
  <c r="U82" i="9"/>
  <c r="U84" i="9"/>
  <c r="U86" i="9"/>
  <c r="U88" i="9"/>
  <c r="U90" i="9"/>
  <c r="U92" i="9"/>
  <c r="U94" i="9"/>
  <c r="U96" i="9"/>
  <c r="U98" i="9"/>
  <c r="U100" i="9"/>
  <c r="U102" i="9"/>
  <c r="U104" i="9"/>
  <c r="U106" i="9"/>
  <c r="U108" i="9"/>
  <c r="U110" i="9"/>
  <c r="U112" i="9"/>
  <c r="U114" i="9"/>
  <c r="U116" i="9"/>
  <c r="U118" i="9"/>
  <c r="U120" i="9"/>
  <c r="U122" i="9"/>
  <c r="U124" i="9"/>
  <c r="U126" i="9"/>
  <c r="U128" i="9"/>
  <c r="U130" i="9"/>
  <c r="U132" i="9"/>
  <c r="U134" i="9"/>
  <c r="U136" i="9"/>
  <c r="U138" i="9"/>
  <c r="U21" i="9"/>
  <c r="U142" i="9"/>
  <c r="U158" i="9"/>
  <c r="U174" i="9"/>
  <c r="U190" i="9"/>
  <c r="U195" i="9"/>
  <c r="U197" i="9"/>
  <c r="U199" i="9"/>
  <c r="U201" i="9"/>
  <c r="U203" i="9"/>
  <c r="U205" i="9"/>
  <c r="U207" i="9"/>
  <c r="U209" i="9"/>
  <c r="U211" i="9"/>
  <c r="U213" i="9"/>
  <c r="U215" i="9"/>
  <c r="U217" i="9"/>
  <c r="U219" i="9"/>
  <c r="U221" i="9"/>
  <c r="U223" i="9"/>
  <c r="U225" i="9"/>
  <c r="U227" i="9"/>
  <c r="U229" i="9"/>
  <c r="U231" i="9"/>
  <c r="U233" i="9"/>
  <c r="U235" i="9"/>
  <c r="U237" i="9"/>
  <c r="U239" i="9"/>
  <c r="U241" i="9"/>
  <c r="U243" i="9"/>
  <c r="U245" i="9"/>
  <c r="U247" i="9"/>
  <c r="U249" i="9"/>
  <c r="U251" i="9"/>
  <c r="U253" i="9"/>
  <c r="U255" i="9"/>
  <c r="U257" i="9"/>
  <c r="U259" i="9"/>
  <c r="U261" i="9"/>
  <c r="U263" i="9"/>
  <c r="U265" i="9"/>
  <c r="U267" i="9"/>
  <c r="U269" i="9"/>
  <c r="U271" i="9"/>
  <c r="U273" i="9"/>
  <c r="U275" i="9"/>
  <c r="U277" i="9"/>
  <c r="U279" i="9"/>
  <c r="U281" i="9"/>
  <c r="U283" i="9"/>
  <c r="U285" i="9"/>
  <c r="U287" i="9"/>
  <c r="U289" i="9"/>
  <c r="U291" i="9"/>
  <c r="U293" i="9"/>
  <c r="U295" i="9"/>
  <c r="U297" i="9"/>
  <c r="U299" i="9"/>
  <c r="U301" i="9"/>
  <c r="U303" i="9"/>
  <c r="U305" i="9"/>
  <c r="V9" i="10"/>
  <c r="V11" i="10"/>
  <c r="V13" i="10"/>
  <c r="AB13" i="10" s="1"/>
  <c r="V15" i="10"/>
  <c r="AB15" i="10" s="1"/>
  <c r="V17" i="10"/>
  <c r="AB17" i="10" s="1"/>
  <c r="V19" i="10"/>
  <c r="AB19" i="10" s="1"/>
  <c r="V21" i="10"/>
  <c r="AB21" i="10" s="1"/>
  <c r="V23" i="10"/>
  <c r="AB23" i="10" s="1"/>
  <c r="V25" i="10"/>
  <c r="AB25" i="10" s="1"/>
  <c r="V27" i="10"/>
  <c r="AB27" i="10" s="1"/>
  <c r="V29" i="10"/>
  <c r="AB29" i="10" s="1"/>
  <c r="V31" i="10"/>
  <c r="AB31" i="10" s="1"/>
  <c r="V33" i="10"/>
  <c r="AB33" i="10" s="1"/>
  <c r="V35" i="10"/>
  <c r="AB35" i="10" s="1"/>
  <c r="U144" i="9"/>
  <c r="U160" i="9"/>
  <c r="U176" i="9"/>
  <c r="U192" i="9"/>
  <c r="U146" i="9"/>
  <c r="U162" i="9"/>
  <c r="U178" i="9"/>
  <c r="U148" i="9"/>
  <c r="U164" i="9"/>
  <c r="U180" i="9"/>
  <c r="V7" i="10"/>
  <c r="U150" i="9"/>
  <c r="U166" i="9"/>
  <c r="U182" i="9"/>
  <c r="U194" i="9"/>
  <c r="U196" i="9"/>
  <c r="U198" i="9"/>
  <c r="U200" i="9"/>
  <c r="U202" i="9"/>
  <c r="U204" i="9"/>
  <c r="U206" i="9"/>
  <c r="U208" i="9"/>
  <c r="U210" i="9"/>
  <c r="U212" i="9"/>
  <c r="U214" i="9"/>
  <c r="U216" i="9"/>
  <c r="U218" i="9"/>
  <c r="U220" i="9"/>
  <c r="U222" i="9"/>
  <c r="U224" i="9"/>
  <c r="U226" i="9"/>
  <c r="U228" i="9"/>
  <c r="U230" i="9"/>
  <c r="U232" i="9"/>
  <c r="U234" i="9"/>
  <c r="U236" i="9"/>
  <c r="U238" i="9"/>
  <c r="U240" i="9"/>
  <c r="U242" i="9"/>
  <c r="U244" i="9"/>
  <c r="U246" i="9"/>
  <c r="U248" i="9"/>
  <c r="U250" i="9"/>
  <c r="U252" i="9"/>
  <c r="U254" i="9"/>
  <c r="U256" i="9"/>
  <c r="U258" i="9"/>
  <c r="U260" i="9"/>
  <c r="U262" i="9"/>
  <c r="U264" i="9"/>
  <c r="U266" i="9"/>
  <c r="U268" i="9"/>
  <c r="U270" i="9"/>
  <c r="U272" i="9"/>
  <c r="U274" i="9"/>
  <c r="U276" i="9"/>
  <c r="U278" i="9"/>
  <c r="U280" i="9"/>
  <c r="U282" i="9"/>
  <c r="U284" i="9"/>
  <c r="U286" i="9"/>
  <c r="U288" i="9"/>
  <c r="U290" i="9"/>
  <c r="U292" i="9"/>
  <c r="U294" i="9"/>
  <c r="U296" i="9"/>
  <c r="U298" i="9"/>
  <c r="U300" i="9"/>
  <c r="U302" i="9"/>
  <c r="U304" i="9"/>
  <c r="V8" i="10"/>
  <c r="V10" i="10"/>
  <c r="V12" i="10"/>
  <c r="AB12" i="10" s="1"/>
  <c r="V14" i="10"/>
  <c r="AB14" i="10" s="1"/>
  <c r="V16" i="10"/>
  <c r="AB16" i="10" s="1"/>
  <c r="V18" i="10"/>
  <c r="AB18" i="10" s="1"/>
  <c r="V20" i="10"/>
  <c r="AB20" i="10" s="1"/>
  <c r="V22" i="10"/>
  <c r="AB22" i="10" s="1"/>
  <c r="V24" i="10"/>
  <c r="AB24" i="10" s="1"/>
  <c r="V26" i="10"/>
  <c r="AB26" i="10" s="1"/>
  <c r="V28" i="10"/>
  <c r="AB28" i="10" s="1"/>
  <c r="V30" i="10"/>
  <c r="AB30" i="10" s="1"/>
  <c r="V32" i="10"/>
  <c r="AB32" i="10" s="1"/>
  <c r="V34" i="10"/>
  <c r="AB34" i="10" s="1"/>
  <c r="V36" i="10"/>
  <c r="AB36" i="10" s="1"/>
  <c r="U152" i="9"/>
  <c r="U168" i="9"/>
  <c r="U184" i="9"/>
  <c r="U154" i="9"/>
  <c r="U170" i="9"/>
  <c r="U186" i="9"/>
  <c r="U140" i="9"/>
  <c r="U156" i="9"/>
  <c r="U172" i="9"/>
  <c r="U188" i="9"/>
  <c r="U7" i="9"/>
  <c r="T13" i="8"/>
  <c r="T21" i="8"/>
  <c r="T8" i="8"/>
  <c r="T16" i="8"/>
  <c r="T9" i="8"/>
  <c r="T17" i="8"/>
  <c r="T10" i="8"/>
  <c r="T18" i="8"/>
  <c r="T11" i="8"/>
  <c r="T19" i="8"/>
  <c r="T12" i="8"/>
  <c r="T20" i="8"/>
  <c r="T15" i="8"/>
  <c r="T23" i="8"/>
  <c r="T7" i="8"/>
  <c r="T14" i="8"/>
  <c r="T22" i="8"/>
  <c r="H13" i="9" l="1"/>
  <c r="H20" i="9"/>
  <c r="H19" i="9"/>
  <c r="H22" i="9"/>
  <c r="H9" i="9"/>
  <c r="H16" i="9"/>
  <c r="H15" i="9"/>
  <c r="H18" i="9"/>
  <c r="H25" i="9"/>
  <c r="H58" i="9"/>
  <c r="H21" i="9"/>
  <c r="G16" i="8"/>
  <c r="G17" i="8"/>
  <c r="G18" i="8"/>
  <c r="G23" i="8"/>
  <c r="G20" i="8"/>
  <c r="G21" i="8"/>
  <c r="G22" i="8"/>
  <c r="G27" i="8"/>
  <c r="G24" i="8"/>
  <c r="G25" i="8"/>
  <c r="G26" i="8"/>
  <c r="G31" i="8"/>
  <c r="G8" i="8"/>
  <c r="G28" i="8"/>
  <c r="G29" i="8"/>
  <c r="G30" i="8"/>
  <c r="G35" i="8"/>
  <c r="G9" i="8"/>
  <c r="G32" i="8"/>
  <c r="G33" i="8"/>
  <c r="G34" i="8"/>
  <c r="G10" i="8"/>
  <c r="G36" i="8"/>
  <c r="G7" i="8"/>
  <c r="G11" i="8"/>
  <c r="G15" i="8"/>
  <c r="G12" i="8"/>
  <c r="G13" i="8"/>
  <c r="G14" i="8"/>
  <c r="G19" i="8"/>
  <c r="H12" i="9"/>
  <c r="H11" i="9"/>
  <c r="H10" i="9"/>
  <c r="I7" i="10"/>
  <c r="I36" i="10"/>
  <c r="I33" i="10"/>
  <c r="I11" i="10"/>
  <c r="I30" i="10"/>
  <c r="I8" i="10"/>
  <c r="I35" i="10"/>
  <c r="I10" i="10"/>
  <c r="I15" i="10"/>
  <c r="I25" i="10"/>
  <c r="I12" i="10"/>
  <c r="I9" i="10"/>
  <c r="I14" i="10"/>
  <c r="I19" i="10"/>
  <c r="I16" i="10"/>
  <c r="I13" i="10"/>
  <c r="I18" i="10"/>
  <c r="I23" i="10"/>
  <c r="I20" i="10"/>
  <c r="I17" i="10"/>
  <c r="I22" i="10"/>
  <c r="I27" i="10"/>
  <c r="I24" i="10"/>
  <c r="I21" i="10"/>
  <c r="I26" i="10"/>
  <c r="I31" i="10"/>
  <c r="I28" i="10"/>
  <c r="I32" i="10"/>
  <c r="I29" i="10"/>
  <c r="I34" i="10"/>
  <c r="H8" i="9"/>
  <c r="H29" i="9"/>
  <c r="H17" i="9"/>
  <c r="J23" i="5"/>
  <c r="J18" i="5"/>
  <c r="J32" i="5"/>
  <c r="J9" i="5"/>
  <c r="J42" i="5"/>
  <c r="J15" i="5"/>
  <c r="J27" i="5"/>
  <c r="J43" i="5"/>
  <c r="J36" i="5"/>
  <c r="J13" i="5"/>
  <c r="J46" i="5"/>
  <c r="J26" i="5"/>
  <c r="J31" i="5"/>
  <c r="J8" i="5"/>
  <c r="J40" i="5"/>
  <c r="J17" i="5"/>
  <c r="J14" i="5"/>
  <c r="J24" i="5"/>
  <c r="J35" i="5"/>
  <c r="J12" i="5"/>
  <c r="J45" i="5"/>
  <c r="J21" i="5"/>
  <c r="J10" i="5"/>
  <c r="J7" i="5"/>
  <c r="J30" i="5"/>
  <c r="J39" i="5"/>
  <c r="J16" i="5"/>
  <c r="J22" i="5"/>
  <c r="J25" i="5"/>
  <c r="J33" i="5"/>
  <c r="J11" i="5"/>
  <c r="J44" i="5"/>
  <c r="J20" i="5"/>
  <c r="J47" i="5"/>
  <c r="J29" i="5"/>
  <c r="J19" i="5"/>
  <c r="J38" i="5"/>
  <c r="J28" i="5"/>
  <c r="J34" i="5"/>
  <c r="J37" i="5"/>
  <c r="H32" i="9"/>
  <c r="H31" i="9"/>
  <c r="H7" i="9"/>
  <c r="H28" i="9"/>
  <c r="H27" i="9"/>
  <c r="H30" i="9"/>
  <c r="H24" i="9"/>
  <c r="H23" i="9"/>
  <c r="AA5" i="10"/>
  <c r="Z5" i="9"/>
  <c r="W5" i="8"/>
  <c r="X5" i="9"/>
  <c r="Y5" i="10"/>
  <c r="V5" i="10"/>
  <c r="T5" i="8"/>
  <c r="U5" i="9"/>
  <c r="J274" i="9" s="1"/>
  <c r="V5" i="8"/>
  <c r="X5" i="10"/>
  <c r="W5" i="9"/>
  <c r="W36" i="10"/>
  <c r="AC36" i="10" s="1"/>
  <c r="P36" i="10"/>
  <c r="V254" i="9"/>
  <c r="O254" i="9"/>
  <c r="H254" i="9" s="1"/>
  <c r="U14" i="8"/>
  <c r="N14" i="8"/>
  <c r="N10" i="8"/>
  <c r="U10" i="8"/>
  <c r="N21" i="8"/>
  <c r="U21" i="8"/>
  <c r="V170" i="9"/>
  <c r="O170" i="9"/>
  <c r="H170" i="9" s="1"/>
  <c r="W30" i="10"/>
  <c r="AC30" i="10" s="1"/>
  <c r="P30" i="10"/>
  <c r="W14" i="10"/>
  <c r="AC14" i="10" s="1"/>
  <c r="P14" i="10"/>
  <c r="V296" i="9"/>
  <c r="O296" i="9"/>
  <c r="H296" i="9" s="1"/>
  <c r="V280" i="9"/>
  <c r="O280" i="9"/>
  <c r="H280" i="9" s="1"/>
  <c r="V264" i="9"/>
  <c r="O264" i="9"/>
  <c r="H264" i="9" s="1"/>
  <c r="V248" i="9"/>
  <c r="O248" i="9"/>
  <c r="H248" i="9" s="1"/>
  <c r="V232" i="9"/>
  <c r="O232" i="9"/>
  <c r="H232" i="9" s="1"/>
  <c r="V216" i="9"/>
  <c r="O216" i="9"/>
  <c r="H216" i="9" s="1"/>
  <c r="V200" i="9"/>
  <c r="O200" i="9"/>
  <c r="H200" i="9" s="1"/>
  <c r="V180" i="9"/>
  <c r="O180" i="9"/>
  <c r="H180" i="9" s="1"/>
  <c r="V160" i="9"/>
  <c r="O160" i="9"/>
  <c r="H160" i="9" s="1"/>
  <c r="W23" i="10"/>
  <c r="AC23" i="10" s="1"/>
  <c r="P23" i="10"/>
  <c r="V305" i="9"/>
  <c r="O305" i="9"/>
  <c r="H305" i="9" s="1"/>
  <c r="V289" i="9"/>
  <c r="O289" i="9"/>
  <c r="H289" i="9" s="1"/>
  <c r="V273" i="9"/>
  <c r="O273" i="9"/>
  <c r="H273" i="9" s="1"/>
  <c r="V257" i="9"/>
  <c r="O257" i="9"/>
  <c r="H257" i="9" s="1"/>
  <c r="V241" i="9"/>
  <c r="O241" i="9"/>
  <c r="H241" i="9" s="1"/>
  <c r="V225" i="9"/>
  <c r="O225" i="9"/>
  <c r="H225" i="9" s="1"/>
  <c r="V209" i="9"/>
  <c r="O209" i="9"/>
  <c r="H209" i="9" s="1"/>
  <c r="V190" i="9"/>
  <c r="O190" i="9"/>
  <c r="H190" i="9" s="1"/>
  <c r="V132" i="9"/>
  <c r="O132" i="9"/>
  <c r="H132" i="9" s="1"/>
  <c r="V116" i="9"/>
  <c r="O116" i="9"/>
  <c r="H116" i="9" s="1"/>
  <c r="V100" i="9"/>
  <c r="O100" i="9"/>
  <c r="H100" i="9" s="1"/>
  <c r="V84" i="9"/>
  <c r="O84" i="9"/>
  <c r="H84" i="9" s="1"/>
  <c r="V68" i="9"/>
  <c r="O68" i="9"/>
  <c r="H68" i="9" s="1"/>
  <c r="V26" i="9"/>
  <c r="O26" i="9"/>
  <c r="V179" i="9"/>
  <c r="O179" i="9"/>
  <c r="H179" i="9" s="1"/>
  <c r="V163" i="9"/>
  <c r="O163" i="9"/>
  <c r="H163" i="9" s="1"/>
  <c r="V147" i="9"/>
  <c r="O147" i="9"/>
  <c r="H147" i="9" s="1"/>
  <c r="V131" i="9"/>
  <c r="O131" i="9"/>
  <c r="H131" i="9" s="1"/>
  <c r="V115" i="9"/>
  <c r="O115" i="9"/>
  <c r="H115" i="9" s="1"/>
  <c r="V99" i="9"/>
  <c r="O99" i="9"/>
  <c r="H99" i="9" s="1"/>
  <c r="V83" i="9"/>
  <c r="O83" i="9"/>
  <c r="H83" i="9" s="1"/>
  <c r="V67" i="9"/>
  <c r="O67" i="9"/>
  <c r="H67" i="9" s="1"/>
  <c r="V17" i="9"/>
  <c r="O17" i="9"/>
  <c r="V316" i="5"/>
  <c r="O316" i="5"/>
  <c r="H316" i="5" s="1"/>
  <c r="V300" i="5"/>
  <c r="O300" i="5"/>
  <c r="H300" i="5" s="1"/>
  <c r="V284" i="5"/>
  <c r="O284" i="5"/>
  <c r="H284" i="5" s="1"/>
  <c r="V268" i="5"/>
  <c r="O268" i="5"/>
  <c r="H268" i="5" s="1"/>
  <c r="V252" i="5"/>
  <c r="O252" i="5"/>
  <c r="H252" i="5" s="1"/>
  <c r="V236" i="5"/>
  <c r="O236" i="5"/>
  <c r="H236" i="5" s="1"/>
  <c r="V220" i="5"/>
  <c r="O220" i="5"/>
  <c r="H220" i="5" s="1"/>
  <c r="V204" i="5"/>
  <c r="O204" i="5"/>
  <c r="H204" i="5" s="1"/>
  <c r="V188" i="5"/>
  <c r="O188" i="5"/>
  <c r="H188" i="5" s="1"/>
  <c r="V16" i="9"/>
  <c r="O16" i="9"/>
  <c r="V317" i="5"/>
  <c r="O317" i="5"/>
  <c r="H317" i="5" s="1"/>
  <c r="V301" i="5"/>
  <c r="O301" i="5"/>
  <c r="H301" i="5" s="1"/>
  <c r="V285" i="5"/>
  <c r="O285" i="5"/>
  <c r="H285" i="5" s="1"/>
  <c r="V269" i="5"/>
  <c r="O269" i="5"/>
  <c r="H269" i="5" s="1"/>
  <c r="V253" i="5"/>
  <c r="O253" i="5"/>
  <c r="H253" i="5" s="1"/>
  <c r="V237" i="5"/>
  <c r="O237" i="5"/>
  <c r="H237" i="5" s="1"/>
  <c r="V221" i="5"/>
  <c r="O221" i="5"/>
  <c r="H221" i="5" s="1"/>
  <c r="V205" i="5"/>
  <c r="O205" i="5"/>
  <c r="H205" i="5" s="1"/>
  <c r="V189" i="5"/>
  <c r="O189" i="5"/>
  <c r="H189" i="5" s="1"/>
  <c r="V172" i="5"/>
  <c r="O172" i="5"/>
  <c r="H172" i="5" s="1"/>
  <c r="V156" i="5"/>
  <c r="O156" i="5"/>
  <c r="H156" i="5" s="1"/>
  <c r="V140" i="5"/>
  <c r="O140" i="5"/>
  <c r="H140" i="5" s="1"/>
  <c r="V124" i="5"/>
  <c r="O124" i="5"/>
  <c r="H124" i="5" s="1"/>
  <c r="V108" i="5"/>
  <c r="O108" i="5"/>
  <c r="H108" i="5" s="1"/>
  <c r="V92" i="5"/>
  <c r="O92" i="5"/>
  <c r="H92" i="5" s="1"/>
  <c r="V76" i="5"/>
  <c r="O76" i="5"/>
  <c r="H76" i="5" s="1"/>
  <c r="V60" i="5"/>
  <c r="O60" i="5"/>
  <c r="H60" i="5" s="1"/>
  <c r="V44" i="5"/>
  <c r="O44" i="5"/>
  <c r="H44" i="5" s="1"/>
  <c r="V28" i="5"/>
  <c r="O28" i="5"/>
  <c r="V12" i="5"/>
  <c r="O12" i="5"/>
  <c r="V167" i="5"/>
  <c r="O167" i="5"/>
  <c r="H167" i="5" s="1"/>
  <c r="V151" i="5"/>
  <c r="O151" i="5"/>
  <c r="H151" i="5" s="1"/>
  <c r="V135" i="5"/>
  <c r="O135" i="5"/>
  <c r="H135" i="5" s="1"/>
  <c r="V119" i="5"/>
  <c r="O119" i="5"/>
  <c r="H119" i="5" s="1"/>
  <c r="V103" i="5"/>
  <c r="O103" i="5"/>
  <c r="H103" i="5" s="1"/>
  <c r="V87" i="5"/>
  <c r="O87" i="5"/>
  <c r="H87" i="5" s="1"/>
  <c r="V71" i="5"/>
  <c r="O71" i="5"/>
  <c r="H71" i="5" s="1"/>
  <c r="V55" i="5"/>
  <c r="O55" i="5"/>
  <c r="H55" i="5" s="1"/>
  <c r="V39" i="5"/>
  <c r="O39" i="5"/>
  <c r="H39" i="5" s="1"/>
  <c r="V23" i="5"/>
  <c r="O23" i="5"/>
  <c r="N16" i="8"/>
  <c r="U16" i="8"/>
  <c r="V206" i="9"/>
  <c r="O206" i="9"/>
  <c r="H206" i="9" s="1"/>
  <c r="N7" i="8"/>
  <c r="U7" i="8"/>
  <c r="N13" i="8"/>
  <c r="U13" i="8"/>
  <c r="V154" i="9"/>
  <c r="O154" i="9"/>
  <c r="H154" i="9" s="1"/>
  <c r="W28" i="10"/>
  <c r="AC28" i="10" s="1"/>
  <c r="P28" i="10"/>
  <c r="W12" i="10"/>
  <c r="AC12" i="10" s="1"/>
  <c r="P12" i="10"/>
  <c r="V294" i="9"/>
  <c r="O294" i="9"/>
  <c r="H294" i="9" s="1"/>
  <c r="V278" i="9"/>
  <c r="O278" i="9"/>
  <c r="H278" i="9" s="1"/>
  <c r="V262" i="9"/>
  <c r="O262" i="9"/>
  <c r="H262" i="9" s="1"/>
  <c r="V246" i="9"/>
  <c r="O246" i="9"/>
  <c r="H246" i="9" s="1"/>
  <c r="V230" i="9"/>
  <c r="O230" i="9"/>
  <c r="H230" i="9" s="1"/>
  <c r="V214" i="9"/>
  <c r="O214" i="9"/>
  <c r="H214" i="9" s="1"/>
  <c r="V198" i="9"/>
  <c r="O198" i="9"/>
  <c r="H198" i="9" s="1"/>
  <c r="V164" i="9"/>
  <c r="O164" i="9"/>
  <c r="H164" i="9" s="1"/>
  <c r="V144" i="9"/>
  <c r="O144" i="9"/>
  <c r="H144" i="9" s="1"/>
  <c r="W21" i="10"/>
  <c r="AC21" i="10" s="1"/>
  <c r="P21" i="10"/>
  <c r="V303" i="9"/>
  <c r="O303" i="9"/>
  <c r="H303" i="9" s="1"/>
  <c r="V287" i="9"/>
  <c r="O287" i="9"/>
  <c r="H287" i="9" s="1"/>
  <c r="V271" i="9"/>
  <c r="O271" i="9"/>
  <c r="H271" i="9" s="1"/>
  <c r="V255" i="9"/>
  <c r="O255" i="9"/>
  <c r="H255" i="9" s="1"/>
  <c r="V239" i="9"/>
  <c r="O239" i="9"/>
  <c r="H239" i="9" s="1"/>
  <c r="V223" i="9"/>
  <c r="O223" i="9"/>
  <c r="H223" i="9" s="1"/>
  <c r="V207" i="9"/>
  <c r="O207" i="9"/>
  <c r="H207" i="9" s="1"/>
  <c r="V174" i="9"/>
  <c r="O174" i="9"/>
  <c r="H174" i="9" s="1"/>
  <c r="V130" i="9"/>
  <c r="O130" i="9"/>
  <c r="H130" i="9" s="1"/>
  <c r="V114" i="9"/>
  <c r="O114" i="9"/>
  <c r="H114" i="9" s="1"/>
  <c r="V98" i="9"/>
  <c r="O98" i="9"/>
  <c r="H98" i="9" s="1"/>
  <c r="V82" i="9"/>
  <c r="O82" i="9"/>
  <c r="H82" i="9" s="1"/>
  <c r="V66" i="9"/>
  <c r="O66" i="9"/>
  <c r="H66" i="9" s="1"/>
  <c r="V193" i="9"/>
  <c r="O193" i="9"/>
  <c r="H193" i="9" s="1"/>
  <c r="V177" i="9"/>
  <c r="O177" i="9"/>
  <c r="H177" i="9" s="1"/>
  <c r="V161" i="9"/>
  <c r="O161" i="9"/>
  <c r="H161" i="9" s="1"/>
  <c r="V145" i="9"/>
  <c r="O145" i="9"/>
  <c r="H145" i="9" s="1"/>
  <c r="V129" i="9"/>
  <c r="O129" i="9"/>
  <c r="H129" i="9" s="1"/>
  <c r="V113" i="9"/>
  <c r="O113" i="9"/>
  <c r="H113" i="9" s="1"/>
  <c r="V97" i="9"/>
  <c r="O97" i="9"/>
  <c r="H97" i="9" s="1"/>
  <c r="V81" i="9"/>
  <c r="O81" i="9"/>
  <c r="H81" i="9" s="1"/>
  <c r="V65" i="9"/>
  <c r="O65" i="9"/>
  <c r="H65" i="9" s="1"/>
  <c r="V15" i="9"/>
  <c r="O15" i="9"/>
  <c r="V314" i="5"/>
  <c r="O314" i="5"/>
  <c r="H314" i="5" s="1"/>
  <c r="V298" i="5"/>
  <c r="O298" i="5"/>
  <c r="H298" i="5" s="1"/>
  <c r="V282" i="5"/>
  <c r="O282" i="5"/>
  <c r="H282" i="5" s="1"/>
  <c r="V266" i="5"/>
  <c r="O266" i="5"/>
  <c r="H266" i="5" s="1"/>
  <c r="V250" i="5"/>
  <c r="O250" i="5"/>
  <c r="H250" i="5" s="1"/>
  <c r="V234" i="5"/>
  <c r="O234" i="5"/>
  <c r="H234" i="5" s="1"/>
  <c r="V218" i="5"/>
  <c r="O218" i="5"/>
  <c r="H218" i="5" s="1"/>
  <c r="V202" i="5"/>
  <c r="O202" i="5"/>
  <c r="H202" i="5" s="1"/>
  <c r="V186" i="5"/>
  <c r="O186" i="5"/>
  <c r="H186" i="5" s="1"/>
  <c r="V14" i="9"/>
  <c r="O14" i="9"/>
  <c r="H14" i="9" s="1"/>
  <c r="V315" i="5"/>
  <c r="O315" i="5"/>
  <c r="H315" i="5" s="1"/>
  <c r="V299" i="5"/>
  <c r="O299" i="5"/>
  <c r="H299" i="5" s="1"/>
  <c r="V283" i="5"/>
  <c r="O283" i="5"/>
  <c r="H283" i="5" s="1"/>
  <c r="V267" i="5"/>
  <c r="O267" i="5"/>
  <c r="H267" i="5" s="1"/>
  <c r="V251" i="5"/>
  <c r="O251" i="5"/>
  <c r="H251" i="5" s="1"/>
  <c r="V235" i="5"/>
  <c r="O235" i="5"/>
  <c r="H235" i="5" s="1"/>
  <c r="V219" i="5"/>
  <c r="O219" i="5"/>
  <c r="H219" i="5" s="1"/>
  <c r="V203" i="5"/>
  <c r="O203" i="5"/>
  <c r="H203" i="5" s="1"/>
  <c r="V187" i="5"/>
  <c r="O187" i="5"/>
  <c r="H187" i="5" s="1"/>
  <c r="V170" i="5"/>
  <c r="O170" i="5"/>
  <c r="H170" i="5" s="1"/>
  <c r="V154" i="5"/>
  <c r="O154" i="5"/>
  <c r="H154" i="5" s="1"/>
  <c r="V138" i="5"/>
  <c r="O138" i="5"/>
  <c r="H138" i="5" s="1"/>
  <c r="V122" i="5"/>
  <c r="O122" i="5"/>
  <c r="H122" i="5" s="1"/>
  <c r="V106" i="5"/>
  <c r="O106" i="5"/>
  <c r="H106" i="5" s="1"/>
  <c r="V90" i="5"/>
  <c r="O90" i="5"/>
  <c r="H90" i="5" s="1"/>
  <c r="V74" i="5"/>
  <c r="O74" i="5"/>
  <c r="H74" i="5" s="1"/>
  <c r="V58" i="5"/>
  <c r="O58" i="5"/>
  <c r="H58" i="5" s="1"/>
  <c r="V42" i="5"/>
  <c r="O42" i="5"/>
  <c r="H42" i="5" s="1"/>
  <c r="V26" i="5"/>
  <c r="O26" i="5"/>
  <c r="H26" i="5" s="1"/>
  <c r="V10" i="5"/>
  <c r="O10" i="5"/>
  <c r="V165" i="5"/>
  <c r="O165" i="5"/>
  <c r="H165" i="5" s="1"/>
  <c r="V149" i="5"/>
  <c r="O149" i="5"/>
  <c r="H149" i="5" s="1"/>
  <c r="V133" i="5"/>
  <c r="O133" i="5"/>
  <c r="H133" i="5" s="1"/>
  <c r="V117" i="5"/>
  <c r="O117" i="5"/>
  <c r="H117" i="5" s="1"/>
  <c r="V101" i="5"/>
  <c r="O101" i="5"/>
  <c r="H101" i="5" s="1"/>
  <c r="V85" i="5"/>
  <c r="O85" i="5"/>
  <c r="H85" i="5" s="1"/>
  <c r="V69" i="5"/>
  <c r="O69" i="5"/>
  <c r="H69" i="5" s="1"/>
  <c r="V53" i="5"/>
  <c r="O53" i="5"/>
  <c r="H53" i="5" s="1"/>
  <c r="V37" i="5"/>
  <c r="O37" i="5"/>
  <c r="V21" i="5"/>
  <c r="O21" i="5"/>
  <c r="V302" i="9"/>
  <c r="O302" i="9"/>
  <c r="H302" i="9" s="1"/>
  <c r="N20" i="8"/>
  <c r="U20" i="8"/>
  <c r="N17" i="8"/>
  <c r="U17" i="8"/>
  <c r="V7" i="9"/>
  <c r="O7" i="9"/>
  <c r="V184" i="9"/>
  <c r="O184" i="9"/>
  <c r="H184" i="9" s="1"/>
  <c r="W26" i="10"/>
  <c r="AC26" i="10" s="1"/>
  <c r="P26" i="10"/>
  <c r="W10" i="10"/>
  <c r="P10" i="10"/>
  <c r="V292" i="9"/>
  <c r="O292" i="9"/>
  <c r="H292" i="9" s="1"/>
  <c r="V276" i="9"/>
  <c r="O276" i="9"/>
  <c r="H276" i="9" s="1"/>
  <c r="V260" i="9"/>
  <c r="O260" i="9"/>
  <c r="H260" i="9" s="1"/>
  <c r="V244" i="9"/>
  <c r="O244" i="9"/>
  <c r="H244" i="9" s="1"/>
  <c r="V228" i="9"/>
  <c r="O228" i="9"/>
  <c r="H228" i="9" s="1"/>
  <c r="V212" i="9"/>
  <c r="O212" i="9"/>
  <c r="H212" i="9" s="1"/>
  <c r="V196" i="9"/>
  <c r="O196" i="9"/>
  <c r="H196" i="9" s="1"/>
  <c r="V148" i="9"/>
  <c r="O148" i="9"/>
  <c r="H148" i="9" s="1"/>
  <c r="W35" i="10"/>
  <c r="AC35" i="10" s="1"/>
  <c r="P35" i="10"/>
  <c r="W19" i="10"/>
  <c r="AC19" i="10" s="1"/>
  <c r="P19" i="10"/>
  <c r="V301" i="9"/>
  <c r="O301" i="9"/>
  <c r="H301" i="9" s="1"/>
  <c r="V285" i="9"/>
  <c r="O285" i="9"/>
  <c r="H285" i="9" s="1"/>
  <c r="V269" i="9"/>
  <c r="O269" i="9"/>
  <c r="H269" i="9" s="1"/>
  <c r="V253" i="9"/>
  <c r="O253" i="9"/>
  <c r="H253" i="9" s="1"/>
  <c r="V237" i="9"/>
  <c r="O237" i="9"/>
  <c r="H237" i="9" s="1"/>
  <c r="V221" i="9"/>
  <c r="O221" i="9"/>
  <c r="H221" i="9" s="1"/>
  <c r="V205" i="9"/>
  <c r="O205" i="9"/>
  <c r="H205" i="9" s="1"/>
  <c r="V158" i="9"/>
  <c r="O158" i="9"/>
  <c r="H158" i="9" s="1"/>
  <c r="V128" i="9"/>
  <c r="O128" i="9"/>
  <c r="H128" i="9" s="1"/>
  <c r="V112" i="9"/>
  <c r="O112" i="9"/>
  <c r="H112" i="9" s="1"/>
  <c r="V96" i="9"/>
  <c r="O96" i="9"/>
  <c r="H96" i="9" s="1"/>
  <c r="V80" i="9"/>
  <c r="O80" i="9"/>
  <c r="H80" i="9" s="1"/>
  <c r="V64" i="9"/>
  <c r="O64" i="9"/>
  <c r="H64" i="9" s="1"/>
  <c r="V32" i="9"/>
  <c r="O32" i="9"/>
  <c r="V191" i="9"/>
  <c r="O191" i="9"/>
  <c r="H191" i="9" s="1"/>
  <c r="V175" i="9"/>
  <c r="O175" i="9"/>
  <c r="H175" i="9" s="1"/>
  <c r="V159" i="9"/>
  <c r="O159" i="9"/>
  <c r="H159" i="9" s="1"/>
  <c r="V143" i="9"/>
  <c r="O143" i="9"/>
  <c r="H143" i="9" s="1"/>
  <c r="V127" i="9"/>
  <c r="O127" i="9"/>
  <c r="H127" i="9" s="1"/>
  <c r="V111" i="9"/>
  <c r="O111" i="9"/>
  <c r="H111" i="9" s="1"/>
  <c r="V95" i="9"/>
  <c r="O95" i="9"/>
  <c r="H95" i="9" s="1"/>
  <c r="V79" i="9"/>
  <c r="O79" i="9"/>
  <c r="H79" i="9" s="1"/>
  <c r="V63" i="9"/>
  <c r="O63" i="9"/>
  <c r="H63" i="9" s="1"/>
  <c r="V31" i="9"/>
  <c r="O31" i="9"/>
  <c r="O13" i="9"/>
  <c r="V312" i="5"/>
  <c r="O312" i="5"/>
  <c r="H312" i="5" s="1"/>
  <c r="V296" i="5"/>
  <c r="O296" i="5"/>
  <c r="H296" i="5" s="1"/>
  <c r="V280" i="5"/>
  <c r="O280" i="5"/>
  <c r="H280" i="5" s="1"/>
  <c r="V264" i="5"/>
  <c r="O264" i="5"/>
  <c r="H264" i="5" s="1"/>
  <c r="V248" i="5"/>
  <c r="O248" i="5"/>
  <c r="H248" i="5" s="1"/>
  <c r="V232" i="5"/>
  <c r="O232" i="5"/>
  <c r="H232" i="5" s="1"/>
  <c r="V216" i="5"/>
  <c r="O216" i="5"/>
  <c r="H216" i="5" s="1"/>
  <c r="V200" i="5"/>
  <c r="O200" i="5"/>
  <c r="H200" i="5" s="1"/>
  <c r="V184" i="5"/>
  <c r="O184" i="5"/>
  <c r="H184" i="5" s="1"/>
  <c r="V12" i="9"/>
  <c r="O12" i="9"/>
  <c r="V313" i="5"/>
  <c r="O313" i="5"/>
  <c r="H313" i="5" s="1"/>
  <c r="V297" i="5"/>
  <c r="O297" i="5"/>
  <c r="H297" i="5" s="1"/>
  <c r="V281" i="5"/>
  <c r="O281" i="5"/>
  <c r="H281" i="5" s="1"/>
  <c r="V265" i="5"/>
  <c r="O265" i="5"/>
  <c r="H265" i="5" s="1"/>
  <c r="V249" i="5"/>
  <c r="O249" i="5"/>
  <c r="H249" i="5" s="1"/>
  <c r="V233" i="5"/>
  <c r="O233" i="5"/>
  <c r="H233" i="5" s="1"/>
  <c r="V217" i="5"/>
  <c r="O217" i="5"/>
  <c r="H217" i="5" s="1"/>
  <c r="V201" i="5"/>
  <c r="O201" i="5"/>
  <c r="H201" i="5" s="1"/>
  <c r="V185" i="5"/>
  <c r="O185" i="5"/>
  <c r="H185" i="5" s="1"/>
  <c r="V168" i="5"/>
  <c r="O168" i="5"/>
  <c r="H168" i="5" s="1"/>
  <c r="V152" i="5"/>
  <c r="O152" i="5"/>
  <c r="H152" i="5" s="1"/>
  <c r="V136" i="5"/>
  <c r="O136" i="5"/>
  <c r="H136" i="5" s="1"/>
  <c r="V120" i="5"/>
  <c r="O120" i="5"/>
  <c r="H120" i="5" s="1"/>
  <c r="V104" i="5"/>
  <c r="O104" i="5"/>
  <c r="H104" i="5" s="1"/>
  <c r="V88" i="5"/>
  <c r="O88" i="5"/>
  <c r="H88" i="5" s="1"/>
  <c r="V72" i="5"/>
  <c r="O72" i="5"/>
  <c r="H72" i="5" s="1"/>
  <c r="V56" i="5"/>
  <c r="O56" i="5"/>
  <c r="H56" i="5" s="1"/>
  <c r="V40" i="5"/>
  <c r="O40" i="5"/>
  <c r="H40" i="5" s="1"/>
  <c r="V24" i="5"/>
  <c r="O24" i="5"/>
  <c r="V8" i="5"/>
  <c r="O8" i="5"/>
  <c r="V163" i="5"/>
  <c r="O163" i="5"/>
  <c r="H163" i="5" s="1"/>
  <c r="V147" i="5"/>
  <c r="O147" i="5"/>
  <c r="H147" i="5" s="1"/>
  <c r="V131" i="5"/>
  <c r="O131" i="5"/>
  <c r="H131" i="5" s="1"/>
  <c r="V115" i="5"/>
  <c r="O115" i="5"/>
  <c r="H115" i="5" s="1"/>
  <c r="V99" i="5"/>
  <c r="O99" i="5"/>
  <c r="H99" i="5" s="1"/>
  <c r="V83" i="5"/>
  <c r="O83" i="5"/>
  <c r="H83" i="5" s="1"/>
  <c r="V67" i="5"/>
  <c r="O67" i="5"/>
  <c r="H67" i="5" s="1"/>
  <c r="V51" i="5"/>
  <c r="O51" i="5"/>
  <c r="H51" i="5" s="1"/>
  <c r="V35" i="5"/>
  <c r="O35" i="5"/>
  <c r="H35" i="5" s="1"/>
  <c r="V19" i="5"/>
  <c r="O19" i="5"/>
  <c r="H19" i="5" s="1"/>
  <c r="V156" i="9"/>
  <c r="O156" i="9"/>
  <c r="H156" i="9" s="1"/>
  <c r="V238" i="9"/>
  <c r="O238" i="9"/>
  <c r="H238" i="9" s="1"/>
  <c r="N12" i="8"/>
  <c r="U12" i="8"/>
  <c r="N9" i="8"/>
  <c r="U9" i="8"/>
  <c r="V188" i="9"/>
  <c r="O188" i="9"/>
  <c r="H188" i="9" s="1"/>
  <c r="V168" i="9"/>
  <c r="O168" i="9"/>
  <c r="H168" i="9" s="1"/>
  <c r="W24" i="10"/>
  <c r="AC24" i="10" s="1"/>
  <c r="P24" i="10"/>
  <c r="W8" i="10"/>
  <c r="P8" i="10"/>
  <c r="V290" i="9"/>
  <c r="O290" i="9"/>
  <c r="H290" i="9" s="1"/>
  <c r="V274" i="9"/>
  <c r="O274" i="9"/>
  <c r="H274" i="9" s="1"/>
  <c r="V258" i="9"/>
  <c r="O258" i="9"/>
  <c r="H258" i="9" s="1"/>
  <c r="V242" i="9"/>
  <c r="O242" i="9"/>
  <c r="H242" i="9" s="1"/>
  <c r="V226" i="9"/>
  <c r="O226" i="9"/>
  <c r="H226" i="9" s="1"/>
  <c r="V210" i="9"/>
  <c r="O210" i="9"/>
  <c r="H210" i="9" s="1"/>
  <c r="V194" i="9"/>
  <c r="O194" i="9"/>
  <c r="H194" i="9" s="1"/>
  <c r="V178" i="9"/>
  <c r="O178" i="9"/>
  <c r="H178" i="9" s="1"/>
  <c r="W33" i="10"/>
  <c r="AC33" i="10" s="1"/>
  <c r="P33" i="10"/>
  <c r="W17" i="10"/>
  <c r="AC17" i="10" s="1"/>
  <c r="P17" i="10"/>
  <c r="V299" i="9"/>
  <c r="O299" i="9"/>
  <c r="H299" i="9" s="1"/>
  <c r="V283" i="9"/>
  <c r="O283" i="9"/>
  <c r="H283" i="9" s="1"/>
  <c r="V267" i="9"/>
  <c r="O267" i="9"/>
  <c r="H267" i="9" s="1"/>
  <c r="V251" i="9"/>
  <c r="O251" i="9"/>
  <c r="H251" i="9" s="1"/>
  <c r="V235" i="9"/>
  <c r="O235" i="9"/>
  <c r="H235" i="9" s="1"/>
  <c r="V219" i="9"/>
  <c r="O219" i="9"/>
  <c r="H219" i="9" s="1"/>
  <c r="V203" i="9"/>
  <c r="O203" i="9"/>
  <c r="H203" i="9" s="1"/>
  <c r="V142" i="9"/>
  <c r="O142" i="9"/>
  <c r="H142" i="9" s="1"/>
  <c r="V126" i="9"/>
  <c r="O126" i="9"/>
  <c r="H126" i="9" s="1"/>
  <c r="V110" i="9"/>
  <c r="O110" i="9"/>
  <c r="H110" i="9" s="1"/>
  <c r="V94" i="9"/>
  <c r="O94" i="9"/>
  <c r="H94" i="9" s="1"/>
  <c r="V78" i="9"/>
  <c r="O78" i="9"/>
  <c r="H78" i="9" s="1"/>
  <c r="V62" i="9"/>
  <c r="O62" i="9"/>
  <c r="H62" i="9" s="1"/>
  <c r="V30" i="9"/>
  <c r="O30" i="9"/>
  <c r="V189" i="9"/>
  <c r="O189" i="9"/>
  <c r="H189" i="9" s="1"/>
  <c r="V173" i="9"/>
  <c r="O173" i="9"/>
  <c r="H173" i="9" s="1"/>
  <c r="V157" i="9"/>
  <c r="O157" i="9"/>
  <c r="H157" i="9" s="1"/>
  <c r="V141" i="9"/>
  <c r="O141" i="9"/>
  <c r="H141" i="9" s="1"/>
  <c r="V125" i="9"/>
  <c r="O125" i="9"/>
  <c r="H125" i="9" s="1"/>
  <c r="V109" i="9"/>
  <c r="O109" i="9"/>
  <c r="H109" i="9" s="1"/>
  <c r="V93" i="9"/>
  <c r="O93" i="9"/>
  <c r="H93" i="9" s="1"/>
  <c r="V77" i="9"/>
  <c r="O77" i="9"/>
  <c r="H77" i="9" s="1"/>
  <c r="V61" i="9"/>
  <c r="O61" i="9"/>
  <c r="H61" i="9" s="1"/>
  <c r="V25" i="9"/>
  <c r="O25" i="9"/>
  <c r="V11" i="9"/>
  <c r="O11" i="9"/>
  <c r="V310" i="5"/>
  <c r="O310" i="5"/>
  <c r="H310" i="5" s="1"/>
  <c r="V294" i="5"/>
  <c r="O294" i="5"/>
  <c r="H294" i="5" s="1"/>
  <c r="V278" i="5"/>
  <c r="O278" i="5"/>
  <c r="H278" i="5" s="1"/>
  <c r="V262" i="5"/>
  <c r="O262" i="5"/>
  <c r="H262" i="5" s="1"/>
  <c r="V246" i="5"/>
  <c r="O246" i="5"/>
  <c r="H246" i="5" s="1"/>
  <c r="V230" i="5"/>
  <c r="O230" i="5"/>
  <c r="H230" i="5" s="1"/>
  <c r="V214" i="5"/>
  <c r="O214" i="5"/>
  <c r="H214" i="5" s="1"/>
  <c r="V198" i="5"/>
  <c r="O198" i="5"/>
  <c r="H198" i="5" s="1"/>
  <c r="V182" i="5"/>
  <c r="O182" i="5"/>
  <c r="H182" i="5" s="1"/>
  <c r="V10" i="9"/>
  <c r="O10" i="9"/>
  <c r="V311" i="5"/>
  <c r="O311" i="5"/>
  <c r="H311" i="5" s="1"/>
  <c r="V295" i="5"/>
  <c r="O295" i="5"/>
  <c r="H295" i="5" s="1"/>
  <c r="V279" i="5"/>
  <c r="O279" i="5"/>
  <c r="H279" i="5" s="1"/>
  <c r="V263" i="5"/>
  <c r="O263" i="5"/>
  <c r="H263" i="5" s="1"/>
  <c r="V247" i="5"/>
  <c r="O247" i="5"/>
  <c r="H247" i="5" s="1"/>
  <c r="V231" i="5"/>
  <c r="O231" i="5"/>
  <c r="H231" i="5" s="1"/>
  <c r="V215" i="5"/>
  <c r="O215" i="5"/>
  <c r="H215" i="5" s="1"/>
  <c r="V199" i="5"/>
  <c r="O199" i="5"/>
  <c r="H199" i="5" s="1"/>
  <c r="V183" i="5"/>
  <c r="O183" i="5"/>
  <c r="H183" i="5" s="1"/>
  <c r="V166" i="5"/>
  <c r="O166" i="5"/>
  <c r="H166" i="5" s="1"/>
  <c r="V150" i="5"/>
  <c r="O150" i="5"/>
  <c r="H150" i="5" s="1"/>
  <c r="V134" i="5"/>
  <c r="O134" i="5"/>
  <c r="H134" i="5" s="1"/>
  <c r="V118" i="5"/>
  <c r="O118" i="5"/>
  <c r="H118" i="5" s="1"/>
  <c r="V102" i="5"/>
  <c r="O102" i="5"/>
  <c r="H102" i="5" s="1"/>
  <c r="V86" i="5"/>
  <c r="O86" i="5"/>
  <c r="H86" i="5" s="1"/>
  <c r="V70" i="5"/>
  <c r="O70" i="5"/>
  <c r="H70" i="5" s="1"/>
  <c r="V54" i="5"/>
  <c r="O54" i="5"/>
  <c r="H54" i="5" s="1"/>
  <c r="V38" i="5"/>
  <c r="O38" i="5"/>
  <c r="H38" i="5" s="1"/>
  <c r="V22" i="5"/>
  <c r="O22" i="5"/>
  <c r="V177" i="5"/>
  <c r="O177" i="5"/>
  <c r="H177" i="5" s="1"/>
  <c r="V161" i="5"/>
  <c r="O161" i="5"/>
  <c r="H161" i="5" s="1"/>
  <c r="V145" i="5"/>
  <c r="O145" i="5"/>
  <c r="H145" i="5" s="1"/>
  <c r="V129" i="5"/>
  <c r="O129" i="5"/>
  <c r="H129" i="5" s="1"/>
  <c r="V113" i="5"/>
  <c r="O113" i="5"/>
  <c r="H113" i="5" s="1"/>
  <c r="V97" i="5"/>
  <c r="O97" i="5"/>
  <c r="H97" i="5" s="1"/>
  <c r="V81" i="5"/>
  <c r="O81" i="5"/>
  <c r="H81" i="5" s="1"/>
  <c r="V65" i="5"/>
  <c r="O65" i="5"/>
  <c r="H65" i="5" s="1"/>
  <c r="V49" i="5"/>
  <c r="O49" i="5"/>
  <c r="H49" i="5" s="1"/>
  <c r="V33" i="5"/>
  <c r="O33" i="5"/>
  <c r="V17" i="5"/>
  <c r="O17" i="5"/>
  <c r="H17" i="5" s="1"/>
  <c r="N23" i="8"/>
  <c r="U23" i="8"/>
  <c r="V286" i="9"/>
  <c r="O286" i="9"/>
  <c r="H286" i="9" s="1"/>
  <c r="U19" i="8"/>
  <c r="N19" i="8"/>
  <c r="V172" i="9"/>
  <c r="O172" i="9"/>
  <c r="H172" i="9" s="1"/>
  <c r="V152" i="9"/>
  <c r="O152" i="9"/>
  <c r="H152" i="9" s="1"/>
  <c r="W22" i="10"/>
  <c r="AC22" i="10" s="1"/>
  <c r="P22" i="10"/>
  <c r="V304" i="9"/>
  <c r="O304" i="9"/>
  <c r="H304" i="9" s="1"/>
  <c r="V288" i="9"/>
  <c r="O288" i="9"/>
  <c r="H288" i="9" s="1"/>
  <c r="V272" i="9"/>
  <c r="O272" i="9"/>
  <c r="H272" i="9" s="1"/>
  <c r="V256" i="9"/>
  <c r="O256" i="9"/>
  <c r="H256" i="9" s="1"/>
  <c r="V240" i="9"/>
  <c r="O240" i="9"/>
  <c r="H240" i="9" s="1"/>
  <c r="V224" i="9"/>
  <c r="O224" i="9"/>
  <c r="H224" i="9" s="1"/>
  <c r="V208" i="9"/>
  <c r="O208" i="9"/>
  <c r="H208" i="9" s="1"/>
  <c r="V182" i="9"/>
  <c r="O182" i="9"/>
  <c r="H182" i="9" s="1"/>
  <c r="V162" i="9"/>
  <c r="O162" i="9"/>
  <c r="H162" i="9" s="1"/>
  <c r="W31" i="10"/>
  <c r="AC31" i="10" s="1"/>
  <c r="P31" i="10"/>
  <c r="W15" i="10"/>
  <c r="AC15" i="10" s="1"/>
  <c r="P15" i="10"/>
  <c r="V297" i="9"/>
  <c r="O297" i="9"/>
  <c r="H297" i="9" s="1"/>
  <c r="V281" i="9"/>
  <c r="O281" i="9"/>
  <c r="H281" i="9" s="1"/>
  <c r="V265" i="9"/>
  <c r="O265" i="9"/>
  <c r="H265" i="9" s="1"/>
  <c r="V249" i="9"/>
  <c r="O249" i="9"/>
  <c r="H249" i="9" s="1"/>
  <c r="V233" i="9"/>
  <c r="O233" i="9"/>
  <c r="H233" i="9" s="1"/>
  <c r="V217" i="9"/>
  <c r="O217" i="9"/>
  <c r="H217" i="9" s="1"/>
  <c r="V201" i="9"/>
  <c r="O201" i="9"/>
  <c r="H201" i="9" s="1"/>
  <c r="V21" i="9"/>
  <c r="O21" i="9"/>
  <c r="V124" i="9"/>
  <c r="O124" i="9"/>
  <c r="H124" i="9" s="1"/>
  <c r="V108" i="9"/>
  <c r="O108" i="9"/>
  <c r="H108" i="9" s="1"/>
  <c r="V92" i="9"/>
  <c r="O92" i="9"/>
  <c r="H92" i="9" s="1"/>
  <c r="V76" i="9"/>
  <c r="O76" i="9"/>
  <c r="H76" i="9" s="1"/>
  <c r="V60" i="9"/>
  <c r="O60" i="9"/>
  <c r="H60" i="9" s="1"/>
  <c r="V27" i="9"/>
  <c r="O27" i="9"/>
  <c r="V187" i="9"/>
  <c r="O187" i="9"/>
  <c r="H187" i="9" s="1"/>
  <c r="V171" i="9"/>
  <c r="O171" i="9"/>
  <c r="H171" i="9" s="1"/>
  <c r="V155" i="9"/>
  <c r="O155" i="9"/>
  <c r="H155" i="9" s="1"/>
  <c r="V139" i="9"/>
  <c r="O139" i="9"/>
  <c r="H139" i="9" s="1"/>
  <c r="V123" i="9"/>
  <c r="O123" i="9"/>
  <c r="H123" i="9" s="1"/>
  <c r="V107" i="9"/>
  <c r="O107" i="9"/>
  <c r="H107" i="9" s="1"/>
  <c r="V91" i="9"/>
  <c r="O91" i="9"/>
  <c r="H91" i="9" s="1"/>
  <c r="V75" i="9"/>
  <c r="O75" i="9"/>
  <c r="H75" i="9" s="1"/>
  <c r="V59" i="9"/>
  <c r="O59" i="9"/>
  <c r="H59" i="9" s="1"/>
  <c r="V22" i="9"/>
  <c r="O22" i="9"/>
  <c r="V9" i="9"/>
  <c r="O9" i="9"/>
  <c r="V308" i="5"/>
  <c r="O308" i="5"/>
  <c r="H308" i="5" s="1"/>
  <c r="V292" i="5"/>
  <c r="O292" i="5"/>
  <c r="H292" i="5" s="1"/>
  <c r="V276" i="5"/>
  <c r="O276" i="5"/>
  <c r="H276" i="5" s="1"/>
  <c r="V260" i="5"/>
  <c r="O260" i="5"/>
  <c r="H260" i="5" s="1"/>
  <c r="V244" i="5"/>
  <c r="O244" i="5"/>
  <c r="H244" i="5" s="1"/>
  <c r="V228" i="5"/>
  <c r="O228" i="5"/>
  <c r="H228" i="5" s="1"/>
  <c r="V212" i="5"/>
  <c r="O212" i="5"/>
  <c r="H212" i="5" s="1"/>
  <c r="V196" i="5"/>
  <c r="O196" i="5"/>
  <c r="H196" i="5" s="1"/>
  <c r="V180" i="5"/>
  <c r="O180" i="5"/>
  <c r="H180" i="5" s="1"/>
  <c r="V8" i="9"/>
  <c r="O8" i="9"/>
  <c r="V309" i="5"/>
  <c r="O309" i="5"/>
  <c r="H309" i="5" s="1"/>
  <c r="V293" i="5"/>
  <c r="O293" i="5"/>
  <c r="H293" i="5" s="1"/>
  <c r="V277" i="5"/>
  <c r="O277" i="5"/>
  <c r="H277" i="5" s="1"/>
  <c r="V261" i="5"/>
  <c r="O261" i="5"/>
  <c r="H261" i="5" s="1"/>
  <c r="V245" i="5"/>
  <c r="O245" i="5"/>
  <c r="H245" i="5" s="1"/>
  <c r="V229" i="5"/>
  <c r="O229" i="5"/>
  <c r="H229" i="5" s="1"/>
  <c r="V213" i="5"/>
  <c r="O213" i="5"/>
  <c r="H213" i="5" s="1"/>
  <c r="V197" i="5"/>
  <c r="O197" i="5"/>
  <c r="H197" i="5" s="1"/>
  <c r="V181" i="5"/>
  <c r="O181" i="5"/>
  <c r="H181" i="5" s="1"/>
  <c r="V164" i="5"/>
  <c r="O164" i="5"/>
  <c r="H164" i="5" s="1"/>
  <c r="V148" i="5"/>
  <c r="O148" i="5"/>
  <c r="H148" i="5" s="1"/>
  <c r="V132" i="5"/>
  <c r="O132" i="5"/>
  <c r="H132" i="5" s="1"/>
  <c r="V116" i="5"/>
  <c r="O116" i="5"/>
  <c r="H116" i="5" s="1"/>
  <c r="V100" i="5"/>
  <c r="O100" i="5"/>
  <c r="H100" i="5" s="1"/>
  <c r="V84" i="5"/>
  <c r="O84" i="5"/>
  <c r="H84" i="5" s="1"/>
  <c r="V68" i="5"/>
  <c r="O68" i="5"/>
  <c r="H68" i="5" s="1"/>
  <c r="V52" i="5"/>
  <c r="O52" i="5"/>
  <c r="H52" i="5" s="1"/>
  <c r="V36" i="5"/>
  <c r="O36" i="5"/>
  <c r="V20" i="5"/>
  <c r="O20" i="5"/>
  <c r="V175" i="5"/>
  <c r="O175" i="5"/>
  <c r="H175" i="5" s="1"/>
  <c r="V159" i="5"/>
  <c r="O159" i="5"/>
  <c r="H159" i="5" s="1"/>
  <c r="V143" i="5"/>
  <c r="O143" i="5"/>
  <c r="H143" i="5" s="1"/>
  <c r="V127" i="5"/>
  <c r="O127" i="5"/>
  <c r="H127" i="5" s="1"/>
  <c r="V111" i="5"/>
  <c r="O111" i="5"/>
  <c r="H111" i="5" s="1"/>
  <c r="V95" i="5"/>
  <c r="O95" i="5"/>
  <c r="H95" i="5" s="1"/>
  <c r="V79" i="5"/>
  <c r="O79" i="5"/>
  <c r="H79" i="5" s="1"/>
  <c r="V63" i="5"/>
  <c r="O63" i="5"/>
  <c r="H63" i="5" s="1"/>
  <c r="V47" i="5"/>
  <c r="O47" i="5"/>
  <c r="H47" i="5" s="1"/>
  <c r="V31" i="5"/>
  <c r="O31" i="5"/>
  <c r="H31" i="5" s="1"/>
  <c r="V15" i="5"/>
  <c r="O15" i="5"/>
  <c r="H15" i="5" s="1"/>
  <c r="V270" i="9"/>
  <c r="O270" i="9"/>
  <c r="H270" i="9" s="1"/>
  <c r="V146" i="9"/>
  <c r="O146" i="9"/>
  <c r="H146" i="9" s="1"/>
  <c r="W29" i="10"/>
  <c r="AC29" i="10" s="1"/>
  <c r="P29" i="10"/>
  <c r="W13" i="10"/>
  <c r="AC13" i="10" s="1"/>
  <c r="P13" i="10"/>
  <c r="V295" i="9"/>
  <c r="O295" i="9"/>
  <c r="H295" i="9" s="1"/>
  <c r="V279" i="9"/>
  <c r="O279" i="9"/>
  <c r="H279" i="9" s="1"/>
  <c r="V263" i="9"/>
  <c r="O263" i="9"/>
  <c r="H263" i="9" s="1"/>
  <c r="V247" i="9"/>
  <c r="O247" i="9"/>
  <c r="H247" i="9" s="1"/>
  <c r="V231" i="9"/>
  <c r="O231" i="9"/>
  <c r="H231" i="9" s="1"/>
  <c r="V215" i="9"/>
  <c r="O215" i="9"/>
  <c r="H215" i="9" s="1"/>
  <c r="V199" i="9"/>
  <c r="O199" i="9"/>
  <c r="H199" i="9" s="1"/>
  <c r="V138" i="9"/>
  <c r="O138" i="9"/>
  <c r="H138" i="9" s="1"/>
  <c r="V122" i="9"/>
  <c r="O122" i="9"/>
  <c r="H122" i="9" s="1"/>
  <c r="V106" i="9"/>
  <c r="O106" i="9"/>
  <c r="H106" i="9" s="1"/>
  <c r="V90" i="9"/>
  <c r="O90" i="9"/>
  <c r="H90" i="9" s="1"/>
  <c r="V74" i="9"/>
  <c r="O74" i="9"/>
  <c r="H74" i="9" s="1"/>
  <c r="V58" i="9"/>
  <c r="O58" i="9"/>
  <c r="V24" i="9"/>
  <c r="O24" i="9"/>
  <c r="V185" i="9"/>
  <c r="O185" i="9"/>
  <c r="H185" i="9" s="1"/>
  <c r="V169" i="9"/>
  <c r="O169" i="9"/>
  <c r="H169" i="9" s="1"/>
  <c r="V153" i="9"/>
  <c r="O153" i="9"/>
  <c r="H153" i="9" s="1"/>
  <c r="V137" i="9"/>
  <c r="O137" i="9"/>
  <c r="H137" i="9" s="1"/>
  <c r="V121" i="9"/>
  <c r="O121" i="9"/>
  <c r="H121" i="9" s="1"/>
  <c r="V105" i="9"/>
  <c r="O105" i="9"/>
  <c r="H105" i="9" s="1"/>
  <c r="V89" i="9"/>
  <c r="O89" i="9"/>
  <c r="H89" i="9" s="1"/>
  <c r="V73" i="9"/>
  <c r="O73" i="9"/>
  <c r="H73" i="9" s="1"/>
  <c r="V28" i="9"/>
  <c r="O28" i="9"/>
  <c r="V322" i="5"/>
  <c r="O322" i="5"/>
  <c r="H322" i="5" s="1"/>
  <c r="V306" i="5"/>
  <c r="O306" i="5"/>
  <c r="H306" i="5" s="1"/>
  <c r="V290" i="5"/>
  <c r="O290" i="5"/>
  <c r="H290" i="5" s="1"/>
  <c r="V274" i="5"/>
  <c r="O274" i="5"/>
  <c r="H274" i="5" s="1"/>
  <c r="V258" i="5"/>
  <c r="O258" i="5"/>
  <c r="H258" i="5" s="1"/>
  <c r="V242" i="5"/>
  <c r="O242" i="5"/>
  <c r="H242" i="5" s="1"/>
  <c r="V226" i="5"/>
  <c r="O226" i="5"/>
  <c r="H226" i="5" s="1"/>
  <c r="V210" i="5"/>
  <c r="O210" i="5"/>
  <c r="H210" i="5" s="1"/>
  <c r="V194" i="5"/>
  <c r="O194" i="5"/>
  <c r="H194" i="5" s="1"/>
  <c r="V178" i="5"/>
  <c r="O178" i="5"/>
  <c r="H178" i="5" s="1"/>
  <c r="V323" i="5"/>
  <c r="O323" i="5"/>
  <c r="H323" i="5" s="1"/>
  <c r="V307" i="5"/>
  <c r="O307" i="5"/>
  <c r="H307" i="5" s="1"/>
  <c r="V291" i="5"/>
  <c r="O291" i="5"/>
  <c r="H291" i="5" s="1"/>
  <c r="V275" i="5"/>
  <c r="O275" i="5"/>
  <c r="H275" i="5" s="1"/>
  <c r="V259" i="5"/>
  <c r="O259" i="5"/>
  <c r="H259" i="5" s="1"/>
  <c r="V243" i="5"/>
  <c r="O243" i="5"/>
  <c r="H243" i="5" s="1"/>
  <c r="V227" i="5"/>
  <c r="O227" i="5"/>
  <c r="H227" i="5" s="1"/>
  <c r="V211" i="5"/>
  <c r="O211" i="5"/>
  <c r="H211" i="5" s="1"/>
  <c r="V195" i="5"/>
  <c r="O195" i="5"/>
  <c r="H195" i="5" s="1"/>
  <c r="V179" i="5"/>
  <c r="O179" i="5"/>
  <c r="H179" i="5" s="1"/>
  <c r="V162" i="5"/>
  <c r="O162" i="5"/>
  <c r="H162" i="5" s="1"/>
  <c r="V146" i="5"/>
  <c r="O146" i="5"/>
  <c r="H146" i="5" s="1"/>
  <c r="V130" i="5"/>
  <c r="O130" i="5"/>
  <c r="H130" i="5" s="1"/>
  <c r="V114" i="5"/>
  <c r="O114" i="5"/>
  <c r="H114" i="5" s="1"/>
  <c r="V98" i="5"/>
  <c r="O98" i="5"/>
  <c r="H98" i="5" s="1"/>
  <c r="V82" i="5"/>
  <c r="O82" i="5"/>
  <c r="H82" i="5" s="1"/>
  <c r="V66" i="5"/>
  <c r="O66" i="5"/>
  <c r="H66" i="5" s="1"/>
  <c r="V50" i="5"/>
  <c r="O50" i="5"/>
  <c r="H50" i="5" s="1"/>
  <c r="V34" i="5"/>
  <c r="O34" i="5"/>
  <c r="V18" i="5"/>
  <c r="O18" i="5"/>
  <c r="V173" i="5"/>
  <c r="O173" i="5"/>
  <c r="H173" i="5" s="1"/>
  <c r="V157" i="5"/>
  <c r="O157" i="5"/>
  <c r="H157" i="5" s="1"/>
  <c r="V141" i="5"/>
  <c r="O141" i="5"/>
  <c r="H141" i="5" s="1"/>
  <c r="V125" i="5"/>
  <c r="O125" i="5"/>
  <c r="H125" i="5" s="1"/>
  <c r="V109" i="5"/>
  <c r="O109" i="5"/>
  <c r="H109" i="5" s="1"/>
  <c r="V93" i="5"/>
  <c r="O93" i="5"/>
  <c r="H93" i="5" s="1"/>
  <c r="V77" i="5"/>
  <c r="O77" i="5"/>
  <c r="H77" i="5" s="1"/>
  <c r="V61" i="5"/>
  <c r="O61" i="5"/>
  <c r="H61" i="5" s="1"/>
  <c r="V45" i="5"/>
  <c r="O45" i="5"/>
  <c r="H45" i="5" s="1"/>
  <c r="V29" i="5"/>
  <c r="O29" i="5"/>
  <c r="V13" i="5"/>
  <c r="O13" i="5"/>
  <c r="W20" i="10"/>
  <c r="AC20" i="10" s="1"/>
  <c r="P20" i="10"/>
  <c r="V222" i="9"/>
  <c r="O222" i="9"/>
  <c r="H222" i="9" s="1"/>
  <c r="V140" i="9"/>
  <c r="O140" i="9"/>
  <c r="H140" i="9" s="1"/>
  <c r="W34" i="10"/>
  <c r="AC34" i="10" s="1"/>
  <c r="P34" i="10"/>
  <c r="W18" i="10"/>
  <c r="AC18" i="10" s="1"/>
  <c r="P18" i="10"/>
  <c r="V300" i="9"/>
  <c r="O300" i="9"/>
  <c r="H300" i="9" s="1"/>
  <c r="V284" i="9"/>
  <c r="O284" i="9"/>
  <c r="H284" i="9" s="1"/>
  <c r="V268" i="9"/>
  <c r="O268" i="9"/>
  <c r="H268" i="9" s="1"/>
  <c r="V252" i="9"/>
  <c r="O252" i="9"/>
  <c r="H252" i="9" s="1"/>
  <c r="V236" i="9"/>
  <c r="O236" i="9"/>
  <c r="H236" i="9" s="1"/>
  <c r="V220" i="9"/>
  <c r="O220" i="9"/>
  <c r="H220" i="9" s="1"/>
  <c r="V204" i="9"/>
  <c r="O204" i="9"/>
  <c r="H204" i="9" s="1"/>
  <c r="V150" i="9"/>
  <c r="O150" i="9"/>
  <c r="H150" i="9" s="1"/>
  <c r="V192" i="9"/>
  <c r="O192" i="9"/>
  <c r="H192" i="9" s="1"/>
  <c r="W27" i="10"/>
  <c r="AC27" i="10" s="1"/>
  <c r="P27" i="10"/>
  <c r="W11" i="10"/>
  <c r="P11" i="10"/>
  <c r="V293" i="9"/>
  <c r="O293" i="9"/>
  <c r="H293" i="9" s="1"/>
  <c r="V277" i="9"/>
  <c r="O277" i="9"/>
  <c r="H277" i="9" s="1"/>
  <c r="V261" i="9"/>
  <c r="O261" i="9"/>
  <c r="H261" i="9" s="1"/>
  <c r="V245" i="9"/>
  <c r="O245" i="9"/>
  <c r="H245" i="9" s="1"/>
  <c r="V229" i="9"/>
  <c r="O229" i="9"/>
  <c r="H229" i="9" s="1"/>
  <c r="V213" i="9"/>
  <c r="O213" i="9"/>
  <c r="H213" i="9" s="1"/>
  <c r="V197" i="9"/>
  <c r="O197" i="9"/>
  <c r="H197" i="9" s="1"/>
  <c r="V136" i="9"/>
  <c r="O136" i="9"/>
  <c r="H136" i="9" s="1"/>
  <c r="V120" i="9"/>
  <c r="O120" i="9"/>
  <c r="H120" i="9" s="1"/>
  <c r="V104" i="9"/>
  <c r="O104" i="9"/>
  <c r="H104" i="9" s="1"/>
  <c r="V88" i="9"/>
  <c r="O88" i="9"/>
  <c r="H88" i="9" s="1"/>
  <c r="V72" i="9"/>
  <c r="O72" i="9"/>
  <c r="H72" i="9" s="1"/>
  <c r="V23" i="9"/>
  <c r="O23" i="9"/>
  <c r="V183" i="9"/>
  <c r="O183" i="9"/>
  <c r="H183" i="9" s="1"/>
  <c r="V167" i="9"/>
  <c r="O167" i="9"/>
  <c r="H167" i="9" s="1"/>
  <c r="V151" i="9"/>
  <c r="O151" i="9"/>
  <c r="H151" i="9" s="1"/>
  <c r="V135" i="9"/>
  <c r="O135" i="9"/>
  <c r="H135" i="9" s="1"/>
  <c r="V119" i="9"/>
  <c r="O119" i="9"/>
  <c r="H119" i="9" s="1"/>
  <c r="V103" i="9"/>
  <c r="O103" i="9"/>
  <c r="H103" i="9" s="1"/>
  <c r="V87" i="9"/>
  <c r="O87" i="9"/>
  <c r="H87" i="9" s="1"/>
  <c r="V71" i="9"/>
  <c r="O71" i="9"/>
  <c r="H71" i="9" s="1"/>
  <c r="O7" i="5"/>
  <c r="V320" i="5"/>
  <c r="O320" i="5"/>
  <c r="H320" i="5" s="1"/>
  <c r="V304" i="5"/>
  <c r="O304" i="5"/>
  <c r="H304" i="5" s="1"/>
  <c r="V288" i="5"/>
  <c r="O288" i="5"/>
  <c r="H288" i="5" s="1"/>
  <c r="V272" i="5"/>
  <c r="O272" i="5"/>
  <c r="H272" i="5" s="1"/>
  <c r="V256" i="5"/>
  <c r="O256" i="5"/>
  <c r="H256" i="5" s="1"/>
  <c r="V240" i="5"/>
  <c r="O240" i="5"/>
  <c r="H240" i="5" s="1"/>
  <c r="V224" i="5"/>
  <c r="O224" i="5"/>
  <c r="H224" i="5" s="1"/>
  <c r="V208" i="5"/>
  <c r="O208" i="5"/>
  <c r="H208" i="5" s="1"/>
  <c r="V192" i="5"/>
  <c r="O192" i="5"/>
  <c r="H192" i="5" s="1"/>
  <c r="V20" i="9"/>
  <c r="O20" i="9"/>
  <c r="V321" i="5"/>
  <c r="O321" i="5"/>
  <c r="H321" i="5" s="1"/>
  <c r="V305" i="5"/>
  <c r="O305" i="5"/>
  <c r="H305" i="5" s="1"/>
  <c r="V289" i="5"/>
  <c r="O289" i="5"/>
  <c r="H289" i="5" s="1"/>
  <c r="V273" i="5"/>
  <c r="O273" i="5"/>
  <c r="H273" i="5" s="1"/>
  <c r="V257" i="5"/>
  <c r="O257" i="5"/>
  <c r="H257" i="5" s="1"/>
  <c r="V241" i="5"/>
  <c r="O241" i="5"/>
  <c r="H241" i="5" s="1"/>
  <c r="V225" i="5"/>
  <c r="O225" i="5"/>
  <c r="H225" i="5" s="1"/>
  <c r="V209" i="5"/>
  <c r="O209" i="5"/>
  <c r="H209" i="5" s="1"/>
  <c r="V193" i="5"/>
  <c r="O193" i="5"/>
  <c r="H193" i="5" s="1"/>
  <c r="V176" i="5"/>
  <c r="O176" i="5"/>
  <c r="H176" i="5" s="1"/>
  <c r="V160" i="5"/>
  <c r="O160" i="5"/>
  <c r="H160" i="5" s="1"/>
  <c r="V144" i="5"/>
  <c r="O144" i="5"/>
  <c r="H144" i="5" s="1"/>
  <c r="V128" i="5"/>
  <c r="O128" i="5"/>
  <c r="H128" i="5" s="1"/>
  <c r="V112" i="5"/>
  <c r="O112" i="5"/>
  <c r="H112" i="5" s="1"/>
  <c r="V96" i="5"/>
  <c r="O96" i="5"/>
  <c r="H96" i="5" s="1"/>
  <c r="V80" i="5"/>
  <c r="O80" i="5"/>
  <c r="H80" i="5" s="1"/>
  <c r="V64" i="5"/>
  <c r="O64" i="5"/>
  <c r="H64" i="5" s="1"/>
  <c r="V48" i="5"/>
  <c r="O48" i="5"/>
  <c r="H48" i="5" s="1"/>
  <c r="V32" i="5"/>
  <c r="O32" i="5"/>
  <c r="V16" i="5"/>
  <c r="O16" i="5"/>
  <c r="V171" i="5"/>
  <c r="O171" i="5"/>
  <c r="H171" i="5" s="1"/>
  <c r="V155" i="5"/>
  <c r="O155" i="5"/>
  <c r="H155" i="5" s="1"/>
  <c r="V139" i="5"/>
  <c r="O139" i="5"/>
  <c r="H139" i="5" s="1"/>
  <c r="V123" i="5"/>
  <c r="O123" i="5"/>
  <c r="H123" i="5" s="1"/>
  <c r="V107" i="5"/>
  <c r="O107" i="5"/>
  <c r="H107" i="5" s="1"/>
  <c r="V91" i="5"/>
  <c r="O91" i="5"/>
  <c r="H91" i="5" s="1"/>
  <c r="V75" i="5"/>
  <c r="O75" i="5"/>
  <c r="H75" i="5" s="1"/>
  <c r="V59" i="5"/>
  <c r="O59" i="5"/>
  <c r="H59" i="5" s="1"/>
  <c r="V43" i="5"/>
  <c r="O43" i="5"/>
  <c r="H43" i="5" s="1"/>
  <c r="V27" i="5"/>
  <c r="O27" i="5"/>
  <c r="V11" i="5"/>
  <c r="O11" i="5"/>
  <c r="U11" i="8"/>
  <c r="N11" i="8"/>
  <c r="V166" i="9"/>
  <c r="O166" i="9"/>
  <c r="H166" i="9" s="1"/>
  <c r="N15" i="8"/>
  <c r="U15" i="8"/>
  <c r="N8" i="8"/>
  <c r="U8" i="8"/>
  <c r="U22" i="8"/>
  <c r="N22" i="8"/>
  <c r="N18" i="8"/>
  <c r="U18" i="8"/>
  <c r="V186" i="9"/>
  <c r="O186" i="9"/>
  <c r="H186" i="9" s="1"/>
  <c r="W32" i="10"/>
  <c r="AC32" i="10" s="1"/>
  <c r="P32" i="10"/>
  <c r="W16" i="10"/>
  <c r="AC16" i="10" s="1"/>
  <c r="P16" i="10"/>
  <c r="V298" i="9"/>
  <c r="O298" i="9"/>
  <c r="H298" i="9" s="1"/>
  <c r="V282" i="9"/>
  <c r="O282" i="9"/>
  <c r="H282" i="9" s="1"/>
  <c r="V266" i="9"/>
  <c r="O266" i="9"/>
  <c r="H266" i="9" s="1"/>
  <c r="V250" i="9"/>
  <c r="O250" i="9"/>
  <c r="H250" i="9" s="1"/>
  <c r="V234" i="9"/>
  <c r="O234" i="9"/>
  <c r="H234" i="9" s="1"/>
  <c r="V218" i="9"/>
  <c r="O218" i="9"/>
  <c r="H218" i="9" s="1"/>
  <c r="V202" i="9"/>
  <c r="O202" i="9"/>
  <c r="H202" i="9" s="1"/>
  <c r="W7" i="10"/>
  <c r="V176" i="9"/>
  <c r="O176" i="9"/>
  <c r="H176" i="9" s="1"/>
  <c r="W25" i="10"/>
  <c r="AC25" i="10" s="1"/>
  <c r="P25" i="10"/>
  <c r="W9" i="10"/>
  <c r="V291" i="9"/>
  <c r="O291" i="9"/>
  <c r="H291" i="9" s="1"/>
  <c r="V275" i="9"/>
  <c r="O275" i="9"/>
  <c r="H275" i="9" s="1"/>
  <c r="V259" i="9"/>
  <c r="O259" i="9"/>
  <c r="H259" i="9" s="1"/>
  <c r="V243" i="9"/>
  <c r="O243" i="9"/>
  <c r="H243" i="9" s="1"/>
  <c r="V227" i="9"/>
  <c r="O227" i="9"/>
  <c r="H227" i="9" s="1"/>
  <c r="V211" i="9"/>
  <c r="O211" i="9"/>
  <c r="H211" i="9" s="1"/>
  <c r="V195" i="9"/>
  <c r="O195" i="9"/>
  <c r="H195" i="9" s="1"/>
  <c r="V134" i="9"/>
  <c r="O134" i="9"/>
  <c r="H134" i="9" s="1"/>
  <c r="V118" i="9"/>
  <c r="O118" i="9"/>
  <c r="H118" i="9" s="1"/>
  <c r="V102" i="9"/>
  <c r="O102" i="9"/>
  <c r="H102" i="9" s="1"/>
  <c r="V86" i="9"/>
  <c r="O86" i="9"/>
  <c r="H86" i="9" s="1"/>
  <c r="V70" i="9"/>
  <c r="O70" i="9"/>
  <c r="H70" i="9" s="1"/>
  <c r="V29" i="9"/>
  <c r="O29" i="9"/>
  <c r="V181" i="9"/>
  <c r="O181" i="9"/>
  <c r="H181" i="9" s="1"/>
  <c r="V165" i="9"/>
  <c r="O165" i="9"/>
  <c r="H165" i="9" s="1"/>
  <c r="V149" i="9"/>
  <c r="O149" i="9"/>
  <c r="H149" i="9" s="1"/>
  <c r="V133" i="9"/>
  <c r="O133" i="9"/>
  <c r="H133" i="9" s="1"/>
  <c r="V117" i="9"/>
  <c r="O117" i="9"/>
  <c r="H117" i="9" s="1"/>
  <c r="V101" i="9"/>
  <c r="O101" i="9"/>
  <c r="H101" i="9" s="1"/>
  <c r="V85" i="9"/>
  <c r="O85" i="9"/>
  <c r="H85" i="9" s="1"/>
  <c r="V69" i="9"/>
  <c r="O69" i="9"/>
  <c r="H69" i="9" s="1"/>
  <c r="V19" i="9"/>
  <c r="O19" i="9"/>
  <c r="V318" i="5"/>
  <c r="O318" i="5"/>
  <c r="H318" i="5" s="1"/>
  <c r="V302" i="5"/>
  <c r="O302" i="5"/>
  <c r="H302" i="5" s="1"/>
  <c r="V286" i="5"/>
  <c r="O286" i="5"/>
  <c r="H286" i="5" s="1"/>
  <c r="V270" i="5"/>
  <c r="O270" i="5"/>
  <c r="H270" i="5" s="1"/>
  <c r="V254" i="5"/>
  <c r="O254" i="5"/>
  <c r="H254" i="5" s="1"/>
  <c r="V238" i="5"/>
  <c r="O238" i="5"/>
  <c r="H238" i="5" s="1"/>
  <c r="V222" i="5"/>
  <c r="O222" i="5"/>
  <c r="H222" i="5" s="1"/>
  <c r="V206" i="5"/>
  <c r="O206" i="5"/>
  <c r="H206" i="5" s="1"/>
  <c r="V190" i="5"/>
  <c r="O190" i="5"/>
  <c r="H190" i="5" s="1"/>
  <c r="V18" i="9"/>
  <c r="O18" i="9"/>
  <c r="V319" i="5"/>
  <c r="O319" i="5"/>
  <c r="H319" i="5" s="1"/>
  <c r="V303" i="5"/>
  <c r="O303" i="5"/>
  <c r="H303" i="5" s="1"/>
  <c r="V287" i="5"/>
  <c r="O287" i="5"/>
  <c r="H287" i="5" s="1"/>
  <c r="V271" i="5"/>
  <c r="O271" i="5"/>
  <c r="H271" i="5" s="1"/>
  <c r="V255" i="5"/>
  <c r="O255" i="5"/>
  <c r="H255" i="5" s="1"/>
  <c r="V239" i="5"/>
  <c r="O239" i="5"/>
  <c r="H239" i="5" s="1"/>
  <c r="V223" i="5"/>
  <c r="O223" i="5"/>
  <c r="H223" i="5" s="1"/>
  <c r="V207" i="5"/>
  <c r="O207" i="5"/>
  <c r="H207" i="5" s="1"/>
  <c r="V191" i="5"/>
  <c r="O191" i="5"/>
  <c r="H191" i="5" s="1"/>
  <c r="V174" i="5"/>
  <c r="O174" i="5"/>
  <c r="H174" i="5" s="1"/>
  <c r="V158" i="5"/>
  <c r="O158" i="5"/>
  <c r="H158" i="5" s="1"/>
  <c r="V142" i="5"/>
  <c r="O142" i="5"/>
  <c r="H142" i="5" s="1"/>
  <c r="V126" i="5"/>
  <c r="O126" i="5"/>
  <c r="H126" i="5" s="1"/>
  <c r="V110" i="5"/>
  <c r="O110" i="5"/>
  <c r="H110" i="5" s="1"/>
  <c r="V94" i="5"/>
  <c r="O94" i="5"/>
  <c r="H94" i="5" s="1"/>
  <c r="V78" i="5"/>
  <c r="O78" i="5"/>
  <c r="H78" i="5" s="1"/>
  <c r="V62" i="5"/>
  <c r="O62" i="5"/>
  <c r="H62" i="5" s="1"/>
  <c r="V46" i="5"/>
  <c r="O46" i="5"/>
  <c r="H46" i="5" s="1"/>
  <c r="V30" i="5"/>
  <c r="O30" i="5"/>
  <c r="V14" i="5"/>
  <c r="O14" i="5"/>
  <c r="V169" i="5"/>
  <c r="O169" i="5"/>
  <c r="H169" i="5" s="1"/>
  <c r="V153" i="5"/>
  <c r="O153" i="5"/>
  <c r="H153" i="5" s="1"/>
  <c r="V137" i="5"/>
  <c r="O137" i="5"/>
  <c r="H137" i="5" s="1"/>
  <c r="V121" i="5"/>
  <c r="O121" i="5"/>
  <c r="H121" i="5" s="1"/>
  <c r="V105" i="5"/>
  <c r="O105" i="5"/>
  <c r="H105" i="5" s="1"/>
  <c r="V89" i="5"/>
  <c r="O89" i="5"/>
  <c r="H89" i="5" s="1"/>
  <c r="V73" i="5"/>
  <c r="O73" i="5"/>
  <c r="H73" i="5" s="1"/>
  <c r="V57" i="5"/>
  <c r="O57" i="5"/>
  <c r="H57" i="5" s="1"/>
  <c r="V41" i="5"/>
  <c r="O41" i="5"/>
  <c r="H41" i="5" s="1"/>
  <c r="V25" i="5"/>
  <c r="O25" i="5"/>
  <c r="V9" i="5"/>
  <c r="O9" i="5"/>
  <c r="H18" i="5" l="1"/>
  <c r="L18" i="5" s="1"/>
  <c r="H20" i="5"/>
  <c r="L20" i="5" s="1"/>
  <c r="H33" i="5"/>
  <c r="L33" i="5" s="1"/>
  <c r="H8" i="5"/>
  <c r="L8" i="5" s="1"/>
  <c r="J103" i="9"/>
  <c r="J96" i="9"/>
  <c r="J269" i="9"/>
  <c r="J260" i="9"/>
  <c r="J185" i="9"/>
  <c r="J223" i="9"/>
  <c r="J198" i="9"/>
  <c r="J300" i="9"/>
  <c r="J123" i="9"/>
  <c r="J116" i="9"/>
  <c r="J289" i="9"/>
  <c r="J264" i="9"/>
  <c r="J77" i="9"/>
  <c r="J70" i="9"/>
  <c r="J243" i="9"/>
  <c r="J250" i="9"/>
  <c r="J63" i="9"/>
  <c r="J191" i="9"/>
  <c r="J229" i="9"/>
  <c r="J220" i="9"/>
  <c r="J81" i="9"/>
  <c r="J74" i="9"/>
  <c r="J247" i="9"/>
  <c r="J238" i="9"/>
  <c r="J67" i="9"/>
  <c r="J60" i="9"/>
  <c r="J249" i="9"/>
  <c r="J240" i="9"/>
  <c r="J69" i="9"/>
  <c r="J62" i="9"/>
  <c r="J235" i="9"/>
  <c r="J226" i="9"/>
  <c r="H9" i="5"/>
  <c r="L9" i="5" s="1"/>
  <c r="H30" i="5"/>
  <c r="L30" i="5" s="1"/>
  <c r="H37" i="5"/>
  <c r="L37" i="5" s="1"/>
  <c r="J119" i="9"/>
  <c r="J112" i="9"/>
  <c r="J285" i="9"/>
  <c r="J276" i="9"/>
  <c r="J73" i="9"/>
  <c r="J66" i="9"/>
  <c r="J239" i="9"/>
  <c r="J214" i="9"/>
  <c r="J139" i="9"/>
  <c r="J132" i="9"/>
  <c r="J305" i="9"/>
  <c r="J280" i="9"/>
  <c r="J93" i="9"/>
  <c r="J86" i="9"/>
  <c r="J259" i="9"/>
  <c r="J266" i="9"/>
  <c r="J79" i="9"/>
  <c r="J72" i="9"/>
  <c r="J245" i="9"/>
  <c r="J236" i="9"/>
  <c r="J97" i="9"/>
  <c r="J90" i="9"/>
  <c r="J263" i="9"/>
  <c r="J254" i="9"/>
  <c r="J83" i="9"/>
  <c r="J76" i="9"/>
  <c r="J265" i="9"/>
  <c r="J256" i="9"/>
  <c r="J85" i="9"/>
  <c r="J78" i="9"/>
  <c r="J251" i="9"/>
  <c r="J242" i="9"/>
  <c r="H13" i="5"/>
  <c r="L13" i="5" s="1"/>
  <c r="H34" i="5"/>
  <c r="L34" i="5" s="1"/>
  <c r="H36" i="5"/>
  <c r="L36" i="5" s="1"/>
  <c r="H24" i="5"/>
  <c r="L24" i="5" s="1"/>
  <c r="J135" i="9"/>
  <c r="J128" i="9"/>
  <c r="J301" i="9"/>
  <c r="J292" i="9"/>
  <c r="J89" i="9"/>
  <c r="J82" i="9"/>
  <c r="J255" i="9"/>
  <c r="J230" i="9"/>
  <c r="J155" i="9"/>
  <c r="J190" i="9"/>
  <c r="J160" i="9"/>
  <c r="J296" i="9"/>
  <c r="J109" i="9"/>
  <c r="J102" i="9"/>
  <c r="J275" i="9"/>
  <c r="J282" i="9"/>
  <c r="J95" i="9"/>
  <c r="J88" i="9"/>
  <c r="J261" i="9"/>
  <c r="J252" i="9"/>
  <c r="J113" i="9"/>
  <c r="J106" i="9"/>
  <c r="J279" i="9"/>
  <c r="J270" i="9"/>
  <c r="J99" i="9"/>
  <c r="J92" i="9"/>
  <c r="J281" i="9"/>
  <c r="J272" i="9"/>
  <c r="J101" i="9"/>
  <c r="J94" i="9"/>
  <c r="J267" i="9"/>
  <c r="J258" i="9"/>
  <c r="H25" i="5"/>
  <c r="L25" i="5" s="1"/>
  <c r="H16" i="5"/>
  <c r="L16" i="5" s="1"/>
  <c r="H10" i="5"/>
  <c r="L10" i="5" s="1"/>
  <c r="H12" i="5"/>
  <c r="L12" i="5" s="1"/>
  <c r="J151" i="9"/>
  <c r="J158" i="9"/>
  <c r="J148" i="9"/>
  <c r="J184" i="9"/>
  <c r="J105" i="9"/>
  <c r="J98" i="9"/>
  <c r="J271" i="9"/>
  <c r="J246" i="9"/>
  <c r="J171" i="9"/>
  <c r="J209" i="9"/>
  <c r="J180" i="9"/>
  <c r="J170" i="9"/>
  <c r="J125" i="9"/>
  <c r="J118" i="9"/>
  <c r="J291" i="9"/>
  <c r="J298" i="9"/>
  <c r="J111" i="9"/>
  <c r="J104" i="9"/>
  <c r="J277" i="9"/>
  <c r="J302" i="9"/>
  <c r="J129" i="9"/>
  <c r="J122" i="9"/>
  <c r="J295" i="9"/>
  <c r="J286" i="9"/>
  <c r="J115" i="9"/>
  <c r="J108" i="9"/>
  <c r="J297" i="9"/>
  <c r="J288" i="9"/>
  <c r="J117" i="9"/>
  <c r="J110" i="9"/>
  <c r="J283" i="9"/>
  <c r="H29" i="5"/>
  <c r="L29" i="5" s="1"/>
  <c r="L22" i="5"/>
  <c r="H22" i="5"/>
  <c r="J13" i="9"/>
  <c r="J19" i="9"/>
  <c r="J20" i="9"/>
  <c r="J58" i="9"/>
  <c r="J14" i="9"/>
  <c r="J23" i="9"/>
  <c r="J24" i="9"/>
  <c r="J18" i="9"/>
  <c r="J27" i="9"/>
  <c r="J28" i="9"/>
  <c r="J22" i="9"/>
  <c r="J31" i="9"/>
  <c r="J32" i="9"/>
  <c r="J26" i="9"/>
  <c r="J8" i="9"/>
  <c r="J17" i="9"/>
  <c r="J30" i="9"/>
  <c r="J11" i="9"/>
  <c r="J21" i="9"/>
  <c r="J7" i="9"/>
  <c r="J10" i="9"/>
  <c r="J12" i="9"/>
  <c r="J25" i="9"/>
  <c r="J9" i="9"/>
  <c r="J15" i="9"/>
  <c r="J16" i="9"/>
  <c r="J29" i="9"/>
  <c r="J167" i="9"/>
  <c r="J205" i="9"/>
  <c r="J196" i="9"/>
  <c r="J268" i="9"/>
  <c r="J121" i="9"/>
  <c r="J114" i="9"/>
  <c r="J287" i="9"/>
  <c r="J262" i="9"/>
  <c r="J59" i="9"/>
  <c r="J187" i="9"/>
  <c r="J225" i="9"/>
  <c r="J200" i="9"/>
  <c r="J284" i="9"/>
  <c r="J141" i="9"/>
  <c r="J134" i="9"/>
  <c r="J176" i="9"/>
  <c r="J186" i="9"/>
  <c r="J127" i="9"/>
  <c r="J120" i="9"/>
  <c r="J293" i="9"/>
  <c r="J145" i="9"/>
  <c r="J138" i="9"/>
  <c r="J146" i="9"/>
  <c r="J131" i="9"/>
  <c r="J124" i="9"/>
  <c r="J162" i="9"/>
  <c r="J133" i="9"/>
  <c r="J126" i="9"/>
  <c r="J299" i="9"/>
  <c r="J290" i="9"/>
  <c r="H11" i="5"/>
  <c r="L11" i="5" s="1"/>
  <c r="H32" i="5"/>
  <c r="L32" i="5" s="1"/>
  <c r="L28" i="5"/>
  <c r="H28" i="5"/>
  <c r="I11" i="8"/>
  <c r="I26" i="8"/>
  <c r="I36" i="8"/>
  <c r="I25" i="8"/>
  <c r="I15" i="8"/>
  <c r="I8" i="8"/>
  <c r="I30" i="8"/>
  <c r="I29" i="8"/>
  <c r="I19" i="8"/>
  <c r="I12" i="8"/>
  <c r="I7" i="8"/>
  <c r="I33" i="8"/>
  <c r="I23" i="8"/>
  <c r="I16" i="8"/>
  <c r="I14" i="8"/>
  <c r="I18" i="8"/>
  <c r="I27" i="8"/>
  <c r="I20" i="8"/>
  <c r="I9" i="8"/>
  <c r="I10" i="8"/>
  <c r="I31" i="8"/>
  <c r="I24" i="8"/>
  <c r="I13" i="8"/>
  <c r="I34" i="8"/>
  <c r="I35" i="8"/>
  <c r="I28" i="8"/>
  <c r="I17" i="8"/>
  <c r="I22" i="8"/>
  <c r="I32" i="8"/>
  <c r="I21" i="8"/>
  <c r="J183" i="9"/>
  <c r="J221" i="9"/>
  <c r="J212" i="9"/>
  <c r="J152" i="9"/>
  <c r="J137" i="9"/>
  <c r="J130" i="9"/>
  <c r="J303" i="9"/>
  <c r="J278" i="9"/>
  <c r="J75" i="9"/>
  <c r="J68" i="9"/>
  <c r="J241" i="9"/>
  <c r="J216" i="9"/>
  <c r="J172" i="9"/>
  <c r="J157" i="9"/>
  <c r="J195" i="9"/>
  <c r="J202" i="9"/>
  <c r="J140" i="9"/>
  <c r="J143" i="9"/>
  <c r="J136" i="9"/>
  <c r="J192" i="9"/>
  <c r="J161" i="9"/>
  <c r="J199" i="9"/>
  <c r="J166" i="9"/>
  <c r="J147" i="9"/>
  <c r="J201" i="9"/>
  <c r="J182" i="9"/>
  <c r="J149" i="9"/>
  <c r="J142" i="9"/>
  <c r="J178" i="9"/>
  <c r="J168" i="9"/>
  <c r="K7" i="10"/>
  <c r="K10" i="10"/>
  <c r="K28" i="10"/>
  <c r="K21" i="10"/>
  <c r="K11" i="10"/>
  <c r="K34" i="10"/>
  <c r="K32" i="10"/>
  <c r="K25" i="10"/>
  <c r="K15" i="10"/>
  <c r="K14" i="10"/>
  <c r="K36" i="10"/>
  <c r="K29" i="10"/>
  <c r="K19" i="10"/>
  <c r="K8" i="10"/>
  <c r="K30" i="10"/>
  <c r="K33" i="10"/>
  <c r="K23" i="10"/>
  <c r="K12" i="10"/>
  <c r="K26" i="10"/>
  <c r="K18" i="10"/>
  <c r="K27" i="10"/>
  <c r="K16" i="10"/>
  <c r="K9" i="10"/>
  <c r="K22" i="10"/>
  <c r="K31" i="10"/>
  <c r="K20" i="10"/>
  <c r="K13" i="10"/>
  <c r="K35" i="10"/>
  <c r="K24" i="10"/>
  <c r="K17" i="10"/>
  <c r="J71" i="9"/>
  <c r="J64" i="9"/>
  <c r="J237" i="9"/>
  <c r="J228" i="9"/>
  <c r="J153" i="9"/>
  <c r="J174" i="9"/>
  <c r="J144" i="9"/>
  <c r="J294" i="9"/>
  <c r="J91" i="9"/>
  <c r="J84" i="9"/>
  <c r="J257" i="9"/>
  <c r="J232" i="9"/>
  <c r="J173" i="9"/>
  <c r="J211" i="9"/>
  <c r="J218" i="9"/>
  <c r="J304" i="9"/>
  <c r="J159" i="9"/>
  <c r="J197" i="9"/>
  <c r="J150" i="9"/>
  <c r="J177" i="9"/>
  <c r="J215" i="9"/>
  <c r="J206" i="9"/>
  <c r="J163" i="9"/>
  <c r="J217" i="9"/>
  <c r="J208" i="9"/>
  <c r="J165" i="9"/>
  <c r="J203" i="9"/>
  <c r="J194" i="9"/>
  <c r="J188" i="9"/>
  <c r="H14" i="5"/>
  <c r="L14" i="5" s="1"/>
  <c r="L27" i="5"/>
  <c r="H27" i="5"/>
  <c r="H7" i="5"/>
  <c r="L7" i="5" s="1"/>
  <c r="H21" i="5"/>
  <c r="L21" i="5" s="1"/>
  <c r="H23" i="5"/>
  <c r="L23" i="5" s="1"/>
  <c r="J87" i="9"/>
  <c r="J80" i="9"/>
  <c r="J253" i="9"/>
  <c r="J244" i="9"/>
  <c r="J169" i="9"/>
  <c r="J207" i="9"/>
  <c r="J164" i="9"/>
  <c r="J154" i="9"/>
  <c r="J107" i="9"/>
  <c r="J100" i="9"/>
  <c r="J273" i="9"/>
  <c r="J248" i="9"/>
  <c r="J61" i="9"/>
  <c r="J189" i="9"/>
  <c r="J227" i="9"/>
  <c r="J234" i="9"/>
  <c r="J175" i="9"/>
  <c r="J213" i="9"/>
  <c r="J204" i="9"/>
  <c r="J65" i="9"/>
  <c r="J193" i="9"/>
  <c r="J231" i="9"/>
  <c r="J222" i="9"/>
  <c r="J179" i="9"/>
  <c r="J233" i="9"/>
  <c r="J224" i="9"/>
  <c r="J181" i="9"/>
  <c r="J219" i="9"/>
  <c r="J210" i="9"/>
  <c r="J156" i="9"/>
  <c r="L46" i="5"/>
  <c r="L38" i="5"/>
  <c r="L39" i="5"/>
  <c r="L26" i="5"/>
  <c r="L49" i="5"/>
  <c r="L50" i="5"/>
  <c r="L42" i="5"/>
  <c r="L44" i="5"/>
  <c r="L40" i="5"/>
  <c r="L57" i="5"/>
  <c r="L41" i="5"/>
  <c r="L51" i="5"/>
  <c r="L48" i="5"/>
  <c r="L47" i="5"/>
  <c r="L53" i="5"/>
  <c r="L52" i="5"/>
  <c r="L45" i="5"/>
  <c r="L54" i="5"/>
  <c r="L56" i="5"/>
  <c r="L43" i="5"/>
  <c r="L31" i="5"/>
  <c r="L17" i="5"/>
  <c r="L7" i="9"/>
  <c r="L19" i="9"/>
  <c r="L23" i="9"/>
  <c r="L26" i="9"/>
  <c r="L13" i="9"/>
  <c r="L22" i="9"/>
  <c r="L18" i="9"/>
  <c r="L20" i="9"/>
  <c r="L29" i="9"/>
  <c r="L11" i="9"/>
  <c r="L14" i="9"/>
  <c r="L15" i="9"/>
  <c r="L9" i="9"/>
  <c r="L12" i="9"/>
  <c r="L28" i="9"/>
  <c r="L17" i="9"/>
  <c r="L31" i="9"/>
  <c r="L25" i="9"/>
  <c r="L24" i="9"/>
  <c r="L21" i="9"/>
  <c r="L30" i="9"/>
  <c r="L27" i="9"/>
  <c r="L16" i="9"/>
  <c r="L8" i="9"/>
  <c r="L10" i="9"/>
  <c r="K16" i="8"/>
  <c r="K22" i="8"/>
  <c r="K23" i="8"/>
  <c r="K12" i="8"/>
  <c r="K19" i="8"/>
  <c r="K15" i="8"/>
  <c r="K10" i="8"/>
  <c r="K11" i="8"/>
  <c r="K9" i="8"/>
  <c r="K13" i="8"/>
  <c r="K20" i="8"/>
  <c r="K17" i="8"/>
  <c r="K14" i="8"/>
  <c r="K21" i="8"/>
  <c r="K7" i="8"/>
  <c r="K18" i="8"/>
  <c r="K8" i="8"/>
  <c r="M8" i="10"/>
  <c r="M9" i="10"/>
  <c r="M7" i="10"/>
  <c r="M10" i="10"/>
  <c r="M11" i="10"/>
  <c r="L15" i="5"/>
  <c r="W223" i="5"/>
  <c r="P223" i="5"/>
  <c r="W89" i="5"/>
  <c r="P89" i="5"/>
  <c r="W105" i="5"/>
  <c r="P105" i="5"/>
  <c r="W121" i="5"/>
  <c r="P121" i="5"/>
  <c r="W78" i="5"/>
  <c r="P78" i="5"/>
  <c r="W207" i="5"/>
  <c r="P207" i="5"/>
  <c r="W18" i="9"/>
  <c r="P18" i="9"/>
  <c r="W302" i="5"/>
  <c r="P302" i="5"/>
  <c r="W117" i="9"/>
  <c r="P117" i="9"/>
  <c r="W70" i="9"/>
  <c r="P70" i="9"/>
  <c r="X9" i="10"/>
  <c r="Q9" i="10"/>
  <c r="W266" i="9"/>
  <c r="P266" i="9"/>
  <c r="W166" i="9"/>
  <c r="P166" i="9"/>
  <c r="W107" i="5"/>
  <c r="P107" i="5"/>
  <c r="W64" i="5"/>
  <c r="P64" i="5"/>
  <c r="W193" i="5"/>
  <c r="P193" i="5"/>
  <c r="W321" i="5"/>
  <c r="P321" i="5"/>
  <c r="W288" i="5"/>
  <c r="P288" i="5"/>
  <c r="W103" i="9"/>
  <c r="P103" i="9"/>
  <c r="W229" i="9"/>
  <c r="P229" i="9"/>
  <c r="W150" i="9"/>
  <c r="P150" i="9"/>
  <c r="W252" i="9"/>
  <c r="P252" i="9"/>
  <c r="W93" i="5"/>
  <c r="P93" i="5"/>
  <c r="W50" i="5"/>
  <c r="P50" i="5"/>
  <c r="W179" i="5"/>
  <c r="P179" i="5"/>
  <c r="W307" i="5"/>
  <c r="P307" i="5"/>
  <c r="W210" i="5"/>
  <c r="P210" i="5"/>
  <c r="W28" i="9"/>
  <c r="P28" i="9"/>
  <c r="W153" i="9"/>
  <c r="P153" i="9"/>
  <c r="W106" i="9"/>
  <c r="P106" i="9"/>
  <c r="W279" i="9"/>
  <c r="P279" i="9"/>
  <c r="W111" i="5"/>
  <c r="P111" i="5"/>
  <c r="W68" i="5"/>
  <c r="P68" i="5"/>
  <c r="W197" i="5"/>
  <c r="P197" i="5"/>
  <c r="W8" i="9"/>
  <c r="P8" i="9"/>
  <c r="W292" i="5"/>
  <c r="P292" i="5"/>
  <c r="W171" i="9"/>
  <c r="P171" i="9"/>
  <c r="O19" i="8"/>
  <c r="V19" i="8"/>
  <c r="V20" i="8"/>
  <c r="O20" i="8"/>
  <c r="O13" i="8"/>
  <c r="V13" i="8"/>
  <c r="W190" i="5"/>
  <c r="P190" i="5"/>
  <c r="W133" i="9"/>
  <c r="P133" i="9"/>
  <c r="W86" i="9"/>
  <c r="P86" i="9"/>
  <c r="W259" i="9"/>
  <c r="P259" i="9"/>
  <c r="W218" i="9"/>
  <c r="P218" i="9"/>
  <c r="W186" i="9"/>
  <c r="P186" i="9"/>
  <c r="O22" i="8"/>
  <c r="V22" i="8"/>
  <c r="W59" i="5"/>
  <c r="P59" i="5"/>
  <c r="W16" i="5"/>
  <c r="P16" i="5"/>
  <c r="W144" i="5"/>
  <c r="P144" i="5"/>
  <c r="W273" i="5"/>
  <c r="P273" i="5"/>
  <c r="W240" i="5"/>
  <c r="P240" i="5"/>
  <c r="W183" i="9"/>
  <c r="P183" i="9"/>
  <c r="W136" i="9"/>
  <c r="P136" i="9"/>
  <c r="W245" i="9"/>
  <c r="P245" i="9"/>
  <c r="W204" i="9"/>
  <c r="P204" i="9"/>
  <c r="X34" i="10"/>
  <c r="AD34" i="10" s="1"/>
  <c r="Q34" i="10"/>
  <c r="W45" i="5"/>
  <c r="P45" i="5"/>
  <c r="W173" i="5"/>
  <c r="P173" i="5"/>
  <c r="W130" i="5"/>
  <c r="P130" i="5"/>
  <c r="W259" i="5"/>
  <c r="P259" i="5"/>
  <c r="W226" i="5"/>
  <c r="P226" i="5"/>
  <c r="W169" i="9"/>
  <c r="P169" i="9"/>
  <c r="W122" i="9"/>
  <c r="P122" i="9"/>
  <c r="W295" i="9"/>
  <c r="P295" i="9"/>
  <c r="W63" i="5"/>
  <c r="P63" i="5"/>
  <c r="W20" i="5"/>
  <c r="P20" i="5"/>
  <c r="W148" i="5"/>
  <c r="P148" i="5"/>
  <c r="W277" i="5"/>
  <c r="P277" i="5"/>
  <c r="W244" i="5"/>
  <c r="P244" i="5"/>
  <c r="W59" i="9"/>
  <c r="P59" i="9"/>
  <c r="W187" i="9"/>
  <c r="P187" i="9"/>
  <c r="W21" i="9"/>
  <c r="P21" i="9"/>
  <c r="X15" i="10"/>
  <c r="AD15" i="10" s="1"/>
  <c r="Q15" i="10"/>
  <c r="W272" i="9"/>
  <c r="P272" i="9"/>
  <c r="W81" i="5"/>
  <c r="P81" i="5"/>
  <c r="W145" i="5"/>
  <c r="P145" i="5"/>
  <c r="W102" i="5"/>
  <c r="P102" i="5"/>
  <c r="W166" i="5"/>
  <c r="P166" i="5"/>
  <c r="W231" i="5"/>
  <c r="P231" i="5"/>
  <c r="W295" i="5"/>
  <c r="P295" i="5"/>
  <c r="W198" i="5"/>
  <c r="P198" i="5"/>
  <c r="W262" i="5"/>
  <c r="P262" i="5"/>
  <c r="W11" i="9"/>
  <c r="P11" i="9"/>
  <c r="W77" i="9"/>
  <c r="P77" i="9"/>
  <c r="W30" i="9"/>
  <c r="P30" i="9"/>
  <c r="W94" i="9"/>
  <c r="P94" i="9"/>
  <c r="W203" i="9"/>
  <c r="P203" i="9"/>
  <c r="W267" i="9"/>
  <c r="P267" i="9"/>
  <c r="X33" i="10"/>
  <c r="AD33" i="10" s="1"/>
  <c r="Q33" i="10"/>
  <c r="W226" i="9"/>
  <c r="P226" i="9"/>
  <c r="W290" i="9"/>
  <c r="P290" i="9"/>
  <c r="W188" i="9"/>
  <c r="P188" i="9"/>
  <c r="W238" i="9"/>
  <c r="P238" i="9"/>
  <c r="W51" i="5"/>
  <c r="P51" i="5"/>
  <c r="W115" i="5"/>
  <c r="P115" i="5"/>
  <c r="W8" i="5"/>
  <c r="P8" i="5"/>
  <c r="W72" i="5"/>
  <c r="P72" i="5"/>
  <c r="W136" i="5"/>
  <c r="P136" i="5"/>
  <c r="W201" i="5"/>
  <c r="P201" i="5"/>
  <c r="W265" i="5"/>
  <c r="P265" i="5"/>
  <c r="W12" i="9"/>
  <c r="P12" i="9"/>
  <c r="W232" i="5"/>
  <c r="P232" i="5"/>
  <c r="W296" i="5"/>
  <c r="P296" i="5"/>
  <c r="W111" i="9"/>
  <c r="P111" i="9"/>
  <c r="W175" i="9"/>
  <c r="P175" i="9"/>
  <c r="W64" i="9"/>
  <c r="P64" i="9"/>
  <c r="W128" i="9"/>
  <c r="P128" i="9"/>
  <c r="W237" i="9"/>
  <c r="P237" i="9"/>
  <c r="W301" i="9"/>
  <c r="P301" i="9"/>
  <c r="W196" i="9"/>
  <c r="P196" i="9"/>
  <c r="W260" i="9"/>
  <c r="P260" i="9"/>
  <c r="X26" i="10"/>
  <c r="AD26" i="10" s="1"/>
  <c r="Q26" i="10"/>
  <c r="W21" i="5"/>
  <c r="P21" i="5"/>
  <c r="W85" i="5"/>
  <c r="P85" i="5"/>
  <c r="W149" i="5"/>
  <c r="P149" i="5"/>
  <c r="W42" i="5"/>
  <c r="P42" i="5"/>
  <c r="W106" i="5"/>
  <c r="P106" i="5"/>
  <c r="W170" i="5"/>
  <c r="P170" i="5"/>
  <c r="W235" i="5"/>
  <c r="P235" i="5"/>
  <c r="W299" i="5"/>
  <c r="P299" i="5"/>
  <c r="W202" i="5"/>
  <c r="P202" i="5"/>
  <c r="W266" i="5"/>
  <c r="P266" i="5"/>
  <c r="W15" i="9"/>
  <c r="P15" i="9"/>
  <c r="W81" i="9"/>
  <c r="P81" i="9"/>
  <c r="W145" i="9"/>
  <c r="P145" i="9"/>
  <c r="W98" i="9"/>
  <c r="P98" i="9"/>
  <c r="W207" i="9"/>
  <c r="P207" i="9"/>
  <c r="W271" i="9"/>
  <c r="P271" i="9"/>
  <c r="W144" i="9"/>
  <c r="P144" i="9"/>
  <c r="W230" i="9"/>
  <c r="P230" i="9"/>
  <c r="W294" i="9"/>
  <c r="P294" i="9"/>
  <c r="W206" i="9"/>
  <c r="P206" i="9"/>
  <c r="W55" i="5"/>
  <c r="P55" i="5"/>
  <c r="W119" i="5"/>
  <c r="P119" i="5"/>
  <c r="W12" i="5"/>
  <c r="P12" i="5"/>
  <c r="W76" i="5"/>
  <c r="P76" i="5"/>
  <c r="W140" i="5"/>
  <c r="P140" i="5"/>
  <c r="W205" i="5"/>
  <c r="P205" i="5"/>
  <c r="W269" i="5"/>
  <c r="P269" i="5"/>
  <c r="W16" i="9"/>
  <c r="P16" i="9"/>
  <c r="W236" i="5"/>
  <c r="P236" i="5"/>
  <c r="W300" i="5"/>
  <c r="P300" i="5"/>
  <c r="W115" i="9"/>
  <c r="P115" i="9"/>
  <c r="W179" i="9"/>
  <c r="P179" i="9"/>
  <c r="W68" i="9"/>
  <c r="P68" i="9"/>
  <c r="W132" i="9"/>
  <c r="P132" i="9"/>
  <c r="W241" i="9"/>
  <c r="P241" i="9"/>
  <c r="W305" i="9"/>
  <c r="P305" i="9"/>
  <c r="W200" i="9"/>
  <c r="P200" i="9"/>
  <c r="W264" i="9"/>
  <c r="P264" i="9"/>
  <c r="X30" i="10"/>
  <c r="AD30" i="10" s="1"/>
  <c r="Q30" i="10"/>
  <c r="W30" i="5"/>
  <c r="P30" i="5"/>
  <c r="W69" i="9"/>
  <c r="P69" i="9"/>
  <c r="W29" i="9"/>
  <c r="P29" i="9"/>
  <c r="W195" i="9"/>
  <c r="P195" i="9"/>
  <c r="X25" i="10"/>
  <c r="AD25" i="10" s="1"/>
  <c r="Q25" i="10"/>
  <c r="W282" i="9"/>
  <c r="P282" i="9"/>
  <c r="O11" i="8"/>
  <c r="V11" i="8"/>
  <c r="W123" i="5"/>
  <c r="P123" i="5"/>
  <c r="W80" i="5"/>
  <c r="P80" i="5"/>
  <c r="W209" i="5"/>
  <c r="P209" i="5"/>
  <c r="W20" i="9"/>
  <c r="P20" i="9"/>
  <c r="W304" i="5"/>
  <c r="P304" i="5"/>
  <c r="W119" i="9"/>
  <c r="P119" i="9"/>
  <c r="W72" i="9"/>
  <c r="P72" i="9"/>
  <c r="X11" i="10"/>
  <c r="Q11" i="10"/>
  <c r="W268" i="9"/>
  <c r="P268" i="9"/>
  <c r="W222" i="9"/>
  <c r="P222" i="9"/>
  <c r="W109" i="5"/>
  <c r="P109" i="5"/>
  <c r="W66" i="5"/>
  <c r="P66" i="5"/>
  <c r="W195" i="5"/>
  <c r="P195" i="5"/>
  <c r="W323" i="5"/>
  <c r="P323" i="5"/>
  <c r="W290" i="5"/>
  <c r="P290" i="5"/>
  <c r="W105" i="9"/>
  <c r="P105" i="9"/>
  <c r="W58" i="9"/>
  <c r="P58" i="9"/>
  <c r="W231" i="9"/>
  <c r="P231" i="9"/>
  <c r="W270" i="9"/>
  <c r="P270" i="9"/>
  <c r="W127" i="5"/>
  <c r="P127" i="5"/>
  <c r="W84" i="5"/>
  <c r="P84" i="5"/>
  <c r="W213" i="5"/>
  <c r="P213" i="5"/>
  <c r="W180" i="5"/>
  <c r="P180" i="5"/>
  <c r="W308" i="5"/>
  <c r="P308" i="5"/>
  <c r="W123" i="9"/>
  <c r="P123" i="9"/>
  <c r="W76" i="9"/>
  <c r="P76" i="9"/>
  <c r="W249" i="9"/>
  <c r="P249" i="9"/>
  <c r="W208" i="9"/>
  <c r="P208" i="9"/>
  <c r="W152" i="9"/>
  <c r="P152" i="9"/>
  <c r="W17" i="5"/>
  <c r="P17" i="5"/>
  <c r="W38" i="5"/>
  <c r="P38" i="5"/>
  <c r="W141" i="9"/>
  <c r="P141" i="9"/>
  <c r="O8" i="8"/>
  <c r="V8" i="8"/>
  <c r="V9" i="8"/>
  <c r="O9" i="8"/>
  <c r="O16" i="8"/>
  <c r="V16" i="8"/>
  <c r="W94" i="5"/>
  <c r="P94" i="5"/>
  <c r="W46" i="5"/>
  <c r="P46" i="5"/>
  <c r="W174" i="5"/>
  <c r="P174" i="5"/>
  <c r="W303" i="5"/>
  <c r="P303" i="5"/>
  <c r="W270" i="5"/>
  <c r="P270" i="5"/>
  <c r="W85" i="9"/>
  <c r="P85" i="9"/>
  <c r="W275" i="9"/>
  <c r="P275" i="9"/>
  <c r="W234" i="9"/>
  <c r="P234" i="9"/>
  <c r="W11" i="5"/>
  <c r="P11" i="5"/>
  <c r="W139" i="5"/>
  <c r="P139" i="5"/>
  <c r="W96" i="5"/>
  <c r="P96" i="5"/>
  <c r="W225" i="5"/>
  <c r="P225" i="5"/>
  <c r="W192" i="5"/>
  <c r="P192" i="5"/>
  <c r="W320" i="5"/>
  <c r="P320" i="5"/>
  <c r="W135" i="9"/>
  <c r="P135" i="9"/>
  <c r="W88" i="9"/>
  <c r="P88" i="9"/>
  <c r="W261" i="9"/>
  <c r="P261" i="9"/>
  <c r="W220" i="9"/>
  <c r="P220" i="9"/>
  <c r="W140" i="9"/>
  <c r="P140" i="9"/>
  <c r="W61" i="5"/>
  <c r="P61" i="5"/>
  <c r="W18" i="5"/>
  <c r="P18" i="5"/>
  <c r="W146" i="5"/>
  <c r="P146" i="5"/>
  <c r="W275" i="5"/>
  <c r="P275" i="5"/>
  <c r="W242" i="5"/>
  <c r="P242" i="5"/>
  <c r="W185" i="9"/>
  <c r="P185" i="9"/>
  <c r="W138" i="9"/>
  <c r="P138" i="9"/>
  <c r="X13" i="10"/>
  <c r="AD13" i="10" s="1"/>
  <c r="Q13" i="10"/>
  <c r="W79" i="5"/>
  <c r="P79" i="5"/>
  <c r="W36" i="5"/>
  <c r="P36" i="5"/>
  <c r="W164" i="5"/>
  <c r="P164" i="5"/>
  <c r="W293" i="5"/>
  <c r="P293" i="5"/>
  <c r="W260" i="5"/>
  <c r="P260" i="5"/>
  <c r="W75" i="9"/>
  <c r="P75" i="9"/>
  <c r="W27" i="9"/>
  <c r="P27" i="9"/>
  <c r="W201" i="9"/>
  <c r="P201" i="9"/>
  <c r="W265" i="9"/>
  <c r="P265" i="9"/>
  <c r="W224" i="9"/>
  <c r="P224" i="9"/>
  <c r="W172" i="9"/>
  <c r="P172" i="9"/>
  <c r="W33" i="5"/>
  <c r="P33" i="5"/>
  <c r="W97" i="5"/>
  <c r="P97" i="5"/>
  <c r="W161" i="5"/>
  <c r="P161" i="5"/>
  <c r="W54" i="5"/>
  <c r="P54" i="5"/>
  <c r="W118" i="5"/>
  <c r="P118" i="5"/>
  <c r="W183" i="5"/>
  <c r="P183" i="5"/>
  <c r="W311" i="5"/>
  <c r="P311" i="5"/>
  <c r="W214" i="5"/>
  <c r="P214" i="5"/>
  <c r="W278" i="5"/>
  <c r="P278" i="5"/>
  <c r="W25" i="9"/>
  <c r="P25" i="9"/>
  <c r="W93" i="9"/>
  <c r="P93" i="9"/>
  <c r="W157" i="9"/>
  <c r="P157" i="9"/>
  <c r="W110" i="9"/>
  <c r="P110" i="9"/>
  <c r="W219" i="9"/>
  <c r="P219" i="9"/>
  <c r="W283" i="9"/>
  <c r="P283" i="9"/>
  <c r="W178" i="9"/>
  <c r="P178" i="9"/>
  <c r="W242" i="9"/>
  <c r="P242" i="9"/>
  <c r="X8" i="10"/>
  <c r="Q8" i="10"/>
  <c r="W156" i="9"/>
  <c r="P156" i="9"/>
  <c r="W67" i="5"/>
  <c r="P67" i="5"/>
  <c r="W131" i="5"/>
  <c r="P131" i="5"/>
  <c r="W24" i="5"/>
  <c r="X24" i="5" s="1"/>
  <c r="P24" i="5"/>
  <c r="W88" i="5"/>
  <c r="P88" i="5"/>
  <c r="W152" i="5"/>
  <c r="P152" i="5"/>
  <c r="W217" i="5"/>
  <c r="P217" i="5"/>
  <c r="W281" i="5"/>
  <c r="P281" i="5"/>
  <c r="W184" i="5"/>
  <c r="P184" i="5"/>
  <c r="W248" i="5"/>
  <c r="P248" i="5"/>
  <c r="W312" i="5"/>
  <c r="P312" i="5"/>
  <c r="W63" i="9"/>
  <c r="P63" i="9"/>
  <c r="W127" i="9"/>
  <c r="P127" i="9"/>
  <c r="W191" i="9"/>
  <c r="P191" i="9"/>
  <c r="W80" i="9"/>
  <c r="P80" i="9"/>
  <c r="W158" i="9"/>
  <c r="P158" i="9"/>
  <c r="W253" i="9"/>
  <c r="P253" i="9"/>
  <c r="X19" i="10"/>
  <c r="AD19" i="10" s="1"/>
  <c r="Q19" i="10"/>
  <c r="W212" i="9"/>
  <c r="P212" i="9"/>
  <c r="W276" i="9"/>
  <c r="P276" i="9"/>
  <c r="W184" i="9"/>
  <c r="P184" i="9"/>
  <c r="W37" i="5"/>
  <c r="P37" i="5"/>
  <c r="W101" i="5"/>
  <c r="P101" i="5"/>
  <c r="W165" i="5"/>
  <c r="P165" i="5"/>
  <c r="W58" i="5"/>
  <c r="P58" i="5"/>
  <c r="W122" i="5"/>
  <c r="P122" i="5"/>
  <c r="W187" i="5"/>
  <c r="P187" i="5"/>
  <c r="W251" i="5"/>
  <c r="P251" i="5"/>
  <c r="W315" i="5"/>
  <c r="P315" i="5"/>
  <c r="W218" i="5"/>
  <c r="P218" i="5"/>
  <c r="W282" i="5"/>
  <c r="P282" i="5"/>
  <c r="W97" i="9"/>
  <c r="P97" i="9"/>
  <c r="W161" i="9"/>
  <c r="P161" i="9"/>
  <c r="W114" i="9"/>
  <c r="P114" i="9"/>
  <c r="W223" i="9"/>
  <c r="P223" i="9"/>
  <c r="W287" i="9"/>
  <c r="P287" i="9"/>
  <c r="W164" i="9"/>
  <c r="P164" i="9"/>
  <c r="W246" i="9"/>
  <c r="P246" i="9"/>
  <c r="Q12" i="10"/>
  <c r="X12" i="10"/>
  <c r="AD12" i="10" s="1"/>
  <c r="W71" i="5"/>
  <c r="P71" i="5"/>
  <c r="W135" i="5"/>
  <c r="P135" i="5"/>
  <c r="W28" i="5"/>
  <c r="P28" i="5"/>
  <c r="W92" i="5"/>
  <c r="P92" i="5"/>
  <c r="W156" i="5"/>
  <c r="P156" i="5"/>
  <c r="W221" i="5"/>
  <c r="P221" i="5"/>
  <c r="W285" i="5"/>
  <c r="P285" i="5"/>
  <c r="W188" i="5"/>
  <c r="P188" i="5"/>
  <c r="W252" i="5"/>
  <c r="P252" i="5"/>
  <c r="W316" i="5"/>
  <c r="P316" i="5"/>
  <c r="W67" i="9"/>
  <c r="P67" i="9"/>
  <c r="W131" i="9"/>
  <c r="P131" i="9"/>
  <c r="W26" i="9"/>
  <c r="P26" i="9"/>
  <c r="W84" i="9"/>
  <c r="P84" i="9"/>
  <c r="W190" i="9"/>
  <c r="P190" i="9"/>
  <c r="W257" i="9"/>
  <c r="P257" i="9"/>
  <c r="X23" i="10"/>
  <c r="AD23" i="10" s="1"/>
  <c r="Q23" i="10"/>
  <c r="W216" i="9"/>
  <c r="P216" i="9"/>
  <c r="W280" i="9"/>
  <c r="P280" i="9"/>
  <c r="W170" i="9"/>
  <c r="P170" i="9"/>
  <c r="O14" i="8"/>
  <c r="V14" i="8"/>
  <c r="W73" i="5"/>
  <c r="P73" i="5"/>
  <c r="W287" i="5"/>
  <c r="P287" i="5"/>
  <c r="W25" i="5"/>
  <c r="P25" i="5"/>
  <c r="W110" i="5"/>
  <c r="P110" i="5"/>
  <c r="W239" i="5"/>
  <c r="P239" i="5"/>
  <c r="W206" i="5"/>
  <c r="P206" i="5"/>
  <c r="W19" i="9"/>
  <c r="P19" i="9"/>
  <c r="W149" i="9"/>
  <c r="P149" i="9"/>
  <c r="W102" i="9"/>
  <c r="P102" i="9"/>
  <c r="W211" i="9"/>
  <c r="P211" i="9"/>
  <c r="W176" i="9"/>
  <c r="P176" i="9"/>
  <c r="W298" i="9"/>
  <c r="P298" i="9"/>
  <c r="W75" i="5"/>
  <c r="P75" i="5"/>
  <c r="W32" i="5"/>
  <c r="P32" i="5"/>
  <c r="W160" i="5"/>
  <c r="P160" i="5"/>
  <c r="W289" i="5"/>
  <c r="P289" i="5"/>
  <c r="W256" i="5"/>
  <c r="P256" i="5"/>
  <c r="W71" i="9"/>
  <c r="P71" i="9"/>
  <c r="W23" i="9"/>
  <c r="P23" i="9"/>
  <c r="W197" i="9"/>
  <c r="P197" i="9"/>
  <c r="X27" i="10"/>
  <c r="AD27" i="10" s="1"/>
  <c r="Q27" i="10"/>
  <c r="W284" i="9"/>
  <c r="P284" i="9"/>
  <c r="Q20" i="10"/>
  <c r="X20" i="10"/>
  <c r="AD20" i="10" s="1"/>
  <c r="W125" i="5"/>
  <c r="P125" i="5"/>
  <c r="W82" i="5"/>
  <c r="P82" i="5"/>
  <c r="W211" i="5"/>
  <c r="P211" i="5"/>
  <c r="W178" i="5"/>
  <c r="P178" i="5"/>
  <c r="W306" i="5"/>
  <c r="P306" i="5"/>
  <c r="W121" i="9"/>
  <c r="P121" i="9"/>
  <c r="W74" i="9"/>
  <c r="P74" i="9"/>
  <c r="W247" i="9"/>
  <c r="P247" i="9"/>
  <c r="W15" i="5"/>
  <c r="P15" i="5"/>
  <c r="W143" i="5"/>
  <c r="P143" i="5"/>
  <c r="W100" i="5"/>
  <c r="P100" i="5"/>
  <c r="W229" i="5"/>
  <c r="P229" i="5"/>
  <c r="W196" i="5"/>
  <c r="P196" i="5"/>
  <c r="W9" i="9"/>
  <c r="P9" i="9"/>
  <c r="W139" i="9"/>
  <c r="P139" i="9"/>
  <c r="W92" i="9"/>
  <c r="P92" i="9"/>
  <c r="X31" i="10"/>
  <c r="AD31" i="10" s="1"/>
  <c r="Q31" i="10"/>
  <c r="W288" i="9"/>
  <c r="P288" i="9"/>
  <c r="W247" i="5"/>
  <c r="P247" i="5"/>
  <c r="O18" i="8"/>
  <c r="V18" i="8"/>
  <c r="O15" i="8"/>
  <c r="V15" i="8"/>
  <c r="V12" i="8"/>
  <c r="O12" i="8"/>
  <c r="O21" i="8"/>
  <c r="V21" i="8"/>
  <c r="W137" i="5"/>
  <c r="P137" i="5"/>
  <c r="W254" i="5"/>
  <c r="P254" i="5"/>
  <c r="W41" i="5"/>
  <c r="P41" i="5"/>
  <c r="W62" i="5"/>
  <c r="P62" i="5"/>
  <c r="W191" i="5"/>
  <c r="P191" i="5"/>
  <c r="W319" i="5"/>
  <c r="P319" i="5"/>
  <c r="W286" i="5"/>
  <c r="P286" i="5"/>
  <c r="W101" i="9"/>
  <c r="P101" i="9"/>
  <c r="W227" i="9"/>
  <c r="P227" i="9"/>
  <c r="X7" i="10"/>
  <c r="Q7" i="10"/>
  <c r="X16" i="10"/>
  <c r="AD16" i="10" s="1"/>
  <c r="Q16" i="10"/>
  <c r="W91" i="5"/>
  <c r="P91" i="5"/>
  <c r="W48" i="5"/>
  <c r="P48" i="5"/>
  <c r="W176" i="5"/>
  <c r="P176" i="5"/>
  <c r="W305" i="5"/>
  <c r="P305" i="5"/>
  <c r="W272" i="5"/>
  <c r="P272" i="5"/>
  <c r="W87" i="9"/>
  <c r="P87" i="9"/>
  <c r="W213" i="9"/>
  <c r="P213" i="9"/>
  <c r="W236" i="9"/>
  <c r="P236" i="9"/>
  <c r="W77" i="5"/>
  <c r="P77" i="5"/>
  <c r="W34" i="5"/>
  <c r="P34" i="5"/>
  <c r="W162" i="5"/>
  <c r="P162" i="5"/>
  <c r="W291" i="5"/>
  <c r="P291" i="5"/>
  <c r="W258" i="5"/>
  <c r="P258" i="5"/>
  <c r="W73" i="9"/>
  <c r="P73" i="9"/>
  <c r="W24" i="9"/>
  <c r="P24" i="9"/>
  <c r="W199" i="9"/>
  <c r="P199" i="9"/>
  <c r="X29" i="10"/>
  <c r="AD29" i="10" s="1"/>
  <c r="Q29" i="10"/>
  <c r="W95" i="5"/>
  <c r="P95" i="5"/>
  <c r="W52" i="5"/>
  <c r="P52" i="5"/>
  <c r="W181" i="5"/>
  <c r="P181" i="5"/>
  <c r="W309" i="5"/>
  <c r="P309" i="5"/>
  <c r="W276" i="5"/>
  <c r="P276" i="5"/>
  <c r="W91" i="9"/>
  <c r="P91" i="9"/>
  <c r="W155" i="9"/>
  <c r="P155" i="9"/>
  <c r="W108" i="9"/>
  <c r="P108" i="9"/>
  <c r="W217" i="9"/>
  <c r="P217" i="9"/>
  <c r="W281" i="9"/>
  <c r="P281" i="9"/>
  <c r="W162" i="9"/>
  <c r="P162" i="9"/>
  <c r="W240" i="9"/>
  <c r="P240" i="9"/>
  <c r="W304" i="9"/>
  <c r="P304" i="9"/>
  <c r="W286" i="9"/>
  <c r="P286" i="9"/>
  <c r="W113" i="5"/>
  <c r="P113" i="5"/>
  <c r="W177" i="5"/>
  <c r="P177" i="5"/>
  <c r="W70" i="5"/>
  <c r="P70" i="5"/>
  <c r="W134" i="5"/>
  <c r="P134" i="5"/>
  <c r="W199" i="5"/>
  <c r="P199" i="5"/>
  <c r="W263" i="5"/>
  <c r="P263" i="5"/>
  <c r="W10" i="9"/>
  <c r="P10" i="9"/>
  <c r="W230" i="5"/>
  <c r="P230" i="5"/>
  <c r="W294" i="5"/>
  <c r="P294" i="5"/>
  <c r="W109" i="9"/>
  <c r="P109" i="9"/>
  <c r="W173" i="9"/>
  <c r="P173" i="9"/>
  <c r="W62" i="9"/>
  <c r="P62" i="9"/>
  <c r="W126" i="9"/>
  <c r="P126" i="9"/>
  <c r="W235" i="9"/>
  <c r="P235" i="9"/>
  <c r="W299" i="9"/>
  <c r="P299" i="9"/>
  <c r="W194" i="9"/>
  <c r="P194" i="9"/>
  <c r="W258" i="9"/>
  <c r="P258" i="9"/>
  <c r="X24" i="10"/>
  <c r="AD24" i="10" s="1"/>
  <c r="Q24" i="10"/>
  <c r="W19" i="5"/>
  <c r="P19" i="5"/>
  <c r="W83" i="5"/>
  <c r="P83" i="5"/>
  <c r="W147" i="5"/>
  <c r="P147" i="5"/>
  <c r="W40" i="5"/>
  <c r="P40" i="5"/>
  <c r="W104" i="5"/>
  <c r="P104" i="5"/>
  <c r="W168" i="5"/>
  <c r="P168" i="5"/>
  <c r="W233" i="5"/>
  <c r="P233" i="5"/>
  <c r="W297" i="5"/>
  <c r="P297" i="5"/>
  <c r="W200" i="5"/>
  <c r="P200" i="5"/>
  <c r="W264" i="5"/>
  <c r="P264" i="5"/>
  <c r="W13" i="9"/>
  <c r="P13" i="9"/>
  <c r="W79" i="9"/>
  <c r="P79" i="9"/>
  <c r="W143" i="9"/>
  <c r="P143" i="9"/>
  <c r="W32" i="9"/>
  <c r="P32" i="9"/>
  <c r="W96" i="9"/>
  <c r="P96" i="9"/>
  <c r="W205" i="9"/>
  <c r="P205" i="9"/>
  <c r="W269" i="9"/>
  <c r="P269" i="9"/>
  <c r="X35" i="10"/>
  <c r="AD35" i="10" s="1"/>
  <c r="Q35" i="10"/>
  <c r="W228" i="9"/>
  <c r="P228" i="9"/>
  <c r="W292" i="9"/>
  <c r="P292" i="9"/>
  <c r="W7" i="9"/>
  <c r="P7" i="9"/>
  <c r="W302" i="9"/>
  <c r="P302" i="9"/>
  <c r="W53" i="5"/>
  <c r="P53" i="5"/>
  <c r="W117" i="5"/>
  <c r="P117" i="5"/>
  <c r="W10" i="5"/>
  <c r="P10" i="5"/>
  <c r="W74" i="5"/>
  <c r="P74" i="5"/>
  <c r="W138" i="5"/>
  <c r="P138" i="5"/>
  <c r="W203" i="5"/>
  <c r="P203" i="5"/>
  <c r="W267" i="5"/>
  <c r="P267" i="5"/>
  <c r="W14" i="9"/>
  <c r="P14" i="9"/>
  <c r="W234" i="5"/>
  <c r="P234" i="5"/>
  <c r="W298" i="5"/>
  <c r="P298" i="5"/>
  <c r="W113" i="9"/>
  <c r="P113" i="9"/>
  <c r="W177" i="9"/>
  <c r="P177" i="9"/>
  <c r="W66" i="9"/>
  <c r="P66" i="9"/>
  <c r="W130" i="9"/>
  <c r="P130" i="9"/>
  <c r="W239" i="9"/>
  <c r="P239" i="9"/>
  <c r="W303" i="9"/>
  <c r="P303" i="9"/>
  <c r="W198" i="9"/>
  <c r="P198" i="9"/>
  <c r="W262" i="9"/>
  <c r="P262" i="9"/>
  <c r="X28" i="10"/>
  <c r="AD28" i="10" s="1"/>
  <c r="Q28" i="10"/>
  <c r="W23" i="5"/>
  <c r="P23" i="5"/>
  <c r="W87" i="5"/>
  <c r="P87" i="5"/>
  <c r="W151" i="5"/>
  <c r="P151" i="5"/>
  <c r="W44" i="5"/>
  <c r="P44" i="5"/>
  <c r="W108" i="5"/>
  <c r="P108" i="5"/>
  <c r="W172" i="5"/>
  <c r="P172" i="5"/>
  <c r="W237" i="5"/>
  <c r="P237" i="5"/>
  <c r="W301" i="5"/>
  <c r="P301" i="5"/>
  <c r="W204" i="5"/>
  <c r="P204" i="5"/>
  <c r="W268" i="5"/>
  <c r="P268" i="5"/>
  <c r="W17" i="9"/>
  <c r="P17" i="9"/>
  <c r="W83" i="9"/>
  <c r="P83" i="9"/>
  <c r="W147" i="9"/>
  <c r="P147" i="9"/>
  <c r="W100" i="9"/>
  <c r="P100" i="9"/>
  <c r="W209" i="9"/>
  <c r="P209" i="9"/>
  <c r="W273" i="9"/>
  <c r="P273" i="9"/>
  <c r="W160" i="9"/>
  <c r="P160" i="9"/>
  <c r="W232" i="9"/>
  <c r="P232" i="9"/>
  <c r="W296" i="9"/>
  <c r="P296" i="9"/>
  <c r="W254" i="9"/>
  <c r="P254" i="9"/>
  <c r="W318" i="5"/>
  <c r="P318" i="5"/>
  <c r="W169" i="5"/>
  <c r="P169" i="5"/>
  <c r="W126" i="5"/>
  <c r="P126" i="5"/>
  <c r="W255" i="5"/>
  <c r="P255" i="5"/>
  <c r="W222" i="5"/>
  <c r="P222" i="5"/>
  <c r="W165" i="9"/>
  <c r="P165" i="9"/>
  <c r="W118" i="9"/>
  <c r="P118" i="9"/>
  <c r="W291" i="9"/>
  <c r="P291" i="9"/>
  <c r="W250" i="9"/>
  <c r="P250" i="9"/>
  <c r="W27" i="5"/>
  <c r="P27" i="5"/>
  <c r="W155" i="5"/>
  <c r="P155" i="5"/>
  <c r="W112" i="5"/>
  <c r="P112" i="5"/>
  <c r="W241" i="5"/>
  <c r="P241" i="5"/>
  <c r="W208" i="5"/>
  <c r="P208" i="5"/>
  <c r="W7" i="5"/>
  <c r="P7" i="5"/>
  <c r="W151" i="9"/>
  <c r="P151" i="9"/>
  <c r="W104" i="9"/>
  <c r="P104" i="9"/>
  <c r="W277" i="9"/>
  <c r="P277" i="9"/>
  <c r="W192" i="9"/>
  <c r="P192" i="9"/>
  <c r="W300" i="9"/>
  <c r="P300" i="9"/>
  <c r="W13" i="5"/>
  <c r="X13" i="5" s="1"/>
  <c r="P13" i="5"/>
  <c r="W141" i="5"/>
  <c r="P141" i="5"/>
  <c r="W98" i="5"/>
  <c r="P98" i="5"/>
  <c r="W227" i="5"/>
  <c r="P227" i="5"/>
  <c r="W194" i="5"/>
  <c r="P194" i="5"/>
  <c r="W322" i="5"/>
  <c r="P322" i="5"/>
  <c r="W137" i="9"/>
  <c r="P137" i="9"/>
  <c r="W90" i="9"/>
  <c r="P90" i="9"/>
  <c r="W263" i="9"/>
  <c r="P263" i="9"/>
  <c r="W31" i="5"/>
  <c r="P31" i="5"/>
  <c r="W159" i="5"/>
  <c r="P159" i="5"/>
  <c r="W116" i="5"/>
  <c r="P116" i="5"/>
  <c r="W245" i="5"/>
  <c r="P245" i="5"/>
  <c r="W212" i="5"/>
  <c r="P212" i="5"/>
  <c r="W22" i="9"/>
  <c r="P22" i="9"/>
  <c r="W49" i="5"/>
  <c r="P49" i="5"/>
  <c r="O23" i="8"/>
  <c r="V23" i="8"/>
  <c r="V17" i="8"/>
  <c r="O17" i="8"/>
  <c r="O7" i="8"/>
  <c r="V7" i="8"/>
  <c r="O10" i="8"/>
  <c r="V10" i="8"/>
  <c r="W9" i="5"/>
  <c r="P9" i="5"/>
  <c r="W158" i="5"/>
  <c r="P158" i="5"/>
  <c r="W153" i="5"/>
  <c r="P153" i="5"/>
  <c r="W57" i="5"/>
  <c r="P57" i="5"/>
  <c r="W14" i="5"/>
  <c r="P14" i="5"/>
  <c r="W142" i="5"/>
  <c r="P142" i="5"/>
  <c r="W271" i="5"/>
  <c r="P271" i="5"/>
  <c r="W238" i="5"/>
  <c r="P238" i="5"/>
  <c r="W181" i="9"/>
  <c r="P181" i="9"/>
  <c r="W134" i="9"/>
  <c r="P134" i="9"/>
  <c r="W243" i="9"/>
  <c r="P243" i="9"/>
  <c r="W202" i="9"/>
  <c r="P202" i="9"/>
  <c r="X32" i="10"/>
  <c r="AD32" i="10" s="1"/>
  <c r="Q32" i="10"/>
  <c r="W43" i="5"/>
  <c r="P43" i="5"/>
  <c r="W171" i="5"/>
  <c r="P171" i="5"/>
  <c r="W128" i="5"/>
  <c r="P128" i="5"/>
  <c r="W257" i="5"/>
  <c r="P257" i="5"/>
  <c r="W224" i="5"/>
  <c r="P224" i="5"/>
  <c r="W167" i="9"/>
  <c r="P167" i="9"/>
  <c r="W120" i="9"/>
  <c r="P120" i="9"/>
  <c r="W293" i="9"/>
  <c r="P293" i="9"/>
  <c r="X18" i="10"/>
  <c r="AD18" i="10" s="1"/>
  <c r="Q18" i="10"/>
  <c r="W29" i="5"/>
  <c r="P29" i="5"/>
  <c r="W157" i="5"/>
  <c r="P157" i="5"/>
  <c r="W114" i="5"/>
  <c r="P114" i="5"/>
  <c r="W243" i="5"/>
  <c r="P243" i="5"/>
  <c r="W274" i="5"/>
  <c r="P274" i="5"/>
  <c r="W89" i="9"/>
  <c r="P89" i="9"/>
  <c r="W215" i="9"/>
  <c r="P215" i="9"/>
  <c r="W146" i="9"/>
  <c r="P146" i="9"/>
  <c r="W47" i="5"/>
  <c r="P47" i="5"/>
  <c r="W175" i="5"/>
  <c r="P175" i="5"/>
  <c r="W132" i="5"/>
  <c r="P132" i="5"/>
  <c r="W261" i="5"/>
  <c r="P261" i="5"/>
  <c r="W228" i="5"/>
  <c r="P228" i="5"/>
  <c r="W107" i="9"/>
  <c r="P107" i="9"/>
  <c r="W60" i="9"/>
  <c r="P60" i="9"/>
  <c r="W124" i="9"/>
  <c r="P124" i="9"/>
  <c r="W233" i="9"/>
  <c r="P233" i="9"/>
  <c r="W297" i="9"/>
  <c r="P297" i="9"/>
  <c r="W182" i="9"/>
  <c r="P182" i="9"/>
  <c r="W256" i="9"/>
  <c r="P256" i="9"/>
  <c r="X22" i="10"/>
  <c r="AD22" i="10" s="1"/>
  <c r="Q22" i="10"/>
  <c r="W65" i="5"/>
  <c r="P65" i="5"/>
  <c r="W129" i="5"/>
  <c r="P129" i="5"/>
  <c r="W22" i="5"/>
  <c r="P22" i="5"/>
  <c r="W86" i="5"/>
  <c r="P86" i="5"/>
  <c r="W150" i="5"/>
  <c r="P150" i="5"/>
  <c r="W215" i="5"/>
  <c r="P215" i="5"/>
  <c r="W279" i="5"/>
  <c r="P279" i="5"/>
  <c r="W182" i="5"/>
  <c r="P182" i="5"/>
  <c r="W246" i="5"/>
  <c r="P246" i="5"/>
  <c r="W310" i="5"/>
  <c r="P310" i="5"/>
  <c r="W61" i="9"/>
  <c r="P61" i="9"/>
  <c r="W125" i="9"/>
  <c r="P125" i="9"/>
  <c r="W189" i="9"/>
  <c r="P189" i="9"/>
  <c r="W78" i="9"/>
  <c r="P78" i="9"/>
  <c r="W142" i="9"/>
  <c r="P142" i="9"/>
  <c r="W251" i="9"/>
  <c r="P251" i="9"/>
  <c r="X17" i="10"/>
  <c r="AD17" i="10" s="1"/>
  <c r="Q17" i="10"/>
  <c r="W210" i="9"/>
  <c r="P210" i="9"/>
  <c r="W274" i="9"/>
  <c r="P274" i="9"/>
  <c r="W168" i="9"/>
  <c r="P168" i="9"/>
  <c r="W35" i="5"/>
  <c r="P35" i="5"/>
  <c r="W99" i="5"/>
  <c r="P99" i="5"/>
  <c r="W163" i="5"/>
  <c r="P163" i="5"/>
  <c r="W56" i="5"/>
  <c r="P56" i="5"/>
  <c r="W120" i="5"/>
  <c r="P120" i="5"/>
  <c r="W185" i="5"/>
  <c r="P185" i="5"/>
  <c r="W249" i="5"/>
  <c r="P249" i="5"/>
  <c r="W313" i="5"/>
  <c r="P313" i="5"/>
  <c r="W216" i="5"/>
  <c r="P216" i="5"/>
  <c r="W280" i="5"/>
  <c r="P280" i="5"/>
  <c r="W31" i="9"/>
  <c r="P31" i="9"/>
  <c r="W95" i="9"/>
  <c r="P95" i="9"/>
  <c r="W159" i="9"/>
  <c r="P159" i="9"/>
  <c r="W112" i="9"/>
  <c r="P112" i="9"/>
  <c r="W221" i="9"/>
  <c r="P221" i="9"/>
  <c r="W285" i="9"/>
  <c r="P285" i="9"/>
  <c r="W148" i="9"/>
  <c r="P148" i="9"/>
  <c r="W244" i="9"/>
  <c r="P244" i="9"/>
  <c r="X10" i="10"/>
  <c r="Q10" i="10"/>
  <c r="W69" i="5"/>
  <c r="P69" i="5"/>
  <c r="W133" i="5"/>
  <c r="P133" i="5"/>
  <c r="W26" i="5"/>
  <c r="P26" i="5"/>
  <c r="W90" i="5"/>
  <c r="P90" i="5"/>
  <c r="W154" i="5"/>
  <c r="P154" i="5"/>
  <c r="W219" i="5"/>
  <c r="P219" i="5"/>
  <c r="W283" i="5"/>
  <c r="P283" i="5"/>
  <c r="W186" i="5"/>
  <c r="P186" i="5"/>
  <c r="W250" i="5"/>
  <c r="P250" i="5"/>
  <c r="W314" i="5"/>
  <c r="P314" i="5"/>
  <c r="W65" i="9"/>
  <c r="P65" i="9"/>
  <c r="W129" i="9"/>
  <c r="P129" i="9"/>
  <c r="W193" i="9"/>
  <c r="P193" i="9"/>
  <c r="W82" i="9"/>
  <c r="P82" i="9"/>
  <c r="W174" i="9"/>
  <c r="P174" i="9"/>
  <c r="W255" i="9"/>
  <c r="P255" i="9"/>
  <c r="X21" i="10"/>
  <c r="AD21" i="10" s="1"/>
  <c r="Q21" i="10"/>
  <c r="W214" i="9"/>
  <c r="P214" i="9"/>
  <c r="W278" i="9"/>
  <c r="P278" i="9"/>
  <c r="W154" i="9"/>
  <c r="P154" i="9"/>
  <c r="W39" i="5"/>
  <c r="P39" i="5"/>
  <c r="W103" i="5"/>
  <c r="P103" i="5"/>
  <c r="W167" i="5"/>
  <c r="P167" i="5"/>
  <c r="W60" i="5"/>
  <c r="P60" i="5"/>
  <c r="W124" i="5"/>
  <c r="P124" i="5"/>
  <c r="W189" i="5"/>
  <c r="P189" i="5"/>
  <c r="W253" i="5"/>
  <c r="P253" i="5"/>
  <c r="W317" i="5"/>
  <c r="P317" i="5"/>
  <c r="W220" i="5"/>
  <c r="P220" i="5"/>
  <c r="W284" i="5"/>
  <c r="P284" i="5"/>
  <c r="W99" i="9"/>
  <c r="P99" i="9"/>
  <c r="W163" i="9"/>
  <c r="P163" i="9"/>
  <c r="W116" i="9"/>
  <c r="P116" i="9"/>
  <c r="W225" i="9"/>
  <c r="P225" i="9"/>
  <c r="W289" i="9"/>
  <c r="P289" i="9"/>
  <c r="W180" i="9"/>
  <c r="P180" i="9"/>
  <c r="W248" i="9"/>
  <c r="P248" i="9"/>
  <c r="X14" i="10"/>
  <c r="AD14" i="10" s="1"/>
  <c r="Q14" i="10"/>
  <c r="X36" i="10"/>
  <c r="AD36" i="10" s="1"/>
  <c r="Q36" i="10"/>
  <c r="Y14" i="10" l="1"/>
  <c r="S14" i="10" s="1"/>
  <c r="R14" i="10"/>
  <c r="W10" i="8"/>
  <c r="Q10" i="8" s="1"/>
  <c r="P10" i="8"/>
  <c r="X186" i="5"/>
  <c r="R186" i="5" s="1"/>
  <c r="Q186" i="5"/>
  <c r="Y36" i="10"/>
  <c r="S36" i="10" s="1"/>
  <c r="R36" i="10"/>
  <c r="X289" i="9"/>
  <c r="R289" i="9" s="1"/>
  <c r="Q289" i="9"/>
  <c r="X163" i="9"/>
  <c r="R163" i="9" s="1"/>
  <c r="Q163" i="9"/>
  <c r="X220" i="5"/>
  <c r="R220" i="5" s="1"/>
  <c r="Q220" i="5"/>
  <c r="X124" i="5"/>
  <c r="R124" i="5" s="1"/>
  <c r="Q124" i="5"/>
  <c r="X39" i="5"/>
  <c r="R39" i="5" s="1"/>
  <c r="Q39" i="5"/>
  <c r="Y21" i="10"/>
  <c r="S21" i="10" s="1"/>
  <c r="R21" i="10"/>
  <c r="X193" i="9"/>
  <c r="R193" i="9" s="1"/>
  <c r="Q193" i="9"/>
  <c r="X250" i="5"/>
  <c r="R250" i="5" s="1"/>
  <c r="Q250" i="5"/>
  <c r="X154" i="5"/>
  <c r="R154" i="5" s="1"/>
  <c r="Q154" i="5"/>
  <c r="X69" i="5"/>
  <c r="R69" i="5" s="1"/>
  <c r="Q69" i="5"/>
  <c r="X285" i="9"/>
  <c r="R285" i="9" s="1"/>
  <c r="Q285" i="9"/>
  <c r="X159" i="9"/>
  <c r="R159" i="9" s="1"/>
  <c r="Q159" i="9"/>
  <c r="X216" i="5"/>
  <c r="R216" i="5" s="1"/>
  <c r="Q216" i="5"/>
  <c r="X120" i="5"/>
  <c r="R120" i="5" s="1"/>
  <c r="Q120" i="5"/>
  <c r="X35" i="5"/>
  <c r="R35" i="5" s="1"/>
  <c r="Q35" i="5"/>
  <c r="Y17" i="10"/>
  <c r="S17" i="10" s="1"/>
  <c r="R17" i="10"/>
  <c r="X189" i="9"/>
  <c r="R189" i="9" s="1"/>
  <c r="Q189" i="9"/>
  <c r="X246" i="5"/>
  <c r="R246" i="5" s="1"/>
  <c r="Q246" i="5"/>
  <c r="X150" i="5"/>
  <c r="R150" i="5" s="1"/>
  <c r="Q150" i="5"/>
  <c r="X65" i="5"/>
  <c r="R65" i="5" s="1"/>
  <c r="Q65" i="5"/>
  <c r="X297" i="9"/>
  <c r="R297" i="9" s="1"/>
  <c r="Q297" i="9"/>
  <c r="X107" i="9"/>
  <c r="R107" i="9" s="1"/>
  <c r="Q107" i="9"/>
  <c r="X132" i="5"/>
  <c r="R132" i="5" s="1"/>
  <c r="Q132" i="5"/>
  <c r="X215" i="9"/>
  <c r="R215" i="9" s="1"/>
  <c r="Q215" i="9"/>
  <c r="X243" i="5"/>
  <c r="R243" i="5" s="1"/>
  <c r="Q243" i="5"/>
  <c r="Y18" i="10"/>
  <c r="S18" i="10" s="1"/>
  <c r="R18" i="10"/>
  <c r="X171" i="5"/>
  <c r="R171" i="5" s="1"/>
  <c r="Q171" i="5"/>
  <c r="X243" i="9"/>
  <c r="R243" i="9" s="1"/>
  <c r="Q243" i="9"/>
  <c r="X238" i="5"/>
  <c r="R238" i="5" s="1"/>
  <c r="Q238" i="5"/>
  <c r="X57" i="5"/>
  <c r="R57" i="5" s="1"/>
  <c r="Q57" i="5"/>
  <c r="X49" i="5"/>
  <c r="R49" i="5" s="1"/>
  <c r="Q49" i="5"/>
  <c r="X245" i="5"/>
  <c r="R245" i="5" s="1"/>
  <c r="Q245" i="5"/>
  <c r="X263" i="9"/>
  <c r="R263" i="9" s="1"/>
  <c r="Q263" i="9"/>
  <c r="X194" i="5"/>
  <c r="R194" i="5" s="1"/>
  <c r="Q194" i="5"/>
  <c r="R13" i="5"/>
  <c r="Q13" i="5"/>
  <c r="X104" i="9"/>
  <c r="R104" i="9" s="1"/>
  <c r="Q104" i="9"/>
  <c r="X241" i="5"/>
  <c r="R241" i="5" s="1"/>
  <c r="Q241" i="5"/>
  <c r="X250" i="9"/>
  <c r="R250" i="9" s="1"/>
  <c r="Q250" i="9"/>
  <c r="X169" i="5"/>
  <c r="R169" i="5" s="1"/>
  <c r="Q169" i="5"/>
  <c r="X232" i="9"/>
  <c r="R232" i="9" s="1"/>
  <c r="Q232" i="9"/>
  <c r="X100" i="9"/>
  <c r="R100" i="9" s="1"/>
  <c r="Q100" i="9"/>
  <c r="X17" i="9"/>
  <c r="R17" i="9" s="1"/>
  <c r="Q17" i="9"/>
  <c r="X237" i="5"/>
  <c r="R237" i="5" s="1"/>
  <c r="Q237" i="5"/>
  <c r="X151" i="5"/>
  <c r="R151" i="5" s="1"/>
  <c r="Q151" i="5"/>
  <c r="X262" i="9"/>
  <c r="R262" i="9" s="1"/>
  <c r="Q262" i="9"/>
  <c r="X130" i="9"/>
  <c r="R130" i="9" s="1"/>
  <c r="Q130" i="9"/>
  <c r="X267" i="5"/>
  <c r="R267" i="5" s="1"/>
  <c r="Q267" i="5"/>
  <c r="X10" i="5"/>
  <c r="R10" i="5" s="1"/>
  <c r="Q10" i="5"/>
  <c r="X7" i="9"/>
  <c r="R7" i="9" s="1"/>
  <c r="Q7" i="9"/>
  <c r="X269" i="9"/>
  <c r="R269" i="9" s="1"/>
  <c r="Q269" i="9"/>
  <c r="X143" i="9"/>
  <c r="R143" i="9" s="1"/>
  <c r="Q143" i="9"/>
  <c r="X200" i="5"/>
  <c r="R200" i="5" s="1"/>
  <c r="Q200" i="5"/>
  <c r="X104" i="5"/>
  <c r="R104" i="5" s="1"/>
  <c r="Q104" i="5"/>
  <c r="X19" i="5"/>
  <c r="R19" i="5" s="1"/>
  <c r="Q19" i="5"/>
  <c r="X299" i="9"/>
  <c r="R299" i="9" s="1"/>
  <c r="Q299" i="9"/>
  <c r="X173" i="9"/>
  <c r="R173" i="9" s="1"/>
  <c r="Q173" i="9"/>
  <c r="X230" i="5"/>
  <c r="R230" i="5" s="1"/>
  <c r="Q230" i="5"/>
  <c r="X134" i="5"/>
  <c r="R134" i="5" s="1"/>
  <c r="Q134" i="5"/>
  <c r="X286" i="9"/>
  <c r="R286" i="9" s="1"/>
  <c r="Q286" i="9"/>
  <c r="X281" i="9"/>
  <c r="R281" i="9" s="1"/>
  <c r="Q281" i="9"/>
  <c r="X91" i="9"/>
  <c r="R91" i="9" s="1"/>
  <c r="Q91" i="9"/>
  <c r="X52" i="5"/>
  <c r="R52" i="5" s="1"/>
  <c r="Q52" i="5"/>
  <c r="X24" i="9"/>
  <c r="R24" i="9" s="1"/>
  <c r="Q24" i="9"/>
  <c r="X162" i="5"/>
  <c r="R162" i="5" s="1"/>
  <c r="Q162" i="5"/>
  <c r="X236" i="9"/>
  <c r="R236" i="9" s="1"/>
  <c r="Q236" i="9"/>
  <c r="X272" i="5"/>
  <c r="R272" i="5" s="1"/>
  <c r="Q272" i="5"/>
  <c r="X91" i="5"/>
  <c r="R91" i="5" s="1"/>
  <c r="Q91" i="5"/>
  <c r="X191" i="5"/>
  <c r="R191" i="5" s="1"/>
  <c r="Q191" i="5"/>
  <c r="X137" i="5"/>
  <c r="R137" i="5" s="1"/>
  <c r="Q137" i="5"/>
  <c r="X288" i="9"/>
  <c r="R288" i="9" s="1"/>
  <c r="Q288" i="9"/>
  <c r="X9" i="9"/>
  <c r="R9" i="9" s="1"/>
  <c r="Q9" i="9"/>
  <c r="X143" i="5"/>
  <c r="R143" i="5" s="1"/>
  <c r="Q143" i="5"/>
  <c r="X121" i="9"/>
  <c r="R121" i="9" s="1"/>
  <c r="Q121" i="9"/>
  <c r="X82" i="5"/>
  <c r="R82" i="5" s="1"/>
  <c r="Q82" i="5"/>
  <c r="Y27" i="10"/>
  <c r="S27" i="10" s="1"/>
  <c r="R27" i="10"/>
  <c r="X256" i="5"/>
  <c r="R256" i="5" s="1"/>
  <c r="Q256" i="5"/>
  <c r="X75" i="5"/>
  <c r="R75" i="5" s="1"/>
  <c r="Q75" i="5"/>
  <c r="X102" i="9"/>
  <c r="R102" i="9" s="1"/>
  <c r="Q102" i="9"/>
  <c r="X239" i="5"/>
  <c r="R239" i="5" s="1"/>
  <c r="Q239" i="5"/>
  <c r="X73" i="5"/>
  <c r="R73" i="5" s="1"/>
  <c r="Q73" i="5"/>
  <c r="X216" i="9"/>
  <c r="R216" i="9" s="1"/>
  <c r="Q216" i="9"/>
  <c r="X84" i="9"/>
  <c r="R84" i="9" s="1"/>
  <c r="Q84" i="9"/>
  <c r="X316" i="5"/>
  <c r="R316" i="5" s="1"/>
  <c r="Q316" i="5"/>
  <c r="X221" i="5"/>
  <c r="R221" i="5" s="1"/>
  <c r="Q221" i="5"/>
  <c r="X135" i="5"/>
  <c r="R135" i="5" s="1"/>
  <c r="Q135" i="5"/>
  <c r="X164" i="9"/>
  <c r="R164" i="9" s="1"/>
  <c r="Q164" i="9"/>
  <c r="X282" i="5"/>
  <c r="R282" i="5" s="1"/>
  <c r="Q282" i="5"/>
  <c r="X187" i="5"/>
  <c r="R187" i="5" s="1"/>
  <c r="Q187" i="5"/>
  <c r="X101" i="5"/>
  <c r="R101" i="5" s="1"/>
  <c r="Q101" i="5"/>
  <c r="X212" i="9"/>
  <c r="R212" i="9" s="1"/>
  <c r="Q212" i="9"/>
  <c r="X80" i="9"/>
  <c r="R80" i="9" s="1"/>
  <c r="Q80" i="9"/>
  <c r="X312" i="5"/>
  <c r="R312" i="5" s="1"/>
  <c r="Q312" i="5"/>
  <c r="X217" i="5"/>
  <c r="R217" i="5" s="1"/>
  <c r="Q217" i="5"/>
  <c r="X131" i="5"/>
  <c r="R131" i="5" s="1"/>
  <c r="Q131" i="5"/>
  <c r="X242" i="9"/>
  <c r="R242" i="9" s="1"/>
  <c r="Q242" i="9"/>
  <c r="X110" i="9"/>
  <c r="R110" i="9" s="1"/>
  <c r="Q110" i="9"/>
  <c r="X25" i="9"/>
  <c r="R25" i="9" s="1"/>
  <c r="Q25" i="9"/>
  <c r="X183" i="5"/>
  <c r="R183" i="5" s="1"/>
  <c r="Q183" i="5"/>
  <c r="X97" i="5"/>
  <c r="R97" i="5" s="1"/>
  <c r="Q97" i="5"/>
  <c r="X265" i="9"/>
  <c r="R265" i="9" s="1"/>
  <c r="Q265" i="9"/>
  <c r="X260" i="5"/>
  <c r="R260" i="5" s="1"/>
  <c r="Q260" i="5"/>
  <c r="X79" i="5"/>
  <c r="R79" i="5" s="1"/>
  <c r="Q79" i="5"/>
  <c r="X18" i="5"/>
  <c r="R18" i="5" s="1"/>
  <c r="Q18" i="5"/>
  <c r="X261" i="9"/>
  <c r="R261" i="9" s="1"/>
  <c r="Q261" i="9"/>
  <c r="X192" i="5"/>
  <c r="R192" i="5" s="1"/>
  <c r="Q192" i="5"/>
  <c r="X11" i="5"/>
  <c r="R11" i="5" s="1"/>
  <c r="Q11" i="5"/>
  <c r="X85" i="9"/>
  <c r="R85" i="9" s="1"/>
  <c r="Q85" i="9"/>
  <c r="X46" i="5"/>
  <c r="R46" i="5" s="1"/>
  <c r="Q46" i="5"/>
  <c r="X152" i="9"/>
  <c r="R152" i="9" s="1"/>
  <c r="Q152" i="9"/>
  <c r="X123" i="9"/>
  <c r="R123" i="9" s="1"/>
  <c r="Q123" i="9"/>
  <c r="X84" i="5"/>
  <c r="R84" i="5" s="1"/>
  <c r="Q84" i="5"/>
  <c r="X58" i="9"/>
  <c r="R58" i="9" s="1"/>
  <c r="Q58" i="9"/>
  <c r="X195" i="5"/>
  <c r="R195" i="5" s="1"/>
  <c r="Q195" i="5"/>
  <c r="X268" i="9"/>
  <c r="R268" i="9" s="1"/>
  <c r="Q268" i="9"/>
  <c r="X304" i="5"/>
  <c r="R304" i="5" s="1"/>
  <c r="Q304" i="5"/>
  <c r="X123" i="5"/>
  <c r="R123" i="5" s="1"/>
  <c r="Q123" i="5"/>
  <c r="X195" i="9"/>
  <c r="R195" i="9" s="1"/>
  <c r="Q195" i="9"/>
  <c r="Y30" i="10"/>
  <c r="S30" i="10" s="1"/>
  <c r="R30" i="10"/>
  <c r="X241" i="9"/>
  <c r="R241" i="9" s="1"/>
  <c r="Q241" i="9"/>
  <c r="X115" i="9"/>
  <c r="R115" i="9" s="1"/>
  <c r="Q115" i="9"/>
  <c r="X16" i="9"/>
  <c r="R16" i="9" s="1"/>
  <c r="Q16" i="9"/>
  <c r="X76" i="5"/>
  <c r="R76" i="5" s="1"/>
  <c r="Q76" i="5"/>
  <c r="X206" i="9"/>
  <c r="R206" i="9" s="1"/>
  <c r="Q206" i="9"/>
  <c r="X271" i="9"/>
  <c r="R271" i="9" s="1"/>
  <c r="Q271" i="9"/>
  <c r="X145" i="9"/>
  <c r="R145" i="9" s="1"/>
  <c r="Q145" i="9"/>
  <c r="X202" i="5"/>
  <c r="R202" i="5" s="1"/>
  <c r="Q202" i="5"/>
  <c r="X106" i="5"/>
  <c r="R106" i="5" s="1"/>
  <c r="Q106" i="5"/>
  <c r="X21" i="5"/>
  <c r="R21" i="5" s="1"/>
  <c r="Q21" i="5"/>
  <c r="X301" i="9"/>
  <c r="R301" i="9" s="1"/>
  <c r="Q301" i="9"/>
  <c r="X175" i="9"/>
  <c r="R175" i="9" s="1"/>
  <c r="Q175" i="9"/>
  <c r="X232" i="5"/>
  <c r="R232" i="5" s="1"/>
  <c r="Q232" i="5"/>
  <c r="X136" i="5"/>
  <c r="R136" i="5" s="1"/>
  <c r="Q136" i="5"/>
  <c r="X51" i="5"/>
  <c r="R51" i="5" s="1"/>
  <c r="Q51" i="5"/>
  <c r="X226" i="9"/>
  <c r="R226" i="9" s="1"/>
  <c r="Q226" i="9"/>
  <c r="X94" i="9"/>
  <c r="R94" i="9" s="1"/>
  <c r="Q94" i="9"/>
  <c r="X262" i="5"/>
  <c r="R262" i="5" s="1"/>
  <c r="Q262" i="5"/>
  <c r="X166" i="5"/>
  <c r="R166" i="5" s="1"/>
  <c r="Q166" i="5"/>
  <c r="X187" i="9"/>
  <c r="R187" i="9" s="1"/>
  <c r="Q187" i="9"/>
  <c r="X148" i="5"/>
  <c r="R148" i="5" s="1"/>
  <c r="Q148" i="5"/>
  <c r="X122" i="9"/>
  <c r="R122" i="9" s="1"/>
  <c r="Q122" i="9"/>
  <c r="X259" i="5"/>
  <c r="R259" i="5" s="1"/>
  <c r="Q259" i="5"/>
  <c r="Y34" i="10"/>
  <c r="S34" i="10" s="1"/>
  <c r="R34" i="10"/>
  <c r="X183" i="9"/>
  <c r="R183" i="9" s="1"/>
  <c r="Q183" i="9"/>
  <c r="X144" i="5"/>
  <c r="R144" i="5" s="1"/>
  <c r="Q144" i="5"/>
  <c r="X186" i="9"/>
  <c r="R186" i="9" s="1"/>
  <c r="Q186" i="9"/>
  <c r="X133" i="9"/>
  <c r="R133" i="9" s="1"/>
  <c r="Q133" i="9"/>
  <c r="P20" i="8"/>
  <c r="W20" i="8"/>
  <c r="Q20" i="8" s="1"/>
  <c r="X8" i="9"/>
  <c r="R8" i="9" s="1"/>
  <c r="Q8" i="9"/>
  <c r="X279" i="9"/>
  <c r="R279" i="9" s="1"/>
  <c r="Q279" i="9"/>
  <c r="X210" i="5"/>
  <c r="R210" i="5" s="1"/>
  <c r="Q210" i="5"/>
  <c r="X93" i="5"/>
  <c r="R93" i="5" s="1"/>
  <c r="Q93" i="5"/>
  <c r="X193" i="5"/>
  <c r="R193" i="5" s="1"/>
  <c r="Q193" i="5"/>
  <c r="X266" i="9"/>
  <c r="R266" i="9" s="1"/>
  <c r="Q266" i="9"/>
  <c r="X302" i="5"/>
  <c r="R302" i="5" s="1"/>
  <c r="Q302" i="5"/>
  <c r="X121" i="5"/>
  <c r="R121" i="5" s="1"/>
  <c r="Q121" i="5"/>
  <c r="X129" i="9"/>
  <c r="R129" i="9" s="1"/>
  <c r="Q129" i="9"/>
  <c r="P7" i="8"/>
  <c r="Q7" i="8"/>
  <c r="W23" i="8"/>
  <c r="Q23" i="8" s="1"/>
  <c r="P23" i="8"/>
  <c r="P21" i="8"/>
  <c r="W21" i="8"/>
  <c r="Q21" i="8" s="1"/>
  <c r="W15" i="8"/>
  <c r="Q15" i="8" s="1"/>
  <c r="P15" i="8"/>
  <c r="P14" i="8"/>
  <c r="W14" i="8"/>
  <c r="Q14" i="8" s="1"/>
  <c r="P11" i="8"/>
  <c r="W11" i="8"/>
  <c r="Q11" i="8" s="1"/>
  <c r="P19" i="8"/>
  <c r="W19" i="8"/>
  <c r="Q19" i="8" s="1"/>
  <c r="X225" i="9"/>
  <c r="R225" i="9" s="1"/>
  <c r="Q225" i="9"/>
  <c r="X255" i="9"/>
  <c r="R255" i="9" s="1"/>
  <c r="Q255" i="9"/>
  <c r="X90" i="5"/>
  <c r="R90" i="5" s="1"/>
  <c r="Q90" i="5"/>
  <c r="Y10" i="10"/>
  <c r="S10" i="10" s="1"/>
  <c r="R10" i="10"/>
  <c r="X221" i="9"/>
  <c r="R221" i="9" s="1"/>
  <c r="Q221" i="9"/>
  <c r="X95" i="9"/>
  <c r="R95" i="9" s="1"/>
  <c r="Q95" i="9"/>
  <c r="X313" i="5"/>
  <c r="R313" i="5" s="1"/>
  <c r="Q313" i="5"/>
  <c r="X182" i="5"/>
  <c r="R182" i="5" s="1"/>
  <c r="Q182" i="5"/>
  <c r="X86" i="5"/>
  <c r="R86" i="5" s="1"/>
  <c r="Q86" i="5"/>
  <c r="Y22" i="10"/>
  <c r="S22" i="10" s="1"/>
  <c r="R22" i="10"/>
  <c r="X233" i="9"/>
  <c r="R233" i="9" s="1"/>
  <c r="Q233" i="9"/>
  <c r="X175" i="5"/>
  <c r="R175" i="5" s="1"/>
  <c r="Q175" i="5"/>
  <c r="X114" i="5"/>
  <c r="R114" i="5" s="1"/>
  <c r="Q114" i="5"/>
  <c r="X293" i="9"/>
  <c r="R293" i="9" s="1"/>
  <c r="Q293" i="9"/>
  <c r="X224" i="5"/>
  <c r="R224" i="5" s="1"/>
  <c r="Q224" i="5"/>
  <c r="X43" i="5"/>
  <c r="R43" i="5" s="1"/>
  <c r="Q43" i="5"/>
  <c r="X134" i="9"/>
  <c r="R134" i="9" s="1"/>
  <c r="Q134" i="9"/>
  <c r="X271" i="5"/>
  <c r="R271" i="5" s="1"/>
  <c r="Q271" i="5"/>
  <c r="X153" i="5"/>
  <c r="R153" i="5" s="1"/>
  <c r="Q153" i="5"/>
  <c r="X116" i="5"/>
  <c r="R116" i="5" s="1"/>
  <c r="Q116" i="5"/>
  <c r="X90" i="9"/>
  <c r="R90" i="9" s="1"/>
  <c r="Q90" i="9"/>
  <c r="X227" i="5"/>
  <c r="R227" i="5" s="1"/>
  <c r="Q227" i="5"/>
  <c r="X300" i="9"/>
  <c r="R300" i="9" s="1"/>
  <c r="Q300" i="9"/>
  <c r="X151" i="9"/>
  <c r="R151" i="9" s="1"/>
  <c r="Q151" i="9"/>
  <c r="X112" i="5"/>
  <c r="R112" i="5" s="1"/>
  <c r="Q112" i="5"/>
  <c r="X291" i="9"/>
  <c r="R291" i="9" s="1"/>
  <c r="Q291" i="9"/>
  <c r="X222" i="5"/>
  <c r="R222" i="5" s="1"/>
  <c r="Q222" i="5"/>
  <c r="X318" i="5"/>
  <c r="R318" i="5" s="1"/>
  <c r="Q318" i="5"/>
  <c r="X160" i="9"/>
  <c r="R160" i="9" s="1"/>
  <c r="Q160" i="9"/>
  <c r="X268" i="5"/>
  <c r="R268" i="5" s="1"/>
  <c r="Q268" i="5"/>
  <c r="X172" i="5"/>
  <c r="R172" i="5" s="1"/>
  <c r="Q172" i="5"/>
  <c r="X87" i="5"/>
  <c r="R87" i="5" s="1"/>
  <c r="Q87" i="5"/>
  <c r="X198" i="9"/>
  <c r="R198" i="9" s="1"/>
  <c r="Q198" i="9"/>
  <c r="X66" i="9"/>
  <c r="R66" i="9" s="1"/>
  <c r="Q66" i="9"/>
  <c r="X298" i="5"/>
  <c r="R298" i="5" s="1"/>
  <c r="Q298" i="5"/>
  <c r="X203" i="5"/>
  <c r="R203" i="5" s="1"/>
  <c r="Q203" i="5"/>
  <c r="X117" i="5"/>
  <c r="R117" i="5" s="1"/>
  <c r="Q117" i="5"/>
  <c r="X292" i="9"/>
  <c r="R292" i="9" s="1"/>
  <c r="Q292" i="9"/>
  <c r="X205" i="9"/>
  <c r="R205" i="9" s="1"/>
  <c r="Q205" i="9"/>
  <c r="X79" i="9"/>
  <c r="R79" i="9" s="1"/>
  <c r="Q79" i="9"/>
  <c r="X297" i="5"/>
  <c r="R297" i="5" s="1"/>
  <c r="Q297" i="5"/>
  <c r="X40" i="5"/>
  <c r="R40" i="5" s="1"/>
  <c r="Q40" i="5"/>
  <c r="Y24" i="10"/>
  <c r="S24" i="10" s="1"/>
  <c r="R24" i="10"/>
  <c r="X235" i="9"/>
  <c r="R235" i="9" s="1"/>
  <c r="Q235" i="9"/>
  <c r="X109" i="9"/>
  <c r="R109" i="9" s="1"/>
  <c r="Q109" i="9"/>
  <c r="X10" i="9"/>
  <c r="R10" i="9" s="1"/>
  <c r="Q10" i="9"/>
  <c r="X70" i="5"/>
  <c r="R70" i="5" s="1"/>
  <c r="Q70" i="5"/>
  <c r="X304" i="9"/>
  <c r="R304" i="9" s="1"/>
  <c r="Q304" i="9"/>
  <c r="X217" i="9"/>
  <c r="R217" i="9" s="1"/>
  <c r="Q217" i="9"/>
  <c r="X276" i="5"/>
  <c r="R276" i="5" s="1"/>
  <c r="Q276" i="5"/>
  <c r="X95" i="5"/>
  <c r="R95" i="5" s="1"/>
  <c r="Q95" i="5"/>
  <c r="X73" i="9"/>
  <c r="R73" i="9" s="1"/>
  <c r="Q73" i="9"/>
  <c r="X34" i="5"/>
  <c r="R34" i="5" s="1"/>
  <c r="Q34" i="5"/>
  <c r="X213" i="9"/>
  <c r="R213" i="9" s="1"/>
  <c r="Q213" i="9"/>
  <c r="X305" i="5"/>
  <c r="R305" i="5" s="1"/>
  <c r="Q305" i="5"/>
  <c r="Y16" i="10"/>
  <c r="S16" i="10" s="1"/>
  <c r="R16" i="10"/>
  <c r="X101" i="9"/>
  <c r="R101" i="9" s="1"/>
  <c r="Q101" i="9"/>
  <c r="X62" i="5"/>
  <c r="R62" i="5" s="1"/>
  <c r="Q62" i="5"/>
  <c r="Y31" i="10"/>
  <c r="S31" i="10" s="1"/>
  <c r="R31" i="10"/>
  <c r="X196" i="5"/>
  <c r="R196" i="5" s="1"/>
  <c r="Q196" i="5"/>
  <c r="X15" i="5"/>
  <c r="R15" i="5" s="1"/>
  <c r="Q15" i="5"/>
  <c r="X306" i="5"/>
  <c r="R306" i="5" s="1"/>
  <c r="Q306" i="5"/>
  <c r="X125" i="5"/>
  <c r="R125" i="5" s="1"/>
  <c r="Q125" i="5"/>
  <c r="X197" i="9"/>
  <c r="R197" i="9" s="1"/>
  <c r="Q197" i="9"/>
  <c r="X289" i="5"/>
  <c r="R289" i="5" s="1"/>
  <c r="Q289" i="5"/>
  <c r="X298" i="9"/>
  <c r="R298" i="9" s="1"/>
  <c r="Q298" i="9"/>
  <c r="X149" i="9"/>
  <c r="R149" i="9" s="1"/>
  <c r="Q149" i="9"/>
  <c r="X110" i="5"/>
  <c r="R110" i="5" s="1"/>
  <c r="Q110" i="5"/>
  <c r="R23" i="10"/>
  <c r="Y23" i="10"/>
  <c r="S23" i="10" s="1"/>
  <c r="X26" i="9"/>
  <c r="R26" i="9" s="1"/>
  <c r="Q26" i="9"/>
  <c r="X252" i="5"/>
  <c r="R252" i="5" s="1"/>
  <c r="Q252" i="5"/>
  <c r="X156" i="5"/>
  <c r="R156" i="5" s="1"/>
  <c r="Q156" i="5"/>
  <c r="X71" i="5"/>
  <c r="R71" i="5" s="1"/>
  <c r="Q71" i="5"/>
  <c r="X287" i="9"/>
  <c r="R287" i="9" s="1"/>
  <c r="Q287" i="9"/>
  <c r="X161" i="9"/>
  <c r="R161" i="9" s="1"/>
  <c r="Q161" i="9"/>
  <c r="X218" i="5"/>
  <c r="R218" i="5" s="1"/>
  <c r="Q218" i="5"/>
  <c r="X122" i="5"/>
  <c r="R122" i="5" s="1"/>
  <c r="Q122" i="5"/>
  <c r="X37" i="5"/>
  <c r="R37" i="5" s="1"/>
  <c r="Q37" i="5"/>
  <c r="Y19" i="10"/>
  <c r="S19" i="10" s="1"/>
  <c r="R19" i="10"/>
  <c r="X191" i="9"/>
  <c r="R191" i="9" s="1"/>
  <c r="Q191" i="9"/>
  <c r="X248" i="5"/>
  <c r="R248" i="5" s="1"/>
  <c r="Q248" i="5"/>
  <c r="X152" i="5"/>
  <c r="R152" i="5" s="1"/>
  <c r="Q152" i="5"/>
  <c r="X67" i="5"/>
  <c r="R67" i="5" s="1"/>
  <c r="Q67" i="5"/>
  <c r="X178" i="9"/>
  <c r="R178" i="9" s="1"/>
  <c r="Q178" i="9"/>
  <c r="X278" i="5"/>
  <c r="R278" i="5" s="1"/>
  <c r="Q278" i="5"/>
  <c r="X118" i="5"/>
  <c r="R118" i="5" s="1"/>
  <c r="Q118" i="5"/>
  <c r="X33" i="5"/>
  <c r="R33" i="5" s="1"/>
  <c r="Q33" i="5"/>
  <c r="X201" i="9"/>
  <c r="R201" i="9" s="1"/>
  <c r="Q201" i="9"/>
  <c r="X293" i="5"/>
  <c r="R293" i="5" s="1"/>
  <c r="Q293" i="5"/>
  <c r="Y13" i="10"/>
  <c r="S13" i="10" s="1"/>
  <c r="R13" i="10"/>
  <c r="X242" i="5"/>
  <c r="R242" i="5" s="1"/>
  <c r="Q242" i="5"/>
  <c r="X61" i="5"/>
  <c r="R61" i="5" s="1"/>
  <c r="Q61" i="5"/>
  <c r="X88" i="9"/>
  <c r="R88" i="9" s="1"/>
  <c r="Q88" i="9"/>
  <c r="X225" i="5"/>
  <c r="R225" i="5" s="1"/>
  <c r="Q225" i="5"/>
  <c r="X234" i="9"/>
  <c r="R234" i="9" s="1"/>
  <c r="Q234" i="9"/>
  <c r="X270" i="5"/>
  <c r="R270" i="5" s="1"/>
  <c r="Q270" i="5"/>
  <c r="X94" i="5"/>
  <c r="R94" i="5" s="1"/>
  <c r="Q94" i="5"/>
  <c r="W9" i="8"/>
  <c r="Q9" i="8" s="1"/>
  <c r="P9" i="8"/>
  <c r="X141" i="9"/>
  <c r="R141" i="9" s="1"/>
  <c r="Q141" i="9"/>
  <c r="X208" i="9"/>
  <c r="R208" i="9" s="1"/>
  <c r="Q208" i="9"/>
  <c r="X308" i="5"/>
  <c r="R308" i="5" s="1"/>
  <c r="Q308" i="5"/>
  <c r="X127" i="5"/>
  <c r="R127" i="5" s="1"/>
  <c r="Q127" i="5"/>
  <c r="X105" i="9"/>
  <c r="R105" i="9" s="1"/>
  <c r="Q105" i="9"/>
  <c r="X66" i="5"/>
  <c r="R66" i="5" s="1"/>
  <c r="Q66" i="5"/>
  <c r="Y11" i="10"/>
  <c r="S11" i="10" s="1"/>
  <c r="R11" i="10"/>
  <c r="X20" i="9"/>
  <c r="R20" i="9" s="1"/>
  <c r="Q20" i="9"/>
  <c r="X29" i="9"/>
  <c r="R29" i="9" s="1"/>
  <c r="Q29" i="9"/>
  <c r="X264" i="9"/>
  <c r="R264" i="9" s="1"/>
  <c r="Q264" i="9"/>
  <c r="X132" i="9"/>
  <c r="R132" i="9" s="1"/>
  <c r="Q132" i="9"/>
  <c r="X269" i="5"/>
  <c r="R269" i="5" s="1"/>
  <c r="Q269" i="5"/>
  <c r="X12" i="5"/>
  <c r="R12" i="5" s="1"/>
  <c r="Q12" i="5"/>
  <c r="X294" i="9"/>
  <c r="R294" i="9" s="1"/>
  <c r="Q294" i="9"/>
  <c r="X207" i="9"/>
  <c r="R207" i="9" s="1"/>
  <c r="Q207" i="9"/>
  <c r="X81" i="9"/>
  <c r="R81" i="9" s="1"/>
  <c r="Q81" i="9"/>
  <c r="X299" i="5"/>
  <c r="R299" i="5" s="1"/>
  <c r="Q299" i="5"/>
  <c r="X42" i="5"/>
  <c r="R42" i="5" s="1"/>
  <c r="Q42" i="5"/>
  <c r="Y26" i="10"/>
  <c r="S26" i="10" s="1"/>
  <c r="R26" i="10"/>
  <c r="X237" i="9"/>
  <c r="R237" i="9" s="1"/>
  <c r="Q237" i="9"/>
  <c r="X111" i="9"/>
  <c r="R111" i="9" s="1"/>
  <c r="Q111" i="9"/>
  <c r="X12" i="9"/>
  <c r="R12" i="9" s="1"/>
  <c r="Q12" i="9"/>
  <c r="X72" i="5"/>
  <c r="R72" i="5" s="1"/>
  <c r="Q72" i="5"/>
  <c r="X238" i="9"/>
  <c r="R238" i="9" s="1"/>
  <c r="Q238" i="9"/>
  <c r="Y33" i="10"/>
  <c r="S33" i="10" s="1"/>
  <c r="R33" i="10"/>
  <c r="X30" i="9"/>
  <c r="R30" i="9" s="1"/>
  <c r="Q30" i="9"/>
  <c r="X198" i="5"/>
  <c r="R198" i="5" s="1"/>
  <c r="Q198" i="5"/>
  <c r="X102" i="5"/>
  <c r="R102" i="5" s="1"/>
  <c r="Q102" i="5"/>
  <c r="X272" i="9"/>
  <c r="R272" i="9" s="1"/>
  <c r="Q272" i="9"/>
  <c r="X59" i="9"/>
  <c r="R59" i="9" s="1"/>
  <c r="Q59" i="9"/>
  <c r="X20" i="5"/>
  <c r="R20" i="5" s="1"/>
  <c r="Q20" i="5"/>
  <c r="X169" i="9"/>
  <c r="R169" i="9" s="1"/>
  <c r="Q169" i="9"/>
  <c r="X130" i="5"/>
  <c r="R130" i="5" s="1"/>
  <c r="Q130" i="5"/>
  <c r="X204" i="9"/>
  <c r="R204" i="9" s="1"/>
  <c r="Q204" i="9"/>
  <c r="X16" i="5"/>
  <c r="R16" i="5" s="1"/>
  <c r="Q16" i="5"/>
  <c r="X218" i="9"/>
  <c r="R218" i="9" s="1"/>
  <c r="Q218" i="9"/>
  <c r="X190" i="5"/>
  <c r="R190" i="5" s="1"/>
  <c r="Q190" i="5"/>
  <c r="X197" i="5"/>
  <c r="R197" i="5" s="1"/>
  <c r="Q197" i="5"/>
  <c r="X106" i="9"/>
  <c r="R106" i="9" s="1"/>
  <c r="Q106" i="9"/>
  <c r="X307" i="5"/>
  <c r="R307" i="5" s="1"/>
  <c r="Q307" i="5"/>
  <c r="X252" i="9"/>
  <c r="R252" i="9" s="1"/>
  <c r="Q252" i="9"/>
  <c r="X103" i="9"/>
  <c r="R103" i="9" s="1"/>
  <c r="Q103" i="9"/>
  <c r="X64" i="5"/>
  <c r="R64" i="5" s="1"/>
  <c r="Q64" i="5"/>
  <c r="Y9" i="10"/>
  <c r="S9" i="10" s="1"/>
  <c r="R9" i="10"/>
  <c r="X18" i="9"/>
  <c r="R18" i="9" s="1"/>
  <c r="Q18" i="9"/>
  <c r="X105" i="5"/>
  <c r="R105" i="5" s="1"/>
  <c r="Q105" i="5"/>
  <c r="X99" i="9"/>
  <c r="R99" i="9" s="1"/>
  <c r="Q99" i="9"/>
  <c r="X125" i="9"/>
  <c r="R125" i="9" s="1"/>
  <c r="Q125" i="9"/>
  <c r="W18" i="8"/>
  <c r="Q18" i="8" s="1"/>
  <c r="P18" i="8"/>
  <c r="Y20" i="10"/>
  <c r="S20" i="10" s="1"/>
  <c r="R20" i="10"/>
  <c r="Y12" i="10"/>
  <c r="S12" i="10" s="1"/>
  <c r="R12" i="10"/>
  <c r="P16" i="8"/>
  <c r="W16" i="8"/>
  <c r="Q16" i="8" s="1"/>
  <c r="X317" i="5"/>
  <c r="R317" i="5" s="1"/>
  <c r="Q317" i="5"/>
  <c r="X251" i="9"/>
  <c r="R251" i="9" s="1"/>
  <c r="Q251" i="9"/>
  <c r="X248" i="9"/>
  <c r="R248" i="9" s="1"/>
  <c r="Q248" i="9"/>
  <c r="X116" i="9"/>
  <c r="R116" i="9" s="1"/>
  <c r="Q116" i="9"/>
  <c r="X253" i="5"/>
  <c r="R253" i="5" s="1"/>
  <c r="Q253" i="5"/>
  <c r="X167" i="5"/>
  <c r="R167" i="5" s="1"/>
  <c r="Q167" i="5"/>
  <c r="X278" i="9"/>
  <c r="R278" i="9" s="1"/>
  <c r="Q278" i="9"/>
  <c r="X174" i="9"/>
  <c r="R174" i="9" s="1"/>
  <c r="Q174" i="9"/>
  <c r="X65" i="9"/>
  <c r="R65" i="9" s="1"/>
  <c r="Q65" i="9"/>
  <c r="X283" i="5"/>
  <c r="R283" i="5" s="1"/>
  <c r="Q283" i="5"/>
  <c r="X26" i="5"/>
  <c r="R26" i="5" s="1"/>
  <c r="Q26" i="5"/>
  <c r="X244" i="9"/>
  <c r="R244" i="9" s="1"/>
  <c r="Q244" i="9"/>
  <c r="X112" i="9"/>
  <c r="R112" i="9" s="1"/>
  <c r="Q112" i="9"/>
  <c r="X31" i="9"/>
  <c r="R31" i="9" s="1"/>
  <c r="Q31" i="9"/>
  <c r="X249" i="5"/>
  <c r="R249" i="5" s="1"/>
  <c r="Q249" i="5"/>
  <c r="X163" i="5"/>
  <c r="R163" i="5" s="1"/>
  <c r="Q163" i="5"/>
  <c r="X274" i="9"/>
  <c r="R274" i="9" s="1"/>
  <c r="Q274" i="9"/>
  <c r="X142" i="9"/>
  <c r="R142" i="9" s="1"/>
  <c r="Q142" i="9"/>
  <c r="X61" i="9"/>
  <c r="R61" i="9" s="1"/>
  <c r="Q61" i="9"/>
  <c r="X279" i="5"/>
  <c r="R279" i="5" s="1"/>
  <c r="Q279" i="5"/>
  <c r="X22" i="5"/>
  <c r="R22" i="5" s="1"/>
  <c r="Q22" i="5"/>
  <c r="X256" i="9"/>
  <c r="R256" i="9" s="1"/>
  <c r="Q256" i="9"/>
  <c r="X124" i="9"/>
  <c r="R124" i="9" s="1"/>
  <c r="Q124" i="9"/>
  <c r="X228" i="5"/>
  <c r="R228" i="5" s="1"/>
  <c r="Q228" i="5"/>
  <c r="X47" i="5"/>
  <c r="R47" i="5" s="1"/>
  <c r="Q47" i="5"/>
  <c r="X89" i="9"/>
  <c r="R89" i="9" s="1"/>
  <c r="Q89" i="9"/>
  <c r="X157" i="5"/>
  <c r="R157" i="5" s="1"/>
  <c r="Q157" i="5"/>
  <c r="X120" i="9"/>
  <c r="R120" i="9" s="1"/>
  <c r="Q120" i="9"/>
  <c r="X257" i="5"/>
  <c r="R257" i="5" s="1"/>
  <c r="Q257" i="5"/>
  <c r="Y32" i="10"/>
  <c r="S32" i="10" s="1"/>
  <c r="R32" i="10"/>
  <c r="X181" i="9"/>
  <c r="R181" i="9" s="1"/>
  <c r="Q181" i="9"/>
  <c r="X142" i="5"/>
  <c r="R142" i="5" s="1"/>
  <c r="Q142" i="5"/>
  <c r="X158" i="5"/>
  <c r="R158" i="5" s="1"/>
  <c r="Q158" i="5"/>
  <c r="X22" i="9"/>
  <c r="R22" i="9" s="1"/>
  <c r="Q22" i="9"/>
  <c r="X159" i="5"/>
  <c r="R159" i="5" s="1"/>
  <c r="Q159" i="5"/>
  <c r="X137" i="9"/>
  <c r="R137" i="9" s="1"/>
  <c r="Q137" i="9"/>
  <c r="X98" i="5"/>
  <c r="R98" i="5" s="1"/>
  <c r="Q98" i="5"/>
  <c r="X192" i="9"/>
  <c r="R192" i="9" s="1"/>
  <c r="Q192" i="9"/>
  <c r="X7" i="5"/>
  <c r="R7" i="5" s="1"/>
  <c r="Q7" i="5"/>
  <c r="X155" i="5"/>
  <c r="R155" i="5" s="1"/>
  <c r="Q155" i="5"/>
  <c r="X118" i="9"/>
  <c r="R118" i="9" s="1"/>
  <c r="Q118" i="9"/>
  <c r="X255" i="5"/>
  <c r="R255" i="5" s="1"/>
  <c r="Q255" i="5"/>
  <c r="X254" i="9"/>
  <c r="R254" i="9" s="1"/>
  <c r="Q254" i="9"/>
  <c r="X273" i="9"/>
  <c r="R273" i="9" s="1"/>
  <c r="Q273" i="9"/>
  <c r="X147" i="9"/>
  <c r="R147" i="9" s="1"/>
  <c r="Q147" i="9"/>
  <c r="X204" i="5"/>
  <c r="R204" i="5" s="1"/>
  <c r="Q204" i="5"/>
  <c r="X108" i="5"/>
  <c r="R108" i="5" s="1"/>
  <c r="Q108" i="5"/>
  <c r="X23" i="5"/>
  <c r="R23" i="5" s="1"/>
  <c r="Q23" i="5"/>
  <c r="X303" i="9"/>
  <c r="R303" i="9" s="1"/>
  <c r="Q303" i="9"/>
  <c r="X177" i="9"/>
  <c r="R177" i="9" s="1"/>
  <c r="Q177" i="9"/>
  <c r="X234" i="5"/>
  <c r="R234" i="5" s="1"/>
  <c r="Q234" i="5"/>
  <c r="X138" i="5"/>
  <c r="R138" i="5" s="1"/>
  <c r="Q138" i="5"/>
  <c r="X53" i="5"/>
  <c r="R53" i="5" s="1"/>
  <c r="Q53" i="5"/>
  <c r="X228" i="9"/>
  <c r="R228" i="9" s="1"/>
  <c r="Q228" i="9"/>
  <c r="X96" i="9"/>
  <c r="R96" i="9" s="1"/>
  <c r="Q96" i="9"/>
  <c r="X13" i="9"/>
  <c r="R13" i="9" s="1"/>
  <c r="Q13" i="9"/>
  <c r="X233" i="5"/>
  <c r="R233" i="5" s="1"/>
  <c r="Q233" i="5"/>
  <c r="X147" i="5"/>
  <c r="R147" i="5" s="1"/>
  <c r="Q147" i="5"/>
  <c r="X258" i="9"/>
  <c r="R258" i="9" s="1"/>
  <c r="Q258" i="9"/>
  <c r="X126" i="9"/>
  <c r="R126" i="9" s="1"/>
  <c r="Q126" i="9"/>
  <c r="X263" i="5"/>
  <c r="R263" i="5" s="1"/>
  <c r="Q263" i="5"/>
  <c r="X177" i="5"/>
  <c r="R177" i="5" s="1"/>
  <c r="Q177" i="5"/>
  <c r="X240" i="9"/>
  <c r="R240" i="9" s="1"/>
  <c r="Q240" i="9"/>
  <c r="X108" i="9"/>
  <c r="R108" i="9" s="1"/>
  <c r="Q108" i="9"/>
  <c r="X309" i="5"/>
  <c r="R309" i="5" s="1"/>
  <c r="Q309" i="5"/>
  <c r="Y29" i="10"/>
  <c r="S29" i="10" s="1"/>
  <c r="R29" i="10"/>
  <c r="X258" i="5"/>
  <c r="R258" i="5" s="1"/>
  <c r="Q258" i="5"/>
  <c r="X77" i="5"/>
  <c r="R77" i="5" s="1"/>
  <c r="Q77" i="5"/>
  <c r="X176" i="5"/>
  <c r="R176" i="5" s="1"/>
  <c r="Q176" i="5"/>
  <c r="Y7" i="10"/>
  <c r="S7" i="10" s="1"/>
  <c r="R7" i="10"/>
  <c r="X286" i="5"/>
  <c r="R286" i="5" s="1"/>
  <c r="Q286" i="5"/>
  <c r="X41" i="5"/>
  <c r="R41" i="5" s="1"/>
  <c r="Q41" i="5"/>
  <c r="X92" i="9"/>
  <c r="R92" i="9" s="1"/>
  <c r="Q92" i="9"/>
  <c r="X229" i="5"/>
  <c r="R229" i="5" s="1"/>
  <c r="Q229" i="5"/>
  <c r="X247" i="9"/>
  <c r="R247" i="9" s="1"/>
  <c r="Q247" i="9"/>
  <c r="X178" i="5"/>
  <c r="R178" i="5" s="1"/>
  <c r="Q178" i="5"/>
  <c r="X23" i="9"/>
  <c r="R23" i="9" s="1"/>
  <c r="Q23" i="9"/>
  <c r="X160" i="5"/>
  <c r="R160" i="5" s="1"/>
  <c r="Q160" i="5"/>
  <c r="X176" i="9"/>
  <c r="R176" i="9" s="1"/>
  <c r="Q176" i="9"/>
  <c r="X19" i="9"/>
  <c r="R19" i="9" s="1"/>
  <c r="Q19" i="9"/>
  <c r="X25" i="5"/>
  <c r="R25" i="5" s="1"/>
  <c r="Q25" i="5"/>
  <c r="X170" i="9"/>
  <c r="R170" i="9" s="1"/>
  <c r="Q170" i="9"/>
  <c r="X257" i="9"/>
  <c r="R257" i="9" s="1"/>
  <c r="Q257" i="9"/>
  <c r="X131" i="9"/>
  <c r="R131" i="9" s="1"/>
  <c r="Q131" i="9"/>
  <c r="X188" i="5"/>
  <c r="R188" i="5" s="1"/>
  <c r="Q188" i="5"/>
  <c r="X92" i="5"/>
  <c r="R92" i="5" s="1"/>
  <c r="Q92" i="5"/>
  <c r="X223" i="9"/>
  <c r="R223" i="9" s="1"/>
  <c r="Q223" i="9"/>
  <c r="X97" i="9"/>
  <c r="R97" i="9" s="1"/>
  <c r="Q97" i="9"/>
  <c r="X315" i="5"/>
  <c r="R315" i="5" s="1"/>
  <c r="Q315" i="5"/>
  <c r="X58" i="5"/>
  <c r="R58" i="5" s="1"/>
  <c r="Q58" i="5"/>
  <c r="X184" i="9"/>
  <c r="R184" i="9" s="1"/>
  <c r="Q184" i="9"/>
  <c r="X253" i="9"/>
  <c r="R253" i="9" s="1"/>
  <c r="Q253" i="9"/>
  <c r="X127" i="9"/>
  <c r="R127" i="9" s="1"/>
  <c r="Q127" i="9"/>
  <c r="X184" i="5"/>
  <c r="R184" i="5" s="1"/>
  <c r="Q184" i="5"/>
  <c r="X88" i="5"/>
  <c r="R88" i="5" s="1"/>
  <c r="Q88" i="5"/>
  <c r="X156" i="9"/>
  <c r="R156" i="9" s="1"/>
  <c r="Q156" i="9"/>
  <c r="X283" i="9"/>
  <c r="R283" i="9" s="1"/>
  <c r="Q283" i="9"/>
  <c r="X157" i="9"/>
  <c r="R157" i="9" s="1"/>
  <c r="Q157" i="9"/>
  <c r="X214" i="5"/>
  <c r="R214" i="5" s="1"/>
  <c r="Q214" i="5"/>
  <c r="X54" i="5"/>
  <c r="R54" i="5" s="1"/>
  <c r="Q54" i="5"/>
  <c r="X172" i="9"/>
  <c r="R172" i="9" s="1"/>
  <c r="Q172" i="9"/>
  <c r="X27" i="9"/>
  <c r="R27" i="9" s="1"/>
  <c r="Q27" i="9"/>
  <c r="X164" i="5"/>
  <c r="R164" i="5" s="1"/>
  <c r="Q164" i="5"/>
  <c r="X138" i="9"/>
  <c r="R138" i="9" s="1"/>
  <c r="Q138" i="9"/>
  <c r="X275" i="5"/>
  <c r="R275" i="5" s="1"/>
  <c r="Q275" i="5"/>
  <c r="X140" i="9"/>
  <c r="R140" i="9" s="1"/>
  <c r="Q140" i="9"/>
  <c r="X135" i="9"/>
  <c r="R135" i="9" s="1"/>
  <c r="Q135" i="9"/>
  <c r="X96" i="5"/>
  <c r="R96" i="5" s="1"/>
  <c r="Q96" i="5"/>
  <c r="X275" i="9"/>
  <c r="R275" i="9" s="1"/>
  <c r="Q275" i="9"/>
  <c r="X303" i="5"/>
  <c r="R303" i="5" s="1"/>
  <c r="Q303" i="5"/>
  <c r="X38" i="5"/>
  <c r="R38" i="5" s="1"/>
  <c r="Q38" i="5"/>
  <c r="X249" i="9"/>
  <c r="R249" i="9" s="1"/>
  <c r="Q249" i="9"/>
  <c r="X180" i="5"/>
  <c r="R180" i="5" s="1"/>
  <c r="Q180" i="5"/>
  <c r="X270" i="9"/>
  <c r="R270" i="9" s="1"/>
  <c r="Q270" i="9"/>
  <c r="X290" i="5"/>
  <c r="R290" i="5" s="1"/>
  <c r="Q290" i="5"/>
  <c r="X109" i="5"/>
  <c r="R109" i="5" s="1"/>
  <c r="Q109" i="5"/>
  <c r="X72" i="9"/>
  <c r="R72" i="9" s="1"/>
  <c r="Q72" i="9"/>
  <c r="X209" i="5"/>
  <c r="R209" i="5" s="1"/>
  <c r="Q209" i="5"/>
  <c r="X282" i="9"/>
  <c r="R282" i="9" s="1"/>
  <c r="Q282" i="9"/>
  <c r="X69" i="9"/>
  <c r="R69" i="9" s="1"/>
  <c r="Q69" i="9"/>
  <c r="X200" i="9"/>
  <c r="R200" i="9" s="1"/>
  <c r="Q200" i="9"/>
  <c r="X68" i="9"/>
  <c r="R68" i="9" s="1"/>
  <c r="Q68" i="9"/>
  <c r="X300" i="5"/>
  <c r="R300" i="5" s="1"/>
  <c r="Q300" i="5"/>
  <c r="X205" i="5"/>
  <c r="R205" i="5" s="1"/>
  <c r="Q205" i="5"/>
  <c r="X119" i="5"/>
  <c r="R119" i="5" s="1"/>
  <c r="Q119" i="5"/>
  <c r="X230" i="9"/>
  <c r="R230" i="9" s="1"/>
  <c r="Q230" i="9"/>
  <c r="X98" i="9"/>
  <c r="R98" i="9" s="1"/>
  <c r="Q98" i="9"/>
  <c r="X15" i="9"/>
  <c r="R15" i="9" s="1"/>
  <c r="Q15" i="9"/>
  <c r="X235" i="5"/>
  <c r="R235" i="5" s="1"/>
  <c r="Q235" i="5"/>
  <c r="X149" i="5"/>
  <c r="R149" i="5" s="1"/>
  <c r="Q149" i="5"/>
  <c r="X260" i="9"/>
  <c r="R260" i="9" s="1"/>
  <c r="Q260" i="9"/>
  <c r="X128" i="9"/>
  <c r="R128" i="9" s="1"/>
  <c r="Q128" i="9"/>
  <c r="X265" i="5"/>
  <c r="R265" i="5" s="1"/>
  <c r="Q265" i="5"/>
  <c r="X8" i="5"/>
  <c r="R8" i="5" s="1"/>
  <c r="Q8" i="5"/>
  <c r="X188" i="9"/>
  <c r="R188" i="9" s="1"/>
  <c r="Q188" i="9"/>
  <c r="X267" i="9"/>
  <c r="R267" i="9" s="1"/>
  <c r="Q267" i="9"/>
  <c r="X77" i="9"/>
  <c r="R77" i="9" s="1"/>
  <c r="Q77" i="9"/>
  <c r="X295" i="5"/>
  <c r="R295" i="5" s="1"/>
  <c r="Q295" i="5"/>
  <c r="X145" i="5"/>
  <c r="R145" i="5" s="1"/>
  <c r="Q145" i="5"/>
  <c r="R15" i="10"/>
  <c r="Y15" i="10"/>
  <c r="S15" i="10" s="1"/>
  <c r="X244" i="5"/>
  <c r="R244" i="5" s="1"/>
  <c r="Q244" i="5"/>
  <c r="X63" i="5"/>
  <c r="R63" i="5" s="1"/>
  <c r="Q63" i="5"/>
  <c r="X173" i="5"/>
  <c r="R173" i="5" s="1"/>
  <c r="Q173" i="5"/>
  <c r="X245" i="9"/>
  <c r="R245" i="9" s="1"/>
  <c r="Q245" i="9"/>
  <c r="X240" i="5"/>
  <c r="R240" i="5" s="1"/>
  <c r="Q240" i="5"/>
  <c r="X59" i="5"/>
  <c r="R59" i="5" s="1"/>
  <c r="Q59" i="5"/>
  <c r="X259" i="9"/>
  <c r="R259" i="9" s="1"/>
  <c r="Q259" i="9"/>
  <c r="X171" i="9"/>
  <c r="R171" i="9" s="1"/>
  <c r="Q171" i="9"/>
  <c r="X68" i="5"/>
  <c r="R68" i="5" s="1"/>
  <c r="Q68" i="5"/>
  <c r="X153" i="9"/>
  <c r="R153" i="9" s="1"/>
  <c r="Q153" i="9"/>
  <c r="X179" i="5"/>
  <c r="R179" i="5" s="1"/>
  <c r="Q179" i="5"/>
  <c r="X150" i="9"/>
  <c r="R150" i="9" s="1"/>
  <c r="Q150" i="9"/>
  <c r="X288" i="5"/>
  <c r="R288" i="5" s="1"/>
  <c r="Q288" i="5"/>
  <c r="X107" i="5"/>
  <c r="R107" i="5" s="1"/>
  <c r="Q107" i="5"/>
  <c r="X70" i="9"/>
  <c r="R70" i="9" s="1"/>
  <c r="Q70" i="9"/>
  <c r="X207" i="5"/>
  <c r="R207" i="5" s="1"/>
  <c r="Q207" i="5"/>
  <c r="X89" i="5"/>
  <c r="R89" i="5" s="1"/>
  <c r="Q89" i="5"/>
  <c r="X60" i="5"/>
  <c r="R60" i="5" s="1"/>
  <c r="Q60" i="5"/>
  <c r="X168" i="9"/>
  <c r="R168" i="9" s="1"/>
  <c r="Q168" i="9"/>
  <c r="P8" i="8"/>
  <c r="W8" i="8"/>
  <c r="Q8" i="8" s="1"/>
  <c r="P22" i="8"/>
  <c r="W22" i="8"/>
  <c r="Q22" i="8" s="1"/>
  <c r="P13" i="8"/>
  <c r="W13" i="8"/>
  <c r="Q13" i="8" s="1"/>
  <c r="X154" i="9"/>
  <c r="R154" i="9" s="1"/>
  <c r="Q154" i="9"/>
  <c r="X56" i="5"/>
  <c r="R56" i="5" s="1"/>
  <c r="Q56" i="5"/>
  <c r="X180" i="9"/>
  <c r="R180" i="9" s="1"/>
  <c r="Q180" i="9"/>
  <c r="X284" i="5"/>
  <c r="R284" i="5" s="1"/>
  <c r="Q284" i="5"/>
  <c r="X189" i="5"/>
  <c r="R189" i="5" s="1"/>
  <c r="Q189" i="5"/>
  <c r="X103" i="5"/>
  <c r="R103" i="5" s="1"/>
  <c r="Q103" i="5"/>
  <c r="X214" i="9"/>
  <c r="R214" i="9" s="1"/>
  <c r="Q214" i="9"/>
  <c r="X82" i="9"/>
  <c r="R82" i="9" s="1"/>
  <c r="Q82" i="9"/>
  <c r="X314" i="5"/>
  <c r="R314" i="5" s="1"/>
  <c r="Q314" i="5"/>
  <c r="X219" i="5"/>
  <c r="R219" i="5" s="1"/>
  <c r="Q219" i="5"/>
  <c r="X133" i="5"/>
  <c r="R133" i="5" s="1"/>
  <c r="Q133" i="5"/>
  <c r="X148" i="9"/>
  <c r="R148" i="9" s="1"/>
  <c r="Q148" i="9"/>
  <c r="X280" i="5"/>
  <c r="R280" i="5" s="1"/>
  <c r="Q280" i="5"/>
  <c r="X185" i="5"/>
  <c r="R185" i="5" s="1"/>
  <c r="Q185" i="5"/>
  <c r="X99" i="5"/>
  <c r="R99" i="5" s="1"/>
  <c r="Q99" i="5"/>
  <c r="X210" i="9"/>
  <c r="R210" i="9" s="1"/>
  <c r="Q210" i="9"/>
  <c r="X78" i="9"/>
  <c r="R78" i="9" s="1"/>
  <c r="Q78" i="9"/>
  <c r="X310" i="5"/>
  <c r="R310" i="5" s="1"/>
  <c r="Q310" i="5"/>
  <c r="X215" i="5"/>
  <c r="R215" i="5" s="1"/>
  <c r="Q215" i="5"/>
  <c r="X129" i="5"/>
  <c r="R129" i="5" s="1"/>
  <c r="Q129" i="5"/>
  <c r="X182" i="9"/>
  <c r="R182" i="9" s="1"/>
  <c r="Q182" i="9"/>
  <c r="X60" i="9"/>
  <c r="R60" i="9" s="1"/>
  <c r="Q60" i="9"/>
  <c r="X261" i="5"/>
  <c r="R261" i="5" s="1"/>
  <c r="Q261" i="5"/>
  <c r="X146" i="9"/>
  <c r="R146" i="9" s="1"/>
  <c r="Q146" i="9"/>
  <c r="X274" i="5"/>
  <c r="R274" i="5" s="1"/>
  <c r="Q274" i="5"/>
  <c r="X29" i="5"/>
  <c r="R29" i="5" s="1"/>
  <c r="Q29" i="5"/>
  <c r="X167" i="9"/>
  <c r="R167" i="9" s="1"/>
  <c r="Q167" i="9"/>
  <c r="X128" i="5"/>
  <c r="R128" i="5" s="1"/>
  <c r="Q128" i="5"/>
  <c r="X202" i="9"/>
  <c r="R202" i="9" s="1"/>
  <c r="Q202" i="9"/>
  <c r="X14" i="5"/>
  <c r="R14" i="5" s="1"/>
  <c r="Q14" i="5"/>
  <c r="X9" i="5"/>
  <c r="R9" i="5" s="1"/>
  <c r="Q9" i="5"/>
  <c r="W17" i="8"/>
  <c r="Q17" i="8" s="1"/>
  <c r="P17" i="8"/>
  <c r="X212" i="5"/>
  <c r="R212" i="5" s="1"/>
  <c r="Q212" i="5"/>
  <c r="X31" i="5"/>
  <c r="R31" i="5" s="1"/>
  <c r="Q31" i="5"/>
  <c r="X322" i="5"/>
  <c r="R322" i="5" s="1"/>
  <c r="Q322" i="5"/>
  <c r="X141" i="5"/>
  <c r="R141" i="5" s="1"/>
  <c r="Q141" i="5"/>
  <c r="X277" i="9"/>
  <c r="R277" i="9" s="1"/>
  <c r="Q277" i="9"/>
  <c r="X208" i="5"/>
  <c r="R208" i="5" s="1"/>
  <c r="Q208" i="5"/>
  <c r="X27" i="5"/>
  <c r="R27" i="5" s="1"/>
  <c r="Q27" i="5"/>
  <c r="X165" i="9"/>
  <c r="R165" i="9" s="1"/>
  <c r="Q165" i="9"/>
  <c r="X126" i="5"/>
  <c r="R126" i="5" s="1"/>
  <c r="Q126" i="5"/>
  <c r="X296" i="9"/>
  <c r="R296" i="9" s="1"/>
  <c r="Q296" i="9"/>
  <c r="X209" i="9"/>
  <c r="R209" i="9" s="1"/>
  <c r="Q209" i="9"/>
  <c r="X83" i="9"/>
  <c r="R83" i="9" s="1"/>
  <c r="Q83" i="9"/>
  <c r="X301" i="5"/>
  <c r="R301" i="5" s="1"/>
  <c r="Q301" i="5"/>
  <c r="X44" i="5"/>
  <c r="R44" i="5" s="1"/>
  <c r="Q44" i="5"/>
  <c r="Y28" i="10"/>
  <c r="S28" i="10" s="1"/>
  <c r="R28" i="10"/>
  <c r="X239" i="9"/>
  <c r="R239" i="9" s="1"/>
  <c r="Q239" i="9"/>
  <c r="X113" i="9"/>
  <c r="R113" i="9" s="1"/>
  <c r="Q113" i="9"/>
  <c r="X14" i="9"/>
  <c r="R14" i="9" s="1"/>
  <c r="Q14" i="9"/>
  <c r="X74" i="5"/>
  <c r="R74" i="5" s="1"/>
  <c r="Q74" i="5"/>
  <c r="X302" i="9"/>
  <c r="R302" i="9" s="1"/>
  <c r="Q302" i="9"/>
  <c r="Y35" i="10"/>
  <c r="S35" i="10" s="1"/>
  <c r="R35" i="10"/>
  <c r="X32" i="9"/>
  <c r="R32" i="9" s="1"/>
  <c r="Q32" i="9"/>
  <c r="X264" i="5"/>
  <c r="R264" i="5" s="1"/>
  <c r="Q264" i="5"/>
  <c r="X168" i="5"/>
  <c r="R168" i="5" s="1"/>
  <c r="Q168" i="5"/>
  <c r="X83" i="5"/>
  <c r="R83" i="5" s="1"/>
  <c r="Q83" i="5"/>
  <c r="X194" i="9"/>
  <c r="R194" i="9" s="1"/>
  <c r="Q194" i="9"/>
  <c r="X62" i="9"/>
  <c r="R62" i="9" s="1"/>
  <c r="Q62" i="9"/>
  <c r="X294" i="5"/>
  <c r="R294" i="5" s="1"/>
  <c r="Q294" i="5"/>
  <c r="X199" i="5"/>
  <c r="R199" i="5" s="1"/>
  <c r="Q199" i="5"/>
  <c r="X113" i="5"/>
  <c r="R113" i="5" s="1"/>
  <c r="Q113" i="5"/>
  <c r="X162" i="9"/>
  <c r="R162" i="9" s="1"/>
  <c r="Q162" i="9"/>
  <c r="X155" i="9"/>
  <c r="R155" i="9" s="1"/>
  <c r="Q155" i="9"/>
  <c r="X181" i="5"/>
  <c r="R181" i="5" s="1"/>
  <c r="Q181" i="5"/>
  <c r="X199" i="9"/>
  <c r="R199" i="9" s="1"/>
  <c r="Q199" i="9"/>
  <c r="X291" i="5"/>
  <c r="R291" i="5" s="1"/>
  <c r="Q291" i="5"/>
  <c r="X87" i="9"/>
  <c r="R87" i="9" s="1"/>
  <c r="Q87" i="9"/>
  <c r="X48" i="5"/>
  <c r="R48" i="5" s="1"/>
  <c r="Q48" i="5"/>
  <c r="X227" i="9"/>
  <c r="R227" i="9" s="1"/>
  <c r="Q227" i="9"/>
  <c r="X319" i="5"/>
  <c r="R319" i="5" s="1"/>
  <c r="Q319" i="5"/>
  <c r="X254" i="5"/>
  <c r="R254" i="5" s="1"/>
  <c r="Q254" i="5"/>
  <c r="P12" i="8"/>
  <c r="W12" i="8"/>
  <c r="Q12" i="8" s="1"/>
  <c r="X247" i="5"/>
  <c r="R247" i="5" s="1"/>
  <c r="Q247" i="5"/>
  <c r="X139" i="9"/>
  <c r="R139" i="9" s="1"/>
  <c r="Q139" i="9"/>
  <c r="X100" i="5"/>
  <c r="R100" i="5" s="1"/>
  <c r="Q100" i="5"/>
  <c r="X74" i="9"/>
  <c r="R74" i="9" s="1"/>
  <c r="Q74" i="9"/>
  <c r="X211" i="5"/>
  <c r="R211" i="5" s="1"/>
  <c r="Q211" i="5"/>
  <c r="X284" i="9"/>
  <c r="R284" i="9" s="1"/>
  <c r="Q284" i="9"/>
  <c r="X71" i="9"/>
  <c r="R71" i="9" s="1"/>
  <c r="Q71" i="9"/>
  <c r="X32" i="5"/>
  <c r="R32" i="5" s="1"/>
  <c r="Q32" i="5"/>
  <c r="X211" i="9"/>
  <c r="R211" i="9" s="1"/>
  <c r="Q211" i="9"/>
  <c r="X206" i="5"/>
  <c r="R206" i="5" s="1"/>
  <c r="Q206" i="5"/>
  <c r="X287" i="5"/>
  <c r="R287" i="5" s="1"/>
  <c r="Q287" i="5"/>
  <c r="X280" i="9"/>
  <c r="R280" i="9" s="1"/>
  <c r="Q280" i="9"/>
  <c r="X190" i="9"/>
  <c r="R190" i="9" s="1"/>
  <c r="Q190" i="9"/>
  <c r="X67" i="9"/>
  <c r="R67" i="9" s="1"/>
  <c r="Q67" i="9"/>
  <c r="X285" i="5"/>
  <c r="R285" i="5" s="1"/>
  <c r="Q285" i="5"/>
  <c r="X28" i="5"/>
  <c r="R28" i="5" s="1"/>
  <c r="Q28" i="5"/>
  <c r="X246" i="9"/>
  <c r="R246" i="9" s="1"/>
  <c r="Q246" i="9"/>
  <c r="X114" i="9"/>
  <c r="R114" i="9" s="1"/>
  <c r="Q114" i="9"/>
  <c r="X251" i="5"/>
  <c r="R251" i="5" s="1"/>
  <c r="Q251" i="5"/>
  <c r="X165" i="5"/>
  <c r="R165" i="5" s="1"/>
  <c r="Q165" i="5"/>
  <c r="X276" i="9"/>
  <c r="R276" i="9" s="1"/>
  <c r="Q276" i="9"/>
  <c r="X158" i="9"/>
  <c r="R158" i="9" s="1"/>
  <c r="Q158" i="9"/>
  <c r="X63" i="9"/>
  <c r="R63" i="9" s="1"/>
  <c r="Q63" i="9"/>
  <c r="X281" i="5"/>
  <c r="R281" i="5" s="1"/>
  <c r="Q281" i="5"/>
  <c r="R24" i="5"/>
  <c r="Q24" i="5"/>
  <c r="R8" i="10"/>
  <c r="Y8" i="10"/>
  <c r="S8" i="10" s="1"/>
  <c r="X219" i="9"/>
  <c r="R219" i="9" s="1"/>
  <c r="Q219" i="9"/>
  <c r="X93" i="9"/>
  <c r="R93" i="9" s="1"/>
  <c r="Q93" i="9"/>
  <c r="X311" i="5"/>
  <c r="R311" i="5" s="1"/>
  <c r="Q311" i="5"/>
  <c r="X161" i="5"/>
  <c r="R161" i="5" s="1"/>
  <c r="Q161" i="5"/>
  <c r="X224" i="9"/>
  <c r="R224" i="9" s="1"/>
  <c r="Q224" i="9"/>
  <c r="X75" i="9"/>
  <c r="R75" i="9" s="1"/>
  <c r="Q75" i="9"/>
  <c r="X36" i="5"/>
  <c r="R36" i="5" s="1"/>
  <c r="Q36" i="5"/>
  <c r="X185" i="9"/>
  <c r="R185" i="9" s="1"/>
  <c r="Q185" i="9"/>
  <c r="X146" i="5"/>
  <c r="R146" i="5" s="1"/>
  <c r="Q146" i="5"/>
  <c r="X220" i="9"/>
  <c r="R220" i="9" s="1"/>
  <c r="Q220" i="9"/>
  <c r="X320" i="5"/>
  <c r="R320" i="5" s="1"/>
  <c r="Q320" i="5"/>
  <c r="X139" i="5"/>
  <c r="R139" i="5" s="1"/>
  <c r="Q139" i="5"/>
  <c r="X174" i="5"/>
  <c r="R174" i="5" s="1"/>
  <c r="Q174" i="5"/>
  <c r="X17" i="5"/>
  <c r="R17" i="5" s="1"/>
  <c r="Q17" i="5"/>
  <c r="X76" i="9"/>
  <c r="R76" i="9" s="1"/>
  <c r="Q76" i="9"/>
  <c r="X213" i="5"/>
  <c r="R213" i="5" s="1"/>
  <c r="Q213" i="5"/>
  <c r="X231" i="9"/>
  <c r="R231" i="9" s="1"/>
  <c r="Q231" i="9"/>
  <c r="X323" i="5"/>
  <c r="R323" i="5" s="1"/>
  <c r="Q323" i="5"/>
  <c r="X222" i="9"/>
  <c r="R222" i="9" s="1"/>
  <c r="Q222" i="9"/>
  <c r="X119" i="9"/>
  <c r="R119" i="9" s="1"/>
  <c r="Q119" i="9"/>
  <c r="X80" i="5"/>
  <c r="R80" i="5" s="1"/>
  <c r="Q80" i="5"/>
  <c r="Y25" i="10"/>
  <c r="S25" i="10" s="1"/>
  <c r="R25" i="10"/>
  <c r="X30" i="5"/>
  <c r="R30" i="5" s="1"/>
  <c r="Q30" i="5"/>
  <c r="X305" i="9"/>
  <c r="R305" i="9" s="1"/>
  <c r="Q305" i="9"/>
  <c r="X179" i="9"/>
  <c r="R179" i="9" s="1"/>
  <c r="Q179" i="9"/>
  <c r="X236" i="5"/>
  <c r="R236" i="5" s="1"/>
  <c r="Q236" i="5"/>
  <c r="X140" i="5"/>
  <c r="R140" i="5" s="1"/>
  <c r="Q140" i="5"/>
  <c r="X55" i="5"/>
  <c r="R55" i="5" s="1"/>
  <c r="Q55" i="5"/>
  <c r="X144" i="9"/>
  <c r="R144" i="9" s="1"/>
  <c r="Q144" i="9"/>
  <c r="X266" i="5"/>
  <c r="R266" i="5" s="1"/>
  <c r="Q266" i="5"/>
  <c r="X170" i="5"/>
  <c r="R170" i="5" s="1"/>
  <c r="Q170" i="5"/>
  <c r="X85" i="5"/>
  <c r="R85" i="5" s="1"/>
  <c r="Q85" i="5"/>
  <c r="X196" i="9"/>
  <c r="R196" i="9" s="1"/>
  <c r="Q196" i="9"/>
  <c r="X64" i="9"/>
  <c r="R64" i="9" s="1"/>
  <c r="Q64" i="9"/>
  <c r="X296" i="5"/>
  <c r="R296" i="5" s="1"/>
  <c r="Q296" i="5"/>
  <c r="X201" i="5"/>
  <c r="R201" i="5" s="1"/>
  <c r="Q201" i="5"/>
  <c r="X115" i="5"/>
  <c r="R115" i="5" s="1"/>
  <c r="Q115" i="5"/>
  <c r="X290" i="9"/>
  <c r="R290" i="9" s="1"/>
  <c r="Q290" i="9"/>
  <c r="X203" i="9"/>
  <c r="R203" i="9" s="1"/>
  <c r="Q203" i="9"/>
  <c r="X11" i="9"/>
  <c r="R11" i="9" s="1"/>
  <c r="Q11" i="9"/>
  <c r="X231" i="5"/>
  <c r="R231" i="5" s="1"/>
  <c r="Q231" i="5"/>
  <c r="X81" i="5"/>
  <c r="R81" i="5" s="1"/>
  <c r="Q81" i="5"/>
  <c r="X21" i="9"/>
  <c r="R21" i="9" s="1"/>
  <c r="Q21" i="9"/>
  <c r="X277" i="5"/>
  <c r="R277" i="5" s="1"/>
  <c r="Q277" i="5"/>
  <c r="X295" i="9"/>
  <c r="R295" i="9" s="1"/>
  <c r="Q295" i="9"/>
  <c r="X226" i="5"/>
  <c r="R226" i="5" s="1"/>
  <c r="Q226" i="5"/>
  <c r="X45" i="5"/>
  <c r="R45" i="5" s="1"/>
  <c r="Q45" i="5"/>
  <c r="X136" i="9"/>
  <c r="R136" i="9" s="1"/>
  <c r="Q136" i="9"/>
  <c r="X273" i="5"/>
  <c r="R273" i="5" s="1"/>
  <c r="Q273" i="5"/>
  <c r="X86" i="9"/>
  <c r="R86" i="9" s="1"/>
  <c r="Q86" i="9"/>
  <c r="X292" i="5"/>
  <c r="R292" i="5" s="1"/>
  <c r="Q292" i="5"/>
  <c r="X111" i="5"/>
  <c r="R111" i="5" s="1"/>
  <c r="Q111" i="5"/>
  <c r="X28" i="9"/>
  <c r="R28" i="9" s="1"/>
  <c r="Q28" i="9"/>
  <c r="X50" i="5"/>
  <c r="R50" i="5" s="1"/>
  <c r="Q50" i="5"/>
  <c r="X229" i="9"/>
  <c r="R229" i="9" s="1"/>
  <c r="Q229" i="9"/>
  <c r="X321" i="5"/>
  <c r="R321" i="5" s="1"/>
  <c r="Q321" i="5"/>
  <c r="X166" i="9"/>
  <c r="R166" i="9" s="1"/>
  <c r="Q166" i="9"/>
  <c r="X117" i="9"/>
  <c r="R117" i="9" s="1"/>
  <c r="Q117" i="9"/>
  <c r="X78" i="5"/>
  <c r="R78" i="5" s="1"/>
  <c r="Q78" i="5"/>
  <c r="X223" i="5"/>
  <c r="R223" i="5" s="1"/>
  <c r="Q223" i="5"/>
  <c r="T25" i="8" l="1"/>
  <c r="N25" i="8" s="1"/>
  <c r="M25" i="8"/>
  <c r="T27" i="8"/>
  <c r="N27" i="8" s="1"/>
  <c r="M27" i="8"/>
  <c r="T26" i="8"/>
  <c r="N26" i="8" s="1"/>
  <c r="M26" i="8"/>
  <c r="T24" i="8"/>
  <c r="N24" i="8" s="1"/>
  <c r="M24" i="8"/>
  <c r="K25" i="8" l="1"/>
  <c r="K26" i="8"/>
  <c r="U26" i="8"/>
  <c r="V26" i="8" s="1"/>
  <c r="W26" i="8" s="1"/>
  <c r="Q26" i="8" s="1"/>
  <c r="K24" i="8"/>
  <c r="K27" i="8"/>
  <c r="U27" i="8"/>
  <c r="O27" i="8" s="1"/>
  <c r="U24" i="8"/>
  <c r="U25" i="8"/>
  <c r="O26" i="8" l="1"/>
  <c r="P26" i="8"/>
  <c r="V27" i="8"/>
  <c r="W27" i="8" s="1"/>
  <c r="Q27" i="8" s="1"/>
  <c r="V25" i="8"/>
  <c r="O25" i="8"/>
  <c r="V24" i="8"/>
  <c r="O24" i="8"/>
  <c r="P27" i="8" l="1"/>
  <c r="P24" i="8"/>
  <c r="W24" i="8"/>
  <c r="Q24" i="8" s="1"/>
  <c r="P25" i="8"/>
  <c r="W25" i="8"/>
  <c r="Q25" i="8" s="1"/>
  <c r="T30" i="8"/>
  <c r="N30" i="8" s="1"/>
  <c r="M30" i="8"/>
  <c r="T33" i="8"/>
  <c r="U33" i="8" s="1"/>
  <c r="M33" i="8"/>
  <c r="M36" i="8"/>
  <c r="M32" i="8"/>
  <c r="T36" i="8"/>
  <c r="M34" i="8"/>
  <c r="T31" i="8"/>
  <c r="N31" i="8" s="1"/>
  <c r="M31" i="8"/>
  <c r="T32" i="8"/>
  <c r="N32" i="8" s="1"/>
  <c r="T35" i="8"/>
  <c r="M35" i="8"/>
  <c r="T29" i="8"/>
  <c r="N29" i="8" s="1"/>
  <c r="M29" i="8"/>
  <c r="T34" i="8"/>
  <c r="N34" i="8" s="1"/>
  <c r="T28" i="8"/>
  <c r="M28" i="8"/>
  <c r="K32" i="8" l="1"/>
  <c r="K31" i="8"/>
  <c r="U29" i="8"/>
  <c r="O29" i="8" s="1"/>
  <c r="K29" i="8"/>
  <c r="N28" i="8"/>
  <c r="K28" i="8" s="1"/>
  <c r="K30" i="8"/>
  <c r="U32" i="8"/>
  <c r="N33" i="8"/>
  <c r="U31" i="8"/>
  <c r="V33" i="8"/>
  <c r="O33" i="8"/>
  <c r="U34" i="8"/>
  <c r="N36" i="8"/>
  <c r="K36" i="8" s="1"/>
  <c r="N35" i="8"/>
  <c r="K35" i="8" s="1"/>
  <c r="U28" i="8"/>
  <c r="K34" i="8"/>
  <c r="U35" i="8"/>
  <c r="U30" i="8"/>
  <c r="U36" i="8"/>
  <c r="V29" i="8" l="1"/>
  <c r="W29" i="8" s="1"/>
  <c r="Q29" i="8" s="1"/>
  <c r="K33" i="8"/>
  <c r="O32" i="8"/>
  <c r="V32" i="8"/>
  <c r="O31" i="8"/>
  <c r="V31" i="8"/>
  <c r="O30" i="8"/>
  <c r="V30" i="8"/>
  <c r="O35" i="8"/>
  <c r="V35" i="8"/>
  <c r="V34" i="8"/>
  <c r="O34" i="8"/>
  <c r="O28" i="8"/>
  <c r="V28" i="8"/>
  <c r="V36" i="8"/>
  <c r="O36" i="8"/>
  <c r="W33" i="8"/>
  <c r="Q33" i="8" s="1"/>
  <c r="P33" i="8"/>
  <c r="P29" i="8" l="1"/>
  <c r="P31" i="8"/>
  <c r="W31" i="8"/>
  <c r="Q31" i="8" s="1"/>
  <c r="P32" i="8"/>
  <c r="W32" i="8"/>
  <c r="Q32" i="8" s="1"/>
  <c r="P28" i="8"/>
  <c r="W28" i="8"/>
  <c r="Q28" i="8" s="1"/>
  <c r="W34" i="8"/>
  <c r="Q34" i="8" s="1"/>
  <c r="P34" i="8"/>
  <c r="W30" i="8"/>
  <c r="Q30" i="8" s="1"/>
  <c r="P30" i="8"/>
  <c r="W35" i="8"/>
  <c r="Q35" i="8" s="1"/>
  <c r="P35" i="8"/>
  <c r="W36" i="8"/>
  <c r="Q36" i="8" s="1"/>
  <c r="P36" i="8"/>
  <c r="N44" i="9"/>
  <c r="U44" i="9"/>
  <c r="J44" i="9" s="1"/>
  <c r="N42" i="9"/>
  <c r="U42" i="9"/>
  <c r="J42" i="9" s="1"/>
  <c r="N40" i="9"/>
  <c r="U40" i="9"/>
  <c r="J40" i="9" s="1"/>
  <c r="N38" i="9"/>
  <c r="U38" i="9"/>
  <c r="J38" i="9" s="1"/>
  <c r="N36" i="9"/>
  <c r="U36" i="9"/>
  <c r="J36" i="9" s="1"/>
  <c r="N34" i="9"/>
  <c r="U34" i="9"/>
  <c r="J34" i="9" s="1"/>
  <c r="N45" i="9"/>
  <c r="U45" i="9"/>
  <c r="J45" i="9" s="1"/>
  <c r="N43" i="9"/>
  <c r="U43" i="9"/>
  <c r="J43" i="9" s="1"/>
  <c r="N41" i="9"/>
  <c r="U41" i="9"/>
  <c r="N39" i="9"/>
  <c r="U39" i="9"/>
  <c r="N37" i="9"/>
  <c r="U37" i="9"/>
  <c r="N35" i="9"/>
  <c r="U35" i="9"/>
  <c r="N33" i="9"/>
  <c r="U33" i="9"/>
  <c r="J33" i="9" s="1"/>
  <c r="V37" i="9" l="1"/>
  <c r="J37" i="9"/>
  <c r="V39" i="9"/>
  <c r="J39" i="9"/>
  <c r="V35" i="9"/>
  <c r="J35" i="9"/>
  <c r="V41" i="9"/>
  <c r="W41" i="9" s="1"/>
  <c r="J41" i="9"/>
  <c r="O35" i="9"/>
  <c r="O39" i="9"/>
  <c r="H39" i="9" s="1"/>
  <c r="O37" i="9"/>
  <c r="H37" i="9" s="1"/>
  <c r="O41" i="9"/>
  <c r="H41" i="9" s="1"/>
  <c r="V45" i="9"/>
  <c r="W45" i="9" s="1"/>
  <c r="O45" i="9"/>
  <c r="H45" i="9" s="1"/>
  <c r="V43" i="9"/>
  <c r="P43" i="9" s="1"/>
  <c r="O43" i="9"/>
  <c r="H43" i="9" s="1"/>
  <c r="O38" i="9"/>
  <c r="H38" i="9" s="1"/>
  <c r="V38" i="9"/>
  <c r="W39" i="9"/>
  <c r="P39" i="9"/>
  <c r="O42" i="9"/>
  <c r="H42" i="9" s="1"/>
  <c r="V42" i="9"/>
  <c r="P37" i="9"/>
  <c r="W37" i="9"/>
  <c r="V36" i="9"/>
  <c r="O36" i="9"/>
  <c r="H36" i="9" s="1"/>
  <c r="V33" i="9"/>
  <c r="O33" i="9"/>
  <c r="H33" i="9" s="1"/>
  <c r="V40" i="9"/>
  <c r="O40" i="9"/>
  <c r="H40" i="9" s="1"/>
  <c r="O44" i="9"/>
  <c r="H44" i="9" s="1"/>
  <c r="V44" i="9"/>
  <c r="W35" i="9"/>
  <c r="P35" i="9"/>
  <c r="O34" i="9"/>
  <c r="H34" i="9" s="1"/>
  <c r="V34" i="9"/>
  <c r="L41" i="9" l="1"/>
  <c r="P41" i="9"/>
  <c r="W43" i="9"/>
  <c r="H35" i="9"/>
  <c r="L35" i="9" s="1"/>
  <c r="L37" i="9"/>
  <c r="L39" i="9"/>
  <c r="L45" i="9"/>
  <c r="P45" i="9"/>
  <c r="L38" i="9"/>
  <c r="L43" i="9"/>
  <c r="L44" i="9"/>
  <c r="L40" i="9"/>
  <c r="L42" i="9"/>
  <c r="W42" i="9"/>
  <c r="P42" i="9"/>
  <c r="P36" i="9"/>
  <c r="W36" i="9"/>
  <c r="L36" i="9"/>
  <c r="L33" i="9"/>
  <c r="X45" i="9"/>
  <c r="R45" i="9" s="1"/>
  <c r="Q45" i="9"/>
  <c r="X39" i="9"/>
  <c r="R39" i="9" s="1"/>
  <c r="Q39" i="9"/>
  <c r="P40" i="9"/>
  <c r="W40" i="9"/>
  <c r="X43" i="9"/>
  <c r="R43" i="9" s="1"/>
  <c r="Q43" i="9"/>
  <c r="X35" i="9"/>
  <c r="R35" i="9" s="1"/>
  <c r="Q35" i="9"/>
  <c r="W44" i="9"/>
  <c r="P44" i="9"/>
  <c r="P33" i="9"/>
  <c r="W33" i="9"/>
  <c r="Q37" i="9"/>
  <c r="X37" i="9"/>
  <c r="R37" i="9" s="1"/>
  <c r="W38" i="9"/>
  <c r="P38" i="9"/>
  <c r="W34" i="9"/>
  <c r="P34" i="9"/>
  <c r="L34" i="9"/>
  <c r="X41" i="9"/>
  <c r="R41" i="9" s="1"/>
  <c r="Q41" i="9"/>
  <c r="Q38" i="9" l="1"/>
  <c r="X38" i="9"/>
  <c r="R38" i="9" s="1"/>
  <c r="Q36" i="9"/>
  <c r="X36" i="9"/>
  <c r="R36" i="9" s="1"/>
  <c r="Q33" i="9"/>
  <c r="X33" i="9"/>
  <c r="R33" i="9" s="1"/>
  <c r="Q40" i="9"/>
  <c r="X40" i="9"/>
  <c r="R40" i="9" s="1"/>
  <c r="X34" i="9"/>
  <c r="R34" i="9" s="1"/>
  <c r="Q34" i="9"/>
  <c r="Q44" i="9"/>
  <c r="X44" i="9"/>
  <c r="R44" i="9" s="1"/>
  <c r="X42" i="9"/>
  <c r="R42" i="9" s="1"/>
  <c r="Q42" i="9"/>
  <c r="N57" i="9"/>
  <c r="U57" i="9"/>
  <c r="J57" i="9" s="1"/>
  <c r="N55" i="9"/>
  <c r="U55" i="9"/>
  <c r="J55" i="9" s="1"/>
  <c r="N53" i="9"/>
  <c r="U53" i="9"/>
  <c r="J53" i="9" s="1"/>
  <c r="N51" i="9"/>
  <c r="U51" i="9"/>
  <c r="J51" i="9" s="1"/>
  <c r="N49" i="9"/>
  <c r="U49" i="9"/>
  <c r="J49" i="9" s="1"/>
  <c r="N47" i="9"/>
  <c r="U47" i="9"/>
  <c r="J47" i="9" s="1"/>
  <c r="N56" i="9"/>
  <c r="U56" i="9"/>
  <c r="N54" i="9"/>
  <c r="U54" i="9"/>
  <c r="J54" i="9" s="1"/>
  <c r="N52" i="9"/>
  <c r="U52" i="9"/>
  <c r="N50" i="9"/>
  <c r="U50" i="9"/>
  <c r="N48" i="9"/>
  <c r="U48" i="9"/>
  <c r="N46" i="9"/>
  <c r="U46" i="9"/>
  <c r="O50" i="9" l="1"/>
  <c r="H50" i="9" s="1"/>
  <c r="J50" i="9"/>
  <c r="O52" i="9"/>
  <c r="H52" i="9" s="1"/>
  <c r="J52" i="9"/>
  <c r="V48" i="9"/>
  <c r="J48" i="9"/>
  <c r="V56" i="9"/>
  <c r="J56" i="9"/>
  <c r="V46" i="9"/>
  <c r="J46" i="9"/>
  <c r="V54" i="9"/>
  <c r="V50" i="9"/>
  <c r="W50" i="9" s="1"/>
  <c r="X50" i="9" s="1"/>
  <c r="R50" i="9" s="1"/>
  <c r="O47" i="9"/>
  <c r="H47" i="9" s="1"/>
  <c r="V47" i="9"/>
  <c r="V51" i="9"/>
  <c r="O51" i="9"/>
  <c r="H51" i="9" s="1"/>
  <c r="O53" i="9"/>
  <c r="H53" i="9" s="1"/>
  <c r="V53" i="9"/>
  <c r="P48" i="9"/>
  <c r="V57" i="9"/>
  <c r="O57" i="9"/>
  <c r="H57" i="9" s="1"/>
  <c r="P56" i="9"/>
  <c r="V55" i="9"/>
  <c r="O55" i="9"/>
  <c r="H55" i="9" s="1"/>
  <c r="P46" i="9"/>
  <c r="O49" i="9"/>
  <c r="H49" i="9" s="1"/>
  <c r="V49" i="9"/>
  <c r="L50" i="9"/>
  <c r="L52" i="9"/>
  <c r="V52" i="9"/>
  <c r="O46" i="9"/>
  <c r="H46" i="9" s="1"/>
  <c r="O48" i="9"/>
  <c r="H48" i="9" s="1"/>
  <c r="O54" i="9"/>
  <c r="H54" i="9" s="1"/>
  <c r="O56" i="9"/>
  <c r="W56" i="9" l="1"/>
  <c r="H56" i="9"/>
  <c r="P50" i="9"/>
  <c r="L48" i="9"/>
  <c r="W48" i="9"/>
  <c r="Q48" i="9" s="1"/>
  <c r="L46" i="9"/>
  <c r="W46" i="9"/>
  <c r="Q46" i="9" s="1"/>
  <c r="L53" i="9"/>
  <c r="L51" i="9"/>
  <c r="Q50" i="9"/>
  <c r="L54" i="9"/>
  <c r="W54" i="9"/>
  <c r="P54" i="9"/>
  <c r="L47" i="9"/>
  <c r="L56" i="9"/>
  <c r="L55" i="9"/>
  <c r="W55" i="9"/>
  <c r="P55" i="9"/>
  <c r="W49" i="9"/>
  <c r="P49" i="9"/>
  <c r="Q56" i="9"/>
  <c r="X56" i="9"/>
  <c r="R56" i="9" s="1"/>
  <c r="W47" i="9"/>
  <c r="P47" i="9"/>
  <c r="L49" i="9"/>
  <c r="W53" i="9"/>
  <c r="P53" i="9"/>
  <c r="W52" i="9"/>
  <c r="P52" i="9"/>
  <c r="L57" i="9"/>
  <c r="P57" i="9"/>
  <c r="W57" i="9"/>
  <c r="P51" i="9"/>
  <c r="W51" i="9"/>
  <c r="X48" i="9" l="1"/>
  <c r="R48" i="9" s="1"/>
  <c r="X46" i="9"/>
  <c r="R46" i="9" s="1"/>
  <c r="X54" i="9"/>
  <c r="R54" i="9" s="1"/>
  <c r="Q54" i="9"/>
  <c r="Q51" i="9"/>
  <c r="X51" i="9"/>
  <c r="R51" i="9" s="1"/>
  <c r="X55" i="9"/>
  <c r="R55" i="9" s="1"/>
  <c r="Q55" i="9"/>
  <c r="X52" i="9"/>
  <c r="R52" i="9" s="1"/>
  <c r="Q52" i="9"/>
  <c r="X49" i="9"/>
  <c r="R49" i="9" s="1"/>
  <c r="Q49" i="9"/>
  <c r="X53" i="9"/>
  <c r="R53" i="9" s="1"/>
  <c r="Q53" i="9"/>
  <c r="Q57" i="9"/>
  <c r="X57" i="9"/>
  <c r="R57" i="9" s="1"/>
  <c r="X47" i="9"/>
  <c r="R47" i="9" s="1"/>
  <c r="Q47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Chan</author>
  </authors>
  <commentList>
    <comment ref="C40" authorId="0" shapeId="0" xr:uid="{BEE65012-8B95-4F55-919B-C5FA35FDDB4A}">
      <text>
        <r>
          <rPr>
            <sz val="9"/>
            <color indexed="81"/>
            <rFont val="Tahoma"/>
            <charset val="1"/>
          </rPr>
          <t xml:space="preserve">
updated to reflect service during business hours</t>
        </r>
      </text>
    </comment>
    <comment ref="C48" authorId="0" shapeId="0" xr:uid="{12834095-C79B-444A-A7ED-9DE3957B41B1}">
      <text>
        <r>
          <rPr>
            <sz val="9"/>
            <color indexed="81"/>
            <rFont val="Tahoma"/>
            <charset val="1"/>
          </rPr>
          <t>Added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Edwin Chan</author>
  </authors>
  <commentList>
    <comment ref="T33" authorId="0" shapeId="0" xr:uid="{2B88A596-4406-4C38-A47D-6A36284CAC83}">
      <text>
        <r>
          <rPr>
            <sz val="9"/>
            <color indexed="81"/>
            <rFont val="Tahoma"/>
            <charset val="1"/>
          </rPr>
          <t>updated cells T33:T57 to reflect 2021-22 prices</t>
        </r>
      </text>
    </comment>
  </commentList>
</comments>
</file>

<file path=xl/sharedStrings.xml><?xml version="1.0" encoding="utf-8"?>
<sst xmlns="http://schemas.openxmlformats.org/spreadsheetml/2006/main" count="1093" uniqueCount="398">
  <si>
    <t>Back to Index</t>
  </si>
  <si>
    <t>Source</t>
  </si>
  <si>
    <t>Unit</t>
  </si>
  <si>
    <t>Price cap</t>
  </si>
  <si>
    <t>Proposed price</t>
  </si>
  <si>
    <t>Compliance</t>
  </si>
  <si>
    <t>Notes</t>
  </si>
  <si>
    <t>End</t>
  </si>
  <si>
    <t>Inputs</t>
  </si>
  <si>
    <t>Input table 1 | General inputs</t>
  </si>
  <si>
    <t>Value</t>
  </si>
  <si>
    <t>DNSP name</t>
  </si>
  <si>
    <t>AusNet Services</t>
  </si>
  <si>
    <t>Year ending</t>
  </si>
  <si>
    <t>Forecast regulatory year (t)</t>
  </si>
  <si>
    <t>2021–22</t>
  </si>
  <si>
    <t>Current regulatory year (t-1)</t>
  </si>
  <si>
    <t>Calculated</t>
  </si>
  <si>
    <t>Current regulatory control period, first year</t>
  </si>
  <si>
    <t>Current regulatory control period, last year</t>
  </si>
  <si>
    <t>Current measurement quarter for CPI</t>
  </si>
  <si>
    <t>Previous measurement quarter for CPI</t>
  </si>
  <si>
    <t>Forecast inflation for current regulatory control period</t>
  </si>
  <si>
    <t>Determination</t>
  </si>
  <si>
    <t>AER</t>
  </si>
  <si>
    <t>Index value</t>
  </si>
  <si>
    <t>Inflation</t>
  </si>
  <si>
    <t>Applicable regulatory year</t>
  </si>
  <si>
    <t>ABS</t>
  </si>
  <si>
    <t>index</t>
  </si>
  <si>
    <t>Percent</t>
  </si>
  <si>
    <t>All now on Dec CPI</t>
  </si>
  <si>
    <t>PTRM</t>
  </si>
  <si>
    <t>Per cent</t>
  </si>
  <si>
    <t>$dollars</t>
  </si>
  <si>
    <t>Ancillary Network Services A-factor</t>
  </si>
  <si>
    <t>Public lighting A-factor</t>
  </si>
  <si>
    <t>unit</t>
  </si>
  <si>
    <t>Key:</t>
  </si>
  <si>
    <t>Unit Denominations</t>
  </si>
  <si>
    <t>Ref</t>
  </si>
  <si>
    <t>Cents</t>
  </si>
  <si>
    <t>cents</t>
  </si>
  <si>
    <t>Dollars</t>
  </si>
  <si>
    <t>Thousands</t>
  </si>
  <si>
    <t>$000</t>
  </si>
  <si>
    <t>Millions</t>
  </si>
  <si>
    <t>$millions</t>
  </si>
  <si>
    <t>Number</t>
  </si>
  <si>
    <t>number</t>
  </si>
  <si>
    <t>Factor</t>
  </si>
  <si>
    <t>factor</t>
  </si>
  <si>
    <t>Kilowatt hours</t>
  </si>
  <si>
    <t>kWh</t>
  </si>
  <si>
    <t>Megawatt hours</t>
  </si>
  <si>
    <t>MWh</t>
  </si>
  <si>
    <t>Gigawatt hours</t>
  </si>
  <si>
    <t>GWh</t>
  </si>
  <si>
    <t>Kilowatts</t>
  </si>
  <si>
    <t>kW</t>
  </si>
  <si>
    <t>Daily charges</t>
  </si>
  <si>
    <t>day</t>
  </si>
  <si>
    <t>Monthly charges</t>
  </si>
  <si>
    <t>month</t>
  </si>
  <si>
    <t>Low season charges</t>
  </si>
  <si>
    <t>lowsn</t>
  </si>
  <si>
    <t>High season charges</t>
  </si>
  <si>
    <t>highsn</t>
  </si>
  <si>
    <t>Annual charges</t>
  </si>
  <si>
    <t>year</t>
  </si>
  <si>
    <t>Actual</t>
  </si>
  <si>
    <t>Estimate</t>
  </si>
  <si>
    <t>Months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</si>
  <si>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</si>
  <si>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</si>
  <si>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</si>
  <si>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</si>
  <si>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</si>
  <si>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</si>
  <si>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</si>
  <si>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</si>
  <si>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</si>
  <si>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</si>
  <si>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</si>
  <si>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</si>
  <si>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Years</t>
  </si>
  <si>
    <t>Calendar Year</t>
  </si>
  <si>
    <t>Year Ending</t>
  </si>
  <si>
    <t>Financial Year</t>
  </si>
  <si>
    <t>Yr/end Vic</t>
  </si>
  <si>
    <t>Reg yr Vic</t>
  </si>
  <si>
    <t>HY21</t>
  </si>
  <si>
    <t>nominal</t>
  </si>
  <si>
    <t>Regulatory years</t>
  </si>
  <si>
    <t>Year</t>
  </si>
  <si>
    <t>Forecast period year 1</t>
  </si>
  <si>
    <t>calculated</t>
  </si>
  <si>
    <t>Forecast period year 2</t>
  </si>
  <si>
    <t>Forecast period year 3</t>
  </si>
  <si>
    <t>Forecast period year 4</t>
  </si>
  <si>
    <t>Forecast period year 5</t>
  </si>
  <si>
    <t>Ausgrid</t>
  </si>
  <si>
    <t>NSW</t>
  </si>
  <si>
    <t>Vic</t>
  </si>
  <si>
    <t>CitiPower</t>
  </si>
  <si>
    <t>Endeavour</t>
  </si>
  <si>
    <t>Energex</t>
  </si>
  <si>
    <t>Qld</t>
  </si>
  <si>
    <t>Ergon Energy</t>
  </si>
  <si>
    <t>Essential</t>
  </si>
  <si>
    <t>Evoenergy</t>
  </si>
  <si>
    <t>ACT</t>
  </si>
  <si>
    <t>Jemena</t>
  </si>
  <si>
    <t>Powercor</t>
  </si>
  <si>
    <t>Power and Water Corporation</t>
  </si>
  <si>
    <t>NT</t>
  </si>
  <si>
    <t>SA Power Networks</t>
  </si>
  <si>
    <t>SA</t>
  </si>
  <si>
    <t>TasNetworks</t>
  </si>
  <si>
    <t>Tas</t>
  </si>
  <si>
    <t>United Energy</t>
  </si>
  <si>
    <t>'General'</t>
  </si>
  <si>
    <t>Metering A-factor (exit fees for Vic)</t>
  </si>
  <si>
    <t>Input table 3 | Inflation</t>
  </si>
  <si>
    <t>Input table 2 | Other inputs</t>
  </si>
  <si>
    <t>Schedule 1 | Ancillary Network Services (fee-based)</t>
  </si>
  <si>
    <t>Schedule 2 | Labour rates for quoted services</t>
  </si>
  <si>
    <t>Schedule 3 | Public Lighting</t>
  </si>
  <si>
    <t>Schedule 4 | Metering (exit fees for Victoria)</t>
  </si>
  <si>
    <t>Electicity Distribution Network Service Provider</t>
  </si>
  <si>
    <t>Version Record</t>
  </si>
  <si>
    <t>Date</t>
  </si>
  <si>
    <t>Description</t>
  </si>
  <si>
    <t>Final determination AER input</t>
  </si>
  <si>
    <t>Annual AER input</t>
  </si>
  <si>
    <t>Updated AER input (e.g. placeholder updated for final submission)</t>
  </si>
  <si>
    <t>Final model for DNSP QA</t>
  </si>
  <si>
    <t>Annual DNSP input</t>
  </si>
  <si>
    <t>Final model for use in 2022/23 process</t>
  </si>
  <si>
    <t>Updated DNSP input (e.g. placeholder updated for final submission)</t>
  </si>
  <si>
    <t>Updated for issues arising in 2022/23 pricing proces, feedback from consultation with wider stakeholders</t>
  </si>
  <si>
    <t>Calculation</t>
  </si>
  <si>
    <t>Final updated model (from broader stakeholder consultation) for DNSP QA</t>
  </si>
  <si>
    <t>N/A</t>
  </si>
  <si>
    <t>Final model for use in 2023/24 process</t>
  </si>
  <si>
    <t>Updated for 2024–29 determinations for NSW/ACT/NT/Tas businesses to reflect changes in determination (e.g. side constraints application)</t>
  </si>
  <si>
    <t>Final model updated for 2024–29 determinations for use in 2024/25 initial pricing where applicable</t>
  </si>
  <si>
    <t>AER pricing model - price capped ACS</t>
  </si>
  <si>
    <t>Draft version of new model</t>
  </si>
  <si>
    <t>Contents</t>
  </si>
  <si>
    <t>Ancillary Network Services</t>
  </si>
  <si>
    <t>Public Lighting</t>
  </si>
  <si>
    <t>Metering</t>
  </si>
  <si>
    <t>Labour Rates</t>
  </si>
  <si>
    <t>General Inputs</t>
  </si>
  <si>
    <t>General inputs including business information, inflation, and x-factors</t>
  </si>
  <si>
    <t>Price caps, historical prices, proposed prices, and compliance checks for ancillary network services</t>
  </si>
  <si>
    <t>Price caps, historical prices, proposed prices, and compliance checks for labour rates used for quoted services</t>
  </si>
  <si>
    <t>Price caps, historical prices, proposed prices, and compliance checks for public lighting</t>
  </si>
  <si>
    <t>Price caps, historical prices, proposed prices, and compliance checks for metering (for Victoria this is related to metering exit fees)</t>
  </si>
  <si>
    <t>Lookup Tables</t>
  </si>
  <si>
    <t>Tables for lookups</t>
  </si>
  <si>
    <t>Inputs guide</t>
  </si>
  <si>
    <t>To be input by AER at beginning of regulatory control period:</t>
  </si>
  <si>
    <t>'General Inputs'!F8</t>
  </si>
  <si>
    <t>'General Inputs'!F9</t>
  </si>
  <si>
    <t>'General Inputs'!F10</t>
  </si>
  <si>
    <t>'General Inputs'!F12</t>
  </si>
  <si>
    <t>'General Inputs'!F16</t>
  </si>
  <si>
    <t>First year of regulatory control period</t>
  </si>
  <si>
    <t>'General Inputs'!F14:F15</t>
  </si>
  <si>
    <t>CPI measurement information</t>
  </si>
  <si>
    <t>Forecast inflation</t>
  </si>
  <si>
    <t>X-factors for ACS</t>
  </si>
  <si>
    <t>Approved year 1 price caps</t>
  </si>
  <si>
    <t>Approved labour rates for quoted services</t>
  </si>
  <si>
    <t>Approved public lighting services</t>
  </si>
  <si>
    <t>Approved metering services (exit fees for Vic)</t>
  </si>
  <si>
    <t>To be input by AER prior to annual pricing process each year:</t>
  </si>
  <si>
    <t>Month that year ends in (i.e. June for financial year)</t>
  </si>
  <si>
    <t>Forecast regulatory year for pricing proposal</t>
  </si>
  <si>
    <t>Any approved A-factors for ACS</t>
  </si>
  <si>
    <t>December CPI value</t>
  </si>
  <si>
    <t>To be input by DNSP prior to submission each year:</t>
  </si>
  <si>
    <t>Changelog (to detail completion of inputs, and any changes to inputs)</t>
  </si>
  <si>
    <t>Half-year inflation</t>
  </si>
  <si>
    <t>Tariff code</t>
  </si>
  <si>
    <t>ALL PRICES ARE EXCLUDING GST</t>
  </si>
  <si>
    <t>Charge</t>
  </si>
  <si>
    <t>per unit</t>
  </si>
  <si>
    <t>per hour</t>
  </si>
  <si>
    <t>per job</t>
  </si>
  <si>
    <t>base charge</t>
  </si>
  <si>
    <t>per day</t>
  </si>
  <si>
    <t>per month</t>
  </si>
  <si>
    <t>per year</t>
  </si>
  <si>
    <t>ACS - per unit</t>
  </si>
  <si>
    <t>ACS - per job</t>
  </si>
  <si>
    <t>ACS - per hour</t>
  </si>
  <si>
    <t>ACS - per day</t>
  </si>
  <si>
    <t>ACS - per month</t>
  </si>
  <si>
    <t>ACS - per year</t>
  </si>
  <si>
    <t>ACS - base charge</t>
  </si>
  <si>
    <t>Secondary metering A-factor (capital charges)</t>
  </si>
  <si>
    <t>Type of charge</t>
  </si>
  <si>
    <t>PRICES</t>
  </si>
  <si>
    <t>PRICE CAPS</t>
  </si>
  <si>
    <t>X-FACTORS</t>
  </si>
  <si>
    <t>Metering X-factor (exit fees for Vic)</t>
  </si>
  <si>
    <t>Public lighting X-factor</t>
  </si>
  <si>
    <t>Ancillary Network Services X-factor</t>
  </si>
  <si>
    <t>Secondary metering X-factor (capital charges)</t>
  </si>
  <si>
    <t>'General Inputs'!K22:N25</t>
  </si>
  <si>
    <t>'Ancillary Network Services'!C7:F323</t>
  </si>
  <si>
    <t>Approved ancillary network services information</t>
  </si>
  <si>
    <t>'Ancillary Network Services'!T7:T323</t>
  </si>
  <si>
    <t>per fitting</t>
  </si>
  <si>
    <t>per meter</t>
  </si>
  <si>
    <t>ACS - per fitting</t>
  </si>
  <si>
    <t>ACS - per meter</t>
  </si>
  <si>
    <t>Australia</t>
  </si>
  <si>
    <t>'Labour Rates'!C7:E36</t>
  </si>
  <si>
    <t>'Public Lighting'!C7:F305</t>
  </si>
  <si>
    <t>'Public Lighting'!T7:T305</t>
  </si>
  <si>
    <t>'Metering'!C7:G36</t>
  </si>
  <si>
    <t>'Metering'!U7:U36</t>
  </si>
  <si>
    <t>'General Inputs'!K27:N30</t>
  </si>
  <si>
    <t>'General Inputs'!F37:F77</t>
  </si>
  <si>
    <t>'Ancillary Network Services'!N7:R323</t>
  </si>
  <si>
    <t>Proposed prices for forecast regulatory year - default to price cap</t>
  </si>
  <si>
    <t>'Ancillary Network Services'!Z7:AC323</t>
  </si>
  <si>
    <t>Individual X-factors where applicable - default to general input</t>
  </si>
  <si>
    <t>'Labour Rates'!M7:Q36</t>
  </si>
  <si>
    <t>'Public Lighting'!N7:R305</t>
  </si>
  <si>
    <t>'Public Lighting'!Z7:AC305</t>
  </si>
  <si>
    <t>'Metering'!O7:S36</t>
  </si>
  <si>
    <t>'Metering'!AA7:AD36</t>
  </si>
  <si>
    <t>'Labour Rates'!S7:S36</t>
  </si>
  <si>
    <r>
      <t>NOTE:</t>
    </r>
    <r>
      <rPr>
        <sz val="8"/>
        <rFont val="Arial"/>
        <family val="2"/>
      </rPr>
      <t xml:space="preserve"> All DNSP input cells have formulae as default to set prices to price caps</t>
    </r>
  </si>
  <si>
    <t>Version</t>
  </si>
  <si>
    <t>Cell range</t>
  </si>
  <si>
    <t>v1.01</t>
  </si>
  <si>
    <t>General changes made to model template to correct errors and omissions identified during initial preparation and pre-fill of models</t>
  </si>
  <si>
    <t>'Model update log'</t>
  </si>
  <si>
    <t>Added this update log, and relevant contents link on cover page</t>
  </si>
  <si>
    <t>Model update log</t>
  </si>
  <si>
    <t>Provides log of updates made to the model template (rather than changes between preliminary and final model submissions)</t>
  </si>
  <si>
    <t>Meter equipment test</t>
  </si>
  <si>
    <t>Meter equipment test - Each additional meter at same site</t>
  </si>
  <si>
    <t>Wasted Truck Visit – customer not ready for their requested works</t>
  </si>
  <si>
    <t>Manual assessment of PV &amp; small generator installation enquiry, 4.6kW to 15kW</t>
  </si>
  <si>
    <t>Manual assessment of PV &amp; small generator installation enquiry, 15kW to 30kW</t>
  </si>
  <si>
    <t>Security and watchmen lights</t>
  </si>
  <si>
    <t>Priority re-energisation</t>
  </si>
  <si>
    <t>Remote special meter read</t>
  </si>
  <si>
    <t>Remote re-energisation</t>
  </si>
  <si>
    <t>Remote de-energisation</t>
  </si>
  <si>
    <t>Remote meter re-configuration</t>
  </si>
  <si>
    <t>Manual meter reading</t>
  </si>
  <si>
    <t>Non-standard AMI data subscription (per month)</t>
  </si>
  <si>
    <t>2022–23</t>
  </si>
  <si>
    <t>Single phase single element</t>
  </si>
  <si>
    <t>Single phase two element with contactor</t>
  </si>
  <si>
    <t>Multiphase</t>
  </si>
  <si>
    <t>Multiphase with contactor</t>
  </si>
  <si>
    <t>Multiphase CT connected</t>
  </si>
  <si>
    <t>Exit fee</t>
  </si>
  <si>
    <t>Construction Overhead Install - business hours</t>
  </si>
  <si>
    <t>Construction Underground Install - business hours</t>
  </si>
  <si>
    <t>Construction Substation Install - business hours</t>
  </si>
  <si>
    <t>Electrical Tester Including Vehicle &amp; Equipment - business hours</t>
  </si>
  <si>
    <t>Planner Including Vehicle - business hours</t>
  </si>
  <si>
    <t>Construction Overhead Install - after hours</t>
  </si>
  <si>
    <t>Construction Underground Install - after hours</t>
  </si>
  <si>
    <t>Construction Substation Install - after hours</t>
  </si>
  <si>
    <t>Electrical Tester Including Vehicle &amp; Equipment - after hours</t>
  </si>
  <si>
    <t>Design - after hours</t>
  </si>
  <si>
    <t>Drafting - after hours</t>
  </si>
  <si>
    <t>Survey - after hours</t>
  </si>
  <si>
    <t>Tech Officer - after hours</t>
  </si>
  <si>
    <t>Line Inspector - after hours</t>
  </si>
  <si>
    <t>Contract Supervision - after hours</t>
  </si>
  <si>
    <t>Protection Engineer - after hours</t>
  </si>
  <si>
    <t>Maintenance Planner - after hours</t>
  </si>
  <si>
    <t>Senior Engineer - after hours</t>
  </si>
  <si>
    <t>Mercury Vapour 80W - Central</t>
  </si>
  <si>
    <t>HP Sodium 150W - Central</t>
  </si>
  <si>
    <t>HP Sodium 250W - Central</t>
  </si>
  <si>
    <t>Mercury Vapour 50W - Central</t>
  </si>
  <si>
    <t>Mercury Vapour 125W - Central</t>
  </si>
  <si>
    <t>Mercury Vapour 250W - Central</t>
  </si>
  <si>
    <t>Mercury Vapour 400W - Central</t>
  </si>
  <si>
    <t>HP Sodium 100W - Central</t>
  </si>
  <si>
    <t>HP Sodium 400W - Central</t>
  </si>
  <si>
    <t>Metal Halide 70W - Central</t>
  </si>
  <si>
    <t>Metal Halide 100W - Central</t>
  </si>
  <si>
    <t>Metal Halide 150W - Central</t>
  </si>
  <si>
    <t>HP Sodium 50W - Central</t>
  </si>
  <si>
    <t>T5 2X14W - Central</t>
  </si>
  <si>
    <t>T5 2X24W - Central</t>
  </si>
  <si>
    <t>LED 18W - Central</t>
  </si>
  <si>
    <t>LED non-standard low power 14W - Central</t>
  </si>
  <si>
    <t>LED 70W-125W (L1) - Central</t>
  </si>
  <si>
    <t>LED 155W-250W (L2) - Central</t>
  </si>
  <si>
    <t>LED 275W-400W (L4) - Central</t>
  </si>
  <si>
    <t>Compact Fluorescent 32W - Central</t>
  </si>
  <si>
    <t>Compact Fluorescent 42W - Central</t>
  </si>
  <si>
    <t>Smart lighting L1 - Central</t>
  </si>
  <si>
    <t>Smart lighting L2 - Central</t>
  </si>
  <si>
    <t>Smart lighting L4 - Central</t>
  </si>
  <si>
    <t>Mercury Vapour 80W - North and East</t>
  </si>
  <si>
    <t>HP Sodium 150W - North and East</t>
  </si>
  <si>
    <t>HP Sodium 250W - North and East</t>
  </si>
  <si>
    <t>Mercury Vapour 50W - North and East</t>
  </si>
  <si>
    <t>Mercury Vapour 125W - North and East</t>
  </si>
  <si>
    <t>Mercury Vapour 250W - North and East</t>
  </si>
  <si>
    <t>Mercury Vapour 400W - North and East</t>
  </si>
  <si>
    <t>HP Sodium 100W - North and East</t>
  </si>
  <si>
    <t>HP Sodium 400W - North and East</t>
  </si>
  <si>
    <t>Metal Halide 70W - North and East</t>
  </si>
  <si>
    <t>Metal Halide 100W - North and East</t>
  </si>
  <si>
    <t>Metal Halide 150W - North and East</t>
  </si>
  <si>
    <t>HP Sodium 50W - North and East</t>
  </si>
  <si>
    <t>T5 2X14W - North and East</t>
  </si>
  <si>
    <t>T5 2X24W - North and East</t>
  </si>
  <si>
    <t>LED 18W - North and East</t>
  </si>
  <si>
    <t>LED 14W - North and East</t>
  </si>
  <si>
    <t>LED 70W-125W (L1) - North and East</t>
  </si>
  <si>
    <t>LED 155W-250W (L2) - North and East</t>
  </si>
  <si>
    <t>LED 275W-400W (L4) - North and East</t>
  </si>
  <si>
    <t>Compact Fluorescent 32W - North and East</t>
  </si>
  <si>
    <t>Compact Fluorescent 42W - North and East</t>
  </si>
  <si>
    <t>Smart lighting L1 - North and East</t>
  </si>
  <si>
    <t>Smart lighting L2 - North and East</t>
  </si>
  <si>
    <t>Smart lighting L4 - North and East</t>
  </si>
  <si>
    <t>17*114</t>
  </si>
  <si>
    <t>17*115</t>
  </si>
  <si>
    <t>17*108</t>
  </si>
  <si>
    <t>17*112</t>
  </si>
  <si>
    <t>17*120</t>
  </si>
  <si>
    <t>17*121</t>
  </si>
  <si>
    <t>17*122</t>
  </si>
  <si>
    <t>17*113</t>
  </si>
  <si>
    <t>17*107</t>
  </si>
  <si>
    <t>17*100</t>
  </si>
  <si>
    <t>17*101</t>
  </si>
  <si>
    <t>17*009</t>
  </si>
  <si>
    <t>17*102</t>
  </si>
  <si>
    <t>17*109</t>
  </si>
  <si>
    <t>17*110</t>
  </si>
  <si>
    <t>17*111</t>
  </si>
  <si>
    <t>17*010</t>
  </si>
  <si>
    <t>17*002</t>
  </si>
  <si>
    <t>17*001</t>
  </si>
  <si>
    <t>17*003</t>
  </si>
  <si>
    <t>17*004</t>
  </si>
  <si>
    <t>17*005</t>
  </si>
  <si>
    <t>17*117</t>
  </si>
  <si>
    <t>17*118</t>
  </si>
  <si>
    <t>17*119</t>
  </si>
  <si>
    <t>Supervisor Including Vehicle - business hours</t>
  </si>
  <si>
    <t>Design - business hours</t>
  </si>
  <si>
    <t>Drafting - business hours</t>
  </si>
  <si>
    <t>Survey - business hours</t>
  </si>
  <si>
    <t>Tech Officer - business hours</t>
  </si>
  <si>
    <t>Line Inspector - business hours</t>
  </si>
  <si>
    <t>Contract Supervision - business hours</t>
  </si>
  <si>
    <t>Protection Engineer - business hours</t>
  </si>
  <si>
    <t>Maintenance Planner - business hours</t>
  </si>
  <si>
    <t>Senior Engineer - business hours</t>
  </si>
  <si>
    <t>Single-phase overhead - business hours</t>
  </si>
  <si>
    <t>Single-phase underground - business hours</t>
  </si>
  <si>
    <t>Single-phase underground with a directly connected meter on group metering panel - business hours</t>
  </si>
  <si>
    <t>Multi-phase overhead with a directly connected meter - business hours</t>
  </si>
  <si>
    <t>Multi-phase overhead with a CT connected meter - business hours</t>
  </si>
  <si>
    <t>Multi-phase underground with a directly connected meter - business hours</t>
  </si>
  <si>
    <t>Multi-phase underground with a directly connected meter on group metering panel - business hours</t>
  </si>
  <si>
    <t>Multi-phase underground with a CT connected meter - business hours</t>
  </si>
  <si>
    <t>95mm2 overhead service from LVABC - business hours</t>
  </si>
  <si>
    <t>Establish temporary supply connection - business hours</t>
  </si>
  <si>
    <t>Appointment - inspection of group or CT metering prior to connection - business hours</t>
  </si>
  <si>
    <t>Service truck - Disconnect/Reconnect at pole or pit - business hours</t>
  </si>
  <si>
    <t>Single-phase overhead - after hours</t>
  </si>
  <si>
    <t>Single-phase underground - after hours</t>
  </si>
  <si>
    <t>Multi-phase overhead with a directly connected meter - after hours</t>
  </si>
  <si>
    <t>Multi-phase overhead with a CT connected meter - after hours</t>
  </si>
  <si>
    <t>Multi-phase underground with a directly connected meter - after hours</t>
  </si>
  <si>
    <t>Multi-phase underground with a CT connected meter - after hours</t>
  </si>
  <si>
    <t>95mm2 overhead service from LVABC - after hours</t>
  </si>
  <si>
    <t>Establish temporary supply connection - after hours</t>
  </si>
  <si>
    <t>Type 7 metering services - Per NMI</t>
  </si>
  <si>
    <t>Type 7 metering services - Per light</t>
  </si>
  <si>
    <t>Adjusted formula for proposed price and price cap outputs to reference row only rather than index/match for service name</t>
  </si>
  <si>
    <t>Field officer visit - after hours</t>
  </si>
  <si>
    <t>'Ancillary Network Services' worksheet - Field officer visit (after hours) service added</t>
  </si>
  <si>
    <t>Field officer visit - business hours</t>
  </si>
  <si>
    <t>'Ancillary Network Services' worksheet - cell C40 updated to reflect service for business hours</t>
  </si>
  <si>
    <t>'Public Lighting' worksheet - incorrect 2021-22 public lighting prices for North and East region. Updated cells T33:T57 with correct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</si>
</sst>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(* #,##0.00_);_(* \(#,##0.00\);_(* &quot;-&quot;??_);_(@_)"/>
    <numFmt numFmtId="165" formatCode="mmm\ yyyy"/>
    <numFmt numFmtId="166" formatCode="_-* #,##0_-;\-* #,##0_-;_-* &quot;-&quot;??_-;_-@_-"/>
    <numFmt numFmtId="167" formatCode="_(&quot;$&quot;* #,##0.00_);_(&quot;$&quot;* \(#,##0.00\);_(&quot;$&quot;* &quot;-&quot;??_);_(@_)"/>
    <numFmt numFmtId="168" formatCode="_(#,##0_);\(#,##0\);_(&quot;-&quot;_)"/>
    <numFmt numFmtId="169" formatCode="_(#,##0.00_);\(#,##0.00\);_(&quot;-&quot;_)"/>
    <numFmt numFmtId="170" formatCode="dd\-mmm"/>
    <numFmt numFmtId="171" formatCode="_-* #,##0.##_-;\-* #,##0.##_-;_-* &quot;-&quot;??_-;_-@_-"/>
    <numFmt numFmtId="172" formatCode="mmmm"/>
    <numFmt numFmtId="173" formatCode="[$-C09]mmm\-yyyy;@"/>
    <numFmt numFmtId="174" formatCode="0.0"/>
    <numFmt numFmtId="175" formatCode="_-* #,##0.0_-;\-* #,##0.0_-;_-* &quot;-&quot;??_-;_-@_-"/>
    <numFmt numFmtId="176" formatCode="_-* #,##0.00%_-;\-* #,##0.00%_-;_-* &quot;-&quot;??_-;_-@_-"/>
    <numFmt numFmtId="177" formatCode="_-* #,###_-;\-* #,###_-;_-* &quot;-&quot;??_-;_-@_-"/>
    <numFmt numFmtId="178" formatCode="_-* #,##0.00_-;\-* #,##0.00_-;_-* &quot;&quot;??_-;_-@_-"/>
    <numFmt numFmtId="179" formatCode="[$-C09]dd\-mmm\-yy;@"/>
    <numFmt numFmtId="180" formatCode="_-* #,##0.00%_-;\-* #,##0.00%_-;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8"/>
      <color indexed="8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i/>
      <sz val="10"/>
      <color theme="1"/>
      <name val="Arial"/>
      <family val="2"/>
    </font>
    <font>
      <b/>
      <sz val="8"/>
      <color indexed="9"/>
      <name val="Arial"/>
      <family val="2"/>
    </font>
    <font>
      <b/>
      <i/>
      <sz val="8"/>
      <color indexed="9"/>
      <name val="Arial"/>
      <family val="2"/>
    </font>
    <font>
      <b/>
      <i/>
      <sz val="8"/>
      <color theme="1"/>
      <name val="Arial"/>
      <family val="2"/>
    </font>
    <font>
      <b/>
      <i/>
      <sz val="8"/>
      <color theme="0"/>
      <name val="Arial"/>
      <family val="2"/>
    </font>
    <font>
      <i/>
      <sz val="8"/>
      <color indexed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i/>
      <u/>
      <sz val="10"/>
      <color indexed="12"/>
      <name val="Calibri"/>
      <family val="2"/>
    </font>
    <font>
      <b/>
      <sz val="26"/>
      <color theme="1"/>
      <name val="Arial"/>
      <family val="2"/>
    </font>
    <font>
      <i/>
      <sz val="11"/>
      <color theme="1"/>
      <name val="Arial"/>
      <family val="2"/>
    </font>
    <font>
      <u/>
      <sz val="10"/>
      <color indexed="12"/>
      <name val="Calibri"/>
      <family val="2"/>
    </font>
    <font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168" fontId="17" fillId="0" borderId="4">
      <alignment horizontal="right" vertical="center"/>
      <protection locked="0"/>
    </xf>
    <xf numFmtId="9" fontId="2" fillId="0" borderId="0" applyFont="0" applyFill="0" applyBorder="0" applyAlignment="0" applyProtection="0"/>
  </cellStyleXfs>
  <cellXfs count="219">
    <xf numFmtId="0" fontId="0" fillId="0" borderId="0" xfId="0"/>
    <xf numFmtId="0" fontId="2" fillId="2" borderId="0" xfId="2" applyFont="1" applyFill="1" applyBorder="1" applyProtection="1"/>
    <xf numFmtId="0" fontId="3" fillId="2" borderId="0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left" indent="9"/>
    </xf>
    <xf numFmtId="0" fontId="4" fillId="2" borderId="0" xfId="2" applyFont="1" applyFill="1" applyBorder="1" applyAlignment="1" applyProtection="1"/>
    <xf numFmtId="0" fontId="2" fillId="0" borderId="0" xfId="2" applyFont="1" applyFill="1" applyBorder="1" applyProtection="1"/>
    <xf numFmtId="0" fontId="2" fillId="0" borderId="0" xfId="2" applyFont="1" applyFill="1" applyBorder="1" applyAlignment="1" applyProtection="1">
      <alignment horizontal="right"/>
    </xf>
    <xf numFmtId="0" fontId="5" fillId="0" borderId="0" xfId="2" applyFont="1" applyFill="1" applyBorder="1" applyAlignment="1" applyProtection="1">
      <alignment horizontal="center"/>
    </xf>
    <xf numFmtId="0" fontId="5" fillId="0" borderId="0" xfId="2" applyFont="1" applyFill="1" applyBorder="1" applyProtection="1"/>
    <xf numFmtId="164" fontId="6" fillId="0" borderId="0" xfId="2" applyNumberFormat="1" applyFont="1" applyFill="1" applyBorder="1" applyAlignment="1" applyProtection="1">
      <alignment horizontal="center"/>
    </xf>
    <xf numFmtId="0" fontId="7" fillId="0" borderId="0" xfId="3" applyFill="1" applyBorder="1" applyAlignment="1" applyProtection="1">
      <alignment horizontal="right"/>
    </xf>
    <xf numFmtId="0" fontId="2" fillId="0" borderId="0" xfId="2" applyProtection="1"/>
    <xf numFmtId="0" fontId="2" fillId="2" borderId="1" xfId="2" applyFont="1" applyFill="1" applyBorder="1" applyProtection="1"/>
    <xf numFmtId="0" fontId="8" fillId="2" borderId="1" xfId="2" applyFont="1" applyFill="1" applyBorder="1" applyAlignment="1" applyProtection="1">
      <alignment horizontal="left"/>
    </xf>
    <xf numFmtId="0" fontId="8" fillId="2" borderId="1" xfId="2" applyFont="1" applyFill="1" applyBorder="1" applyAlignment="1" applyProtection="1">
      <alignment horizontal="left" indent="9"/>
    </xf>
    <xf numFmtId="0" fontId="2" fillId="0" borderId="1" xfId="2" applyFont="1" applyFill="1" applyBorder="1" applyProtection="1"/>
    <xf numFmtId="0" fontId="6" fillId="0" borderId="1" xfId="2" applyFont="1" applyFill="1" applyBorder="1" applyProtection="1"/>
    <xf numFmtId="0" fontId="9" fillId="2" borderId="2" xfId="2" applyNumberFormat="1" applyFont="1" applyFill="1" applyBorder="1" applyProtection="1"/>
    <xf numFmtId="0" fontId="10" fillId="2" borderId="2" xfId="2" applyNumberFormat="1" applyFont="1" applyFill="1" applyBorder="1" applyAlignment="1" applyProtection="1">
      <alignment horizontal="center"/>
    </xf>
    <xf numFmtId="165" fontId="11" fillId="2" borderId="2" xfId="2" applyNumberFormat="1" applyFont="1" applyFill="1" applyBorder="1" applyAlignment="1" applyProtection="1">
      <alignment horizontal="left"/>
    </xf>
    <xf numFmtId="165" fontId="12" fillId="2" borderId="2" xfId="2" applyNumberFormat="1" applyFont="1" applyFill="1" applyBorder="1" applyAlignment="1" applyProtection="1">
      <alignment horizontal="center"/>
    </xf>
    <xf numFmtId="0" fontId="10" fillId="2" borderId="2" xfId="2" applyNumberFormat="1" applyFont="1" applyFill="1" applyBorder="1" applyProtection="1"/>
    <xf numFmtId="166" fontId="5" fillId="3" borderId="0" xfId="2" applyNumberFormat="1" applyFont="1" applyFill="1" applyProtection="1"/>
    <xf numFmtId="166" fontId="13" fillId="3" borderId="0" xfId="2" applyNumberFormat="1" applyFont="1" applyFill="1" applyAlignment="1" applyProtection="1">
      <alignment horizontal="center"/>
    </xf>
    <xf numFmtId="166" fontId="5" fillId="3" borderId="0" xfId="2" applyNumberFormat="1" applyFont="1" applyFill="1" applyAlignment="1" applyProtection="1">
      <alignment horizontal="center"/>
    </xf>
    <xf numFmtId="0" fontId="2" fillId="4" borderId="3" xfId="2" applyFill="1" applyBorder="1" applyProtection="1"/>
    <xf numFmtId="0" fontId="6" fillId="4" borderId="3" xfId="2" applyFont="1" applyFill="1" applyBorder="1" applyProtection="1"/>
    <xf numFmtId="0" fontId="11" fillId="4" borderId="3" xfId="2" applyFont="1" applyFill="1" applyBorder="1" applyAlignment="1" applyProtection="1">
      <alignment horizontal="center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3" xfId="2" applyFont="1" applyFill="1" applyBorder="1" applyAlignment="1" applyProtection="1">
      <alignment vertical="center"/>
    </xf>
    <xf numFmtId="1" fontId="14" fillId="4" borderId="3" xfId="2" applyNumberFormat="1" applyFont="1" applyFill="1" applyBorder="1" applyAlignment="1" applyProtection="1">
      <alignment horizontal="center" vertical="center"/>
    </xf>
    <xf numFmtId="1" fontId="11" fillId="4" borderId="3" xfId="2" applyNumberFormat="1" applyFont="1" applyFill="1" applyBorder="1" applyAlignment="1" applyProtection="1">
      <alignment horizontal="center"/>
    </xf>
    <xf numFmtId="165" fontId="11" fillId="4" borderId="3" xfId="2" applyNumberFormat="1" applyFont="1" applyFill="1" applyBorder="1" applyAlignment="1" applyProtection="1">
      <alignment horizontal="center" wrapText="1"/>
    </xf>
    <xf numFmtId="165" fontId="11" fillId="4" borderId="3" xfId="2" applyNumberFormat="1" applyFont="1" applyFill="1" applyBorder="1" applyAlignment="1" applyProtection="1">
      <alignment horizontal="center"/>
    </xf>
    <xf numFmtId="0" fontId="2" fillId="4" borderId="3" xfId="2" applyFill="1" applyBorder="1" applyAlignment="1" applyProtection="1">
      <alignment wrapText="1"/>
    </xf>
    <xf numFmtId="167" fontId="15" fillId="4" borderId="3" xfId="2" applyNumberFormat="1" applyFont="1" applyFill="1" applyBorder="1" applyAlignment="1" applyProtection="1">
      <alignment horizontal="center" wrapText="1"/>
    </xf>
    <xf numFmtId="166" fontId="5" fillId="0" borderId="0" xfId="2" applyNumberFormat="1" applyFont="1" applyProtection="1"/>
    <xf numFmtId="166" fontId="13" fillId="0" borderId="0" xfId="2" applyNumberFormat="1" applyFont="1" applyAlignment="1" applyProtection="1">
      <alignment horizontal="center"/>
    </xf>
    <xf numFmtId="166" fontId="13" fillId="0" borderId="0" xfId="2" applyNumberFormat="1" applyFont="1" applyBorder="1" applyAlignment="1" applyProtection="1">
      <alignment horizontal="center"/>
    </xf>
    <xf numFmtId="166" fontId="16" fillId="0" borderId="0" xfId="2" applyNumberFormat="1" applyFont="1" applyAlignment="1" applyProtection="1">
      <alignment horizontal="center"/>
    </xf>
    <xf numFmtId="169" fontId="18" fillId="0" borderId="0" xfId="4" applyNumberFormat="1" applyFont="1" applyFill="1" applyBorder="1" applyAlignment="1" applyProtection="1">
      <alignment horizontal="center" vertical="center"/>
    </xf>
    <xf numFmtId="166" fontId="5" fillId="0" borderId="0" xfId="2" applyNumberFormat="1" applyFont="1" applyFill="1" applyBorder="1" applyAlignment="1" applyProtection="1"/>
    <xf numFmtId="166" fontId="5" fillId="0" borderId="0" xfId="2" applyNumberFormat="1" applyFont="1" applyBorder="1" applyProtection="1"/>
    <xf numFmtId="166" fontId="5" fillId="0" borderId="0" xfId="2" applyNumberFormat="1" applyFont="1" applyFill="1" applyBorder="1" applyProtection="1"/>
    <xf numFmtId="166" fontId="16" fillId="0" borderId="0" xfId="2" applyNumberFormat="1" applyFont="1" applyFill="1" applyBorder="1" applyAlignment="1" applyProtection="1">
      <alignment horizontal="center"/>
    </xf>
    <xf numFmtId="0" fontId="2" fillId="0" borderId="0" xfId="2" applyFill="1" applyBorder="1" applyProtection="1"/>
    <xf numFmtId="166" fontId="5" fillId="0" borderId="0" xfId="2" applyNumberFormat="1" applyFont="1" applyFill="1" applyProtection="1"/>
    <xf numFmtId="166" fontId="16" fillId="0" borderId="0" xfId="2" applyNumberFormat="1" applyFont="1" applyFill="1" applyAlignment="1" applyProtection="1">
      <alignment horizontal="center"/>
    </xf>
    <xf numFmtId="0" fontId="2" fillId="0" borderId="0" xfId="2" applyFill="1" applyProtection="1"/>
    <xf numFmtId="166" fontId="13" fillId="0" borderId="0" xfId="2" applyNumberFormat="1" applyFont="1" applyFill="1" applyBorder="1" applyAlignment="1" applyProtection="1">
      <alignment horizontal="center"/>
    </xf>
    <xf numFmtId="0" fontId="5" fillId="0" borderId="0" xfId="2" applyNumberFormat="1" applyFont="1" applyProtection="1"/>
    <xf numFmtId="0" fontId="2" fillId="4" borderId="3" xfId="2" applyFont="1" applyFill="1" applyBorder="1" applyAlignment="1" applyProtection="1">
      <alignment horizontal="left"/>
    </xf>
    <xf numFmtId="0" fontId="15" fillId="4" borderId="3" xfId="2" applyFont="1" applyFill="1" applyBorder="1" applyAlignment="1" applyProtection="1">
      <alignment vertical="center"/>
    </xf>
    <xf numFmtId="0" fontId="7" fillId="2" borderId="0" xfId="3" applyFill="1" applyBorder="1" applyAlignment="1" applyProtection="1"/>
    <xf numFmtId="0" fontId="7" fillId="0" borderId="0" xfId="3" applyFill="1" applyBorder="1" applyAlignment="1" applyProtection="1"/>
    <xf numFmtId="0" fontId="5" fillId="0" borderId="0" xfId="2" applyFont="1" applyFill="1" applyBorder="1" applyAlignment="1" applyProtection="1"/>
    <xf numFmtId="0" fontId="2" fillId="3" borderId="0" xfId="2" applyFill="1" applyBorder="1" applyAlignment="1" applyProtection="1">
      <alignment wrapText="1"/>
    </xf>
    <xf numFmtId="0" fontId="2" fillId="3" borderId="0" xfId="2" applyFill="1" applyAlignment="1" applyProtection="1">
      <alignment wrapText="1"/>
    </xf>
    <xf numFmtId="0" fontId="2" fillId="3" borderId="0" xfId="2" applyFill="1" applyProtection="1"/>
    <xf numFmtId="166" fontId="18" fillId="0" borderId="0" xfId="2" applyNumberFormat="1" applyFont="1" applyProtection="1"/>
    <xf numFmtId="166" fontId="19" fillId="0" borderId="0" xfId="2" applyNumberFormat="1" applyFont="1" applyAlignment="1" applyProtection="1">
      <alignment horizontal="center"/>
    </xf>
    <xf numFmtId="166" fontId="19" fillId="0" borderId="0" xfId="2" applyNumberFormat="1" applyFont="1" applyProtection="1"/>
    <xf numFmtId="164" fontId="18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Fill="1" applyBorder="1" applyAlignment="1" applyProtection="1">
      <alignment horizontal="center"/>
    </xf>
    <xf numFmtId="166" fontId="16" fillId="0" borderId="0" xfId="2" applyNumberFormat="1" applyFont="1" applyProtection="1"/>
    <xf numFmtId="166" fontId="19" fillId="0" borderId="0" xfId="2" applyNumberFormat="1" applyFont="1" applyFill="1" applyBorder="1" applyProtection="1"/>
    <xf numFmtId="173" fontId="5" fillId="0" borderId="0" xfId="2" applyNumberFormat="1" applyFont="1" applyAlignment="1" applyProtection="1">
      <alignment horizontal="left"/>
    </xf>
    <xf numFmtId="10" fontId="5" fillId="0" borderId="0" xfId="5" applyNumberFormat="1" applyFont="1" applyAlignment="1" applyProtection="1">
      <alignment horizontal="center"/>
    </xf>
    <xf numFmtId="166" fontId="13" fillId="0" borderId="0" xfId="2" applyNumberFormat="1" applyFont="1" applyAlignment="1" applyProtection="1">
      <alignment horizontal="left"/>
    </xf>
    <xf numFmtId="0" fontId="9" fillId="2" borderId="2" xfId="2" applyFont="1" applyFill="1" applyBorder="1" applyProtection="1"/>
    <xf numFmtId="166" fontId="5" fillId="0" borderId="0" xfId="2" applyNumberFormat="1" applyFont="1" applyAlignment="1" applyProtection="1">
      <alignment horizontal="left" indent="1"/>
    </xf>
    <xf numFmtId="166" fontId="13" fillId="8" borderId="5" xfId="2" applyNumberFormat="1" applyFont="1" applyFill="1" applyBorder="1" applyAlignment="1" applyProtection="1">
      <alignment horizontal="center"/>
    </xf>
    <xf numFmtId="166" fontId="13" fillId="0" borderId="7" xfId="2" applyNumberFormat="1" applyFont="1" applyFill="1" applyBorder="1" applyAlignment="1" applyProtection="1">
      <alignment horizontal="center"/>
    </xf>
    <xf numFmtId="164" fontId="13" fillId="0" borderId="0" xfId="2" applyNumberFormat="1" applyFont="1" applyFill="1" applyBorder="1" applyAlignment="1" applyProtection="1">
      <alignment horizontal="center"/>
    </xf>
    <xf numFmtId="0" fontId="2" fillId="2" borderId="0" xfId="2" applyFont="1" applyFill="1" applyBorder="1"/>
    <xf numFmtId="0" fontId="3" fillId="2" borderId="0" xfId="2" applyFont="1" applyFill="1" applyBorder="1" applyAlignment="1">
      <alignment horizontal="left" vertical="center"/>
    </xf>
    <xf numFmtId="0" fontId="8" fillId="2" borderId="0" xfId="2" applyFont="1" applyFill="1" applyBorder="1" applyAlignment="1">
      <alignment horizontal="left"/>
    </xf>
    <xf numFmtId="0" fontId="2" fillId="4" borderId="3" xfId="2" applyFill="1" applyBorder="1"/>
    <xf numFmtId="0" fontId="6" fillId="4" borderId="3" xfId="2" applyFont="1" applyFill="1" applyBorder="1"/>
    <xf numFmtId="0" fontId="15" fillId="4" borderId="3" xfId="2" applyFont="1" applyFill="1" applyBorder="1" applyAlignment="1">
      <alignment vertical="center"/>
    </xf>
    <xf numFmtId="0" fontId="2" fillId="4" borderId="3" xfId="2" applyFill="1" applyBorder="1" applyAlignment="1">
      <alignment wrapText="1"/>
    </xf>
    <xf numFmtId="167" fontId="15" fillId="4" borderId="3" xfId="2" applyNumberFormat="1" applyFont="1" applyFill="1" applyBorder="1" applyAlignment="1">
      <alignment horizontal="center" wrapText="1"/>
    </xf>
    <xf numFmtId="166" fontId="5" fillId="3" borderId="0" xfId="2" applyNumberFormat="1" applyFont="1" applyFill="1"/>
    <xf numFmtId="0" fontId="2" fillId="3" borderId="0" xfId="2" applyFill="1" applyBorder="1" applyAlignment="1">
      <alignment wrapText="1"/>
    </xf>
    <xf numFmtId="0" fontId="2" fillId="3" borderId="0" xfId="2" applyFill="1" applyAlignment="1">
      <alignment wrapText="1"/>
    </xf>
    <xf numFmtId="0" fontId="2" fillId="3" borderId="0" xfId="2" applyFill="1"/>
    <xf numFmtId="0" fontId="2" fillId="0" borderId="0" xfId="2" applyFill="1"/>
    <xf numFmtId="0" fontId="2" fillId="0" borderId="0" xfId="2"/>
    <xf numFmtId="166" fontId="5" fillId="0" borderId="0" xfId="2" applyNumberFormat="1" applyFont="1"/>
    <xf numFmtId="166" fontId="13" fillId="0" borderId="0" xfId="2" applyNumberFormat="1" applyFont="1"/>
    <xf numFmtId="166" fontId="5" fillId="0" borderId="5" xfId="2" applyNumberFormat="1" applyFont="1" applyBorder="1" applyAlignment="1" applyProtection="1">
      <alignment horizontal="left" indent="1"/>
    </xf>
    <xf numFmtId="166" fontId="13" fillId="0" borderId="0" xfId="2" quotePrefix="1" applyNumberFormat="1" applyFont="1" applyAlignment="1" applyProtection="1">
      <alignment horizontal="center"/>
    </xf>
    <xf numFmtId="166" fontId="13" fillId="0" borderId="11" xfId="2" applyNumberFormat="1" applyFont="1" applyFill="1" applyBorder="1" applyAlignment="1" applyProtection="1">
      <alignment horizontal="center"/>
    </xf>
    <xf numFmtId="178" fontId="5" fillId="6" borderId="5" xfId="2" applyNumberFormat="1" applyFont="1" applyFill="1" applyBorder="1" applyAlignment="1" applyProtection="1"/>
    <xf numFmtId="0" fontId="20" fillId="11" borderId="0" xfId="2" applyFont="1" applyFill="1" applyBorder="1"/>
    <xf numFmtId="0" fontId="20" fillId="11" borderId="0" xfId="2" applyFont="1" applyFill="1" applyBorder="1" applyAlignment="1">
      <alignment horizontal="right"/>
    </xf>
    <xf numFmtId="0" fontId="5" fillId="11" borderId="0" xfId="2" applyFont="1" applyFill="1" applyBorder="1" applyAlignment="1">
      <alignment horizontal="center"/>
    </xf>
    <xf numFmtId="0" fontId="5" fillId="11" borderId="0" xfId="2" applyFont="1" applyFill="1" applyBorder="1"/>
    <xf numFmtId="0" fontId="2" fillId="2" borderId="1" xfId="2" applyFont="1" applyFill="1" applyBorder="1"/>
    <xf numFmtId="0" fontId="8" fillId="2" borderId="1" xfId="2" applyFont="1" applyFill="1" applyBorder="1" applyAlignment="1">
      <alignment horizontal="left"/>
    </xf>
    <xf numFmtId="0" fontId="20" fillId="11" borderId="1" xfId="2" applyFont="1" applyFill="1" applyBorder="1"/>
    <xf numFmtId="166" fontId="18" fillId="0" borderId="0" xfId="3" applyNumberFormat="1" applyFont="1" applyAlignment="1" applyProtection="1"/>
    <xf numFmtId="166" fontId="19" fillId="0" borderId="6" xfId="2" applyNumberFormat="1" applyFont="1" applyBorder="1"/>
    <xf numFmtId="166" fontId="5" fillId="0" borderId="6" xfId="2" applyNumberFormat="1" applyFont="1" applyBorder="1"/>
    <xf numFmtId="166" fontId="19" fillId="8" borderId="0" xfId="2" applyNumberFormat="1" applyFont="1" applyFill="1"/>
    <xf numFmtId="166" fontId="19" fillId="0" borderId="0" xfId="2" applyNumberFormat="1" applyFont="1"/>
    <xf numFmtId="175" fontId="5" fillId="0" borderId="0" xfId="2" applyNumberFormat="1" applyFont="1"/>
    <xf numFmtId="17" fontId="5" fillId="0" borderId="0" xfId="2" applyNumberFormat="1" applyFont="1"/>
    <xf numFmtId="166" fontId="17" fillId="9" borderId="0" xfId="3" applyNumberFormat="1" applyFont="1" applyFill="1" applyAlignment="1" applyProtection="1"/>
    <xf numFmtId="175" fontId="13" fillId="0" borderId="0" xfId="2" applyNumberFormat="1" applyFont="1"/>
    <xf numFmtId="17" fontId="13" fillId="0" borderId="0" xfId="2" applyNumberFormat="1" applyFont="1"/>
    <xf numFmtId="0" fontId="13" fillId="0" borderId="0" xfId="2" applyNumberFormat="1" applyFont="1" applyAlignment="1">
      <alignment wrapText="1"/>
    </xf>
    <xf numFmtId="166" fontId="17" fillId="12" borderId="0" xfId="3" applyNumberFormat="1" applyFont="1" applyFill="1" applyAlignment="1" applyProtection="1"/>
    <xf numFmtId="166" fontId="17" fillId="7" borderId="0" xfId="3" applyNumberFormat="1" applyFont="1" applyFill="1" applyAlignment="1" applyProtection="1"/>
    <xf numFmtId="166" fontId="17" fillId="13" borderId="0" xfId="3" applyNumberFormat="1" applyFont="1" applyFill="1" applyAlignment="1" applyProtection="1"/>
    <xf numFmtId="166" fontId="17" fillId="5" borderId="0" xfId="3" applyNumberFormat="1" applyFont="1" applyFill="1" applyAlignment="1" applyProtection="1"/>
    <xf numFmtId="166" fontId="17" fillId="10" borderId="0" xfId="3" applyNumberFormat="1" applyFont="1" applyFill="1" applyAlignment="1" applyProtection="1"/>
    <xf numFmtId="166" fontId="17" fillId="0" borderId="0" xfId="3" applyNumberFormat="1" applyFont="1" applyAlignment="1" applyProtection="1"/>
    <xf numFmtId="0" fontId="13" fillId="0" borderId="0" xfId="2" applyNumberFormat="1" applyFont="1"/>
    <xf numFmtId="166" fontId="21" fillId="0" borderId="0" xfId="2" applyNumberFormat="1" applyFont="1" applyAlignment="1" applyProtection="1"/>
    <xf numFmtId="166" fontId="13" fillId="0" borderId="0" xfId="2" applyNumberFormat="1" applyFont="1" applyAlignment="1">
      <alignment wrapText="1"/>
    </xf>
    <xf numFmtId="179" fontId="5" fillId="0" borderId="0" xfId="2" applyNumberFormat="1" applyFont="1"/>
    <xf numFmtId="0" fontId="22" fillId="2" borderId="0" xfId="2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/>
    </xf>
    <xf numFmtId="0" fontId="23" fillId="2" borderId="0" xfId="2" applyFont="1" applyFill="1" applyBorder="1" applyAlignment="1">
      <alignment horizontal="center"/>
    </xf>
    <xf numFmtId="166" fontId="17" fillId="0" borderId="0" xfId="3" quotePrefix="1" applyNumberFormat="1" applyFont="1" applyAlignment="1" applyProtection="1"/>
    <xf numFmtId="166" fontId="18" fillId="0" borderId="6" xfId="3" applyNumberFormat="1" applyFont="1" applyBorder="1" applyAlignment="1" applyProtection="1"/>
    <xf numFmtId="166" fontId="16" fillId="0" borderId="6" xfId="2" applyNumberFormat="1" applyFont="1" applyBorder="1"/>
    <xf numFmtId="166" fontId="13" fillId="0" borderId="6" xfId="2" applyNumberFormat="1" applyFont="1" applyBorder="1"/>
    <xf numFmtId="175" fontId="19" fillId="0" borderId="6" xfId="2" applyNumberFormat="1" applyFont="1" applyBorder="1"/>
    <xf numFmtId="0" fontId="13" fillId="0" borderId="6" xfId="2" applyNumberFormat="1" applyFont="1" applyBorder="1"/>
    <xf numFmtId="0" fontId="13" fillId="0" borderId="6" xfId="2" applyNumberFormat="1" applyFont="1" applyBorder="1" applyAlignment="1">
      <alignment wrapText="1"/>
    </xf>
    <xf numFmtId="0" fontId="13" fillId="0" borderId="0" xfId="2" applyNumberFormat="1" applyFont="1" applyBorder="1" applyAlignment="1">
      <alignment wrapText="1"/>
    </xf>
    <xf numFmtId="166" fontId="7" fillId="0" borderId="0" xfId="3" applyNumberFormat="1" applyAlignment="1" applyProtection="1"/>
    <xf numFmtId="166" fontId="7" fillId="0" borderId="0" xfId="3" quotePrefix="1" applyNumberFormat="1" applyAlignment="1" applyProtection="1"/>
    <xf numFmtId="10" fontId="5" fillId="0" borderId="0" xfId="1" applyNumberFormat="1" applyFont="1" applyProtection="1"/>
    <xf numFmtId="166" fontId="18" fillId="0" borderId="0" xfId="3" quotePrefix="1" applyNumberFormat="1" applyFont="1" applyAlignment="1" applyProtection="1"/>
    <xf numFmtId="0" fontId="5" fillId="8" borderId="5" xfId="2" applyNumberFormat="1" applyFont="1" applyFill="1" applyBorder="1" applyAlignment="1" applyProtection="1">
      <alignment horizontal="center"/>
    </xf>
    <xf numFmtId="172" fontId="5" fillId="8" borderId="5" xfId="2" applyNumberFormat="1" applyFont="1" applyFill="1" applyBorder="1" applyAlignment="1" applyProtection="1">
      <alignment horizontal="center"/>
    </xf>
    <xf numFmtId="0" fontId="5" fillId="9" borderId="5" xfId="2" applyNumberFormat="1" applyFont="1" applyFill="1" applyBorder="1" applyAlignment="1" applyProtection="1">
      <alignment horizontal="center"/>
    </xf>
    <xf numFmtId="1" fontId="5" fillId="0" borderId="5" xfId="2" applyNumberFormat="1" applyFont="1" applyFill="1" applyBorder="1" applyAlignment="1" applyProtection="1">
      <alignment horizontal="center"/>
    </xf>
    <xf numFmtId="1" fontId="5" fillId="8" borderId="5" xfId="2" applyNumberFormat="1" applyFont="1" applyFill="1" applyBorder="1" applyAlignment="1" applyProtection="1">
      <alignment horizontal="center"/>
    </xf>
    <xf numFmtId="10" fontId="5" fillId="8" borderId="5" xfId="1" applyNumberFormat="1" applyFont="1" applyFill="1" applyBorder="1" applyAlignment="1" applyProtection="1">
      <alignment horizontal="center"/>
    </xf>
    <xf numFmtId="1" fontId="5" fillId="0" borderId="0" xfId="2" applyNumberFormat="1" applyFont="1" applyFill="1" applyBorder="1" applyAlignment="1" applyProtection="1">
      <alignment horizontal="center"/>
    </xf>
    <xf numFmtId="165" fontId="13" fillId="8" borderId="5" xfId="5" applyNumberFormat="1" applyFont="1" applyFill="1" applyBorder="1" applyAlignment="1" applyProtection="1">
      <alignment horizontal="center"/>
    </xf>
    <xf numFmtId="176" fontId="5" fillId="5" borderId="5" xfId="1" applyNumberFormat="1" applyFont="1" applyFill="1" applyBorder="1" applyAlignment="1" applyProtection="1">
      <alignment horizontal="center"/>
    </xf>
    <xf numFmtId="49" fontId="5" fillId="0" borderId="5" xfId="2" applyNumberFormat="1" applyFont="1" applyFill="1" applyBorder="1" applyAlignment="1" applyProtection="1">
      <alignment horizontal="left" indent="1"/>
    </xf>
    <xf numFmtId="176" fontId="5" fillId="10" borderId="5" xfId="2" applyNumberFormat="1" applyFont="1" applyFill="1" applyBorder="1" applyAlignment="1" applyProtection="1">
      <alignment horizontal="center"/>
    </xf>
    <xf numFmtId="176" fontId="5" fillId="8" borderId="5" xfId="2" applyNumberFormat="1" applyFont="1" applyFill="1" applyBorder="1" applyAlignment="1" applyProtection="1">
      <alignment horizontal="center"/>
    </xf>
    <xf numFmtId="49" fontId="5" fillId="0" borderId="7" xfId="2" applyNumberFormat="1" applyFont="1" applyFill="1" applyBorder="1" applyAlignment="1" applyProtection="1">
      <alignment horizontal="left" indent="1"/>
    </xf>
    <xf numFmtId="171" fontId="5" fillId="0" borderId="7" xfId="2" applyNumberFormat="1" applyFont="1" applyFill="1" applyBorder="1" applyAlignment="1" applyProtection="1">
      <alignment horizontal="center"/>
    </xf>
    <xf numFmtId="177" fontId="5" fillId="10" borderId="5" xfId="2" applyNumberFormat="1" applyFont="1" applyFill="1" applyBorder="1" applyAlignment="1" applyProtection="1">
      <alignment horizontal="center"/>
    </xf>
    <xf numFmtId="177" fontId="5" fillId="9" borderId="5" xfId="2" applyNumberFormat="1" applyFont="1" applyFill="1" applyBorder="1" applyAlignment="1" applyProtection="1">
      <alignment horizontal="center"/>
    </xf>
    <xf numFmtId="49" fontId="5" fillId="0" borderId="0" xfId="2" applyNumberFormat="1" applyFont="1" applyFill="1" applyBorder="1" applyAlignment="1" applyProtection="1">
      <alignment horizontal="left" indent="1"/>
    </xf>
    <xf numFmtId="171" fontId="5" fillId="0" borderId="0" xfId="2" applyNumberFormat="1" applyFont="1" applyFill="1" applyBorder="1" applyAlignment="1" applyProtection="1">
      <alignment horizontal="center"/>
    </xf>
    <xf numFmtId="1" fontId="19" fillId="0" borderId="0" xfId="2" applyNumberFormat="1" applyFont="1" applyFill="1" applyBorder="1" applyAlignment="1" applyProtection="1">
      <alignment horizontal="center"/>
    </xf>
    <xf numFmtId="1" fontId="13" fillId="0" borderId="0" xfId="2" applyNumberFormat="1" applyFont="1" applyFill="1" applyBorder="1" applyAlignment="1" applyProtection="1">
      <alignment horizontal="center"/>
    </xf>
    <xf numFmtId="174" fontId="5" fillId="9" borderId="5" xfId="2" applyNumberFormat="1" applyFont="1" applyFill="1" applyBorder="1" applyAlignment="1" applyProtection="1">
      <alignment horizontal="center"/>
    </xf>
    <xf numFmtId="175" fontId="5" fillId="0" borderId="0" xfId="2" applyNumberFormat="1" applyFont="1" applyProtection="1"/>
    <xf numFmtId="175" fontId="19" fillId="0" borderId="0" xfId="2" applyNumberFormat="1" applyFont="1" applyProtection="1"/>
    <xf numFmtId="0" fontId="7" fillId="0" borderId="0" xfId="3" applyProtection="1"/>
    <xf numFmtId="49" fontId="5" fillId="8" borderId="5" xfId="2" applyNumberFormat="1" applyFont="1" applyFill="1" applyBorder="1" applyAlignment="1" applyProtection="1">
      <alignment horizontal="left" indent="1"/>
    </xf>
    <xf numFmtId="2" fontId="5" fillId="0" borderId="0" xfId="2" applyNumberFormat="1" applyFont="1" applyFill="1" applyBorder="1" applyAlignment="1" applyProtection="1"/>
    <xf numFmtId="178" fontId="5" fillId="7" borderId="5" xfId="2" applyNumberFormat="1" applyFont="1" applyFill="1" applyBorder="1" applyAlignment="1" applyProtection="1">
      <alignment horizontal="center"/>
    </xf>
    <xf numFmtId="164" fontId="5" fillId="8" borderId="5" xfId="2" applyNumberFormat="1" applyFont="1" applyFill="1" applyBorder="1" applyAlignment="1" applyProtection="1">
      <alignment horizontal="center"/>
    </xf>
    <xf numFmtId="178" fontId="5" fillId="5" borderId="5" xfId="2" applyNumberFormat="1" applyFont="1" applyFill="1" applyBorder="1" applyAlignment="1" applyProtection="1">
      <alignment horizontal="center"/>
    </xf>
    <xf numFmtId="178" fontId="5" fillId="0" borderId="0" xfId="2" applyNumberFormat="1" applyFont="1" applyFill="1" applyBorder="1" applyAlignment="1" applyProtection="1">
      <alignment horizontal="center"/>
    </xf>
    <xf numFmtId="2" fontId="5" fillId="0" borderId="0" xfId="2" applyNumberFormat="1" applyFont="1" applyFill="1" applyBorder="1" applyAlignment="1" applyProtection="1">
      <alignment horizontal="center"/>
    </xf>
    <xf numFmtId="164" fontId="5" fillId="0" borderId="0" xfId="2" applyNumberFormat="1" applyFont="1" applyFill="1" applyBorder="1" applyAlignment="1" applyProtection="1">
      <alignment horizontal="center"/>
    </xf>
    <xf numFmtId="164" fontId="5" fillId="7" borderId="5" xfId="2" applyNumberFormat="1" applyFont="1" applyFill="1" applyBorder="1" applyAlignment="1" applyProtection="1">
      <alignment horizontal="center"/>
    </xf>
    <xf numFmtId="177" fontId="5" fillId="7" borderId="5" xfId="2" applyNumberFormat="1" applyFont="1" applyFill="1" applyBorder="1" applyAlignment="1" applyProtection="1">
      <alignment horizontal="center"/>
    </xf>
    <xf numFmtId="0" fontId="2" fillId="2" borderId="0" xfId="2" applyFont="1" applyFill="1" applyBorder="1" applyAlignment="1" applyProtection="1">
      <alignment horizontal="right"/>
    </xf>
    <xf numFmtId="164" fontId="6" fillId="2" borderId="0" xfId="2" applyNumberFormat="1" applyFont="1" applyFill="1" applyBorder="1" applyAlignment="1" applyProtection="1">
      <alignment horizontal="center"/>
    </xf>
    <xf numFmtId="0" fontId="8" fillId="2" borderId="0" xfId="2" applyFont="1" applyFill="1" applyBorder="1" applyAlignment="1" applyProtection="1">
      <alignment horizontal="left"/>
    </xf>
    <xf numFmtId="0" fontId="8" fillId="2" borderId="0" xfId="2" applyFont="1" applyFill="1" applyBorder="1" applyAlignment="1" applyProtection="1">
      <alignment horizontal="left" indent="9"/>
    </xf>
    <xf numFmtId="166" fontId="13" fillId="3" borderId="0" xfId="2" applyNumberFormat="1" applyFont="1" applyFill="1" applyProtection="1"/>
    <xf numFmtId="166" fontId="13" fillId="0" borderId="0" xfId="2" applyNumberFormat="1" applyFont="1" applyProtection="1"/>
    <xf numFmtId="170" fontId="5" fillId="5" borderId="5" xfId="2" applyNumberFormat="1" applyFont="1" applyFill="1" applyBorder="1" applyAlignment="1" applyProtection="1">
      <alignment horizontal="center"/>
    </xf>
    <xf numFmtId="172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Alignment="1" applyProtection="1">
      <alignment horizontal="left" indent="1"/>
    </xf>
    <xf numFmtId="1" fontId="5" fillId="5" borderId="5" xfId="2" applyNumberFormat="1" applyFont="1" applyFill="1" applyBorder="1" applyAlignment="1" applyProtection="1">
      <alignment horizontal="center"/>
    </xf>
    <xf numFmtId="165" fontId="5" fillId="0" borderId="5" xfId="2" applyNumberFormat="1" applyFont="1" applyFill="1" applyBorder="1" applyAlignment="1" applyProtection="1">
      <alignment horizontal="center"/>
    </xf>
    <xf numFmtId="0" fontId="5" fillId="0" borderId="5" xfId="2" applyNumberFormat="1" applyFont="1" applyFill="1" applyBorder="1" applyAlignment="1" applyProtection="1">
      <alignment horizontal="center"/>
    </xf>
    <xf numFmtId="165" fontId="5" fillId="5" borderId="5" xfId="2" applyNumberFormat="1" applyFont="1" applyFill="1" applyBorder="1" applyAlignment="1" applyProtection="1">
      <alignment horizontal="center"/>
    </xf>
    <xf numFmtId="165" fontId="5" fillId="0" borderId="0" xfId="2" applyNumberFormat="1" applyFont="1" applyFill="1" applyBorder="1" applyAlignment="1" applyProtection="1">
      <alignment horizontal="center"/>
    </xf>
    <xf numFmtId="166" fontId="19" fillId="0" borderId="0" xfId="2" applyNumberFormat="1" applyFont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5" fillId="0" borderId="5" xfId="2" applyNumberFormat="1" applyFont="1" applyBorder="1" applyProtection="1"/>
    <xf numFmtId="166" fontId="13" fillId="0" borderId="0" xfId="2" applyNumberFormat="1" applyFont="1" applyFill="1" applyAlignment="1" applyProtection="1">
      <alignment horizontal="center"/>
    </xf>
    <xf numFmtId="0" fontId="13" fillId="0" borderId="0" xfId="2" applyFont="1"/>
    <xf numFmtId="0" fontId="13" fillId="0" borderId="0" xfId="2" applyFont="1" applyAlignment="1">
      <alignment wrapText="1"/>
    </xf>
    <xf numFmtId="0" fontId="13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180" fontId="5" fillId="8" borderId="5" xfId="2" applyNumberFormat="1" applyFont="1" applyFill="1" applyBorder="1" applyAlignment="1" applyProtection="1">
      <alignment horizontal="center"/>
    </xf>
    <xf numFmtId="0" fontId="2" fillId="2" borderId="0" xfId="2" applyFill="1"/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horizontal="left" indent="9"/>
    </xf>
    <xf numFmtId="0" fontId="4" fillId="0" borderId="0" xfId="2" applyFont="1"/>
    <xf numFmtId="0" fontId="2" fillId="0" borderId="0" xfId="2" applyAlignment="1">
      <alignment horizontal="right"/>
    </xf>
    <xf numFmtId="0" fontId="5" fillId="0" borderId="0" xfId="2" applyFont="1" applyAlignment="1">
      <alignment horizontal="center"/>
    </xf>
    <xf numFmtId="0" fontId="5" fillId="0" borderId="0" xfId="2" applyFont="1"/>
    <xf numFmtId="164" fontId="6" fillId="0" borderId="0" xfId="2" applyNumberFormat="1" applyFont="1" applyAlignment="1">
      <alignment horizontal="center"/>
    </xf>
    <xf numFmtId="0" fontId="8" fillId="2" borderId="0" xfId="2" applyFont="1" applyFill="1" applyAlignment="1">
      <alignment horizontal="left"/>
    </xf>
    <xf numFmtId="0" fontId="8" fillId="2" borderId="0" xfId="2" applyFont="1" applyFill="1" applyAlignment="1">
      <alignment horizontal="left" indent="9"/>
    </xf>
    <xf numFmtId="166" fontId="13" fillId="3" borderId="0" xfId="2" applyNumberFormat="1" applyFont="1" applyFill="1"/>
    <xf numFmtId="175" fontId="13" fillId="0" borderId="6" xfId="2" applyNumberFormat="1" applyFont="1" applyBorder="1"/>
    <xf numFmtId="0" fontId="13" fillId="0" borderId="6" xfId="2" applyFont="1" applyBorder="1"/>
    <xf numFmtId="166" fontId="5" fillId="0" borderId="0" xfId="2" quotePrefix="1" applyNumberFormat="1" applyFont="1"/>
    <xf numFmtId="166" fontId="24" fillId="0" borderId="0" xfId="2" applyNumberFormat="1" applyFont="1"/>
    <xf numFmtId="166" fontId="21" fillId="0" borderId="0" xfId="2" applyNumberFormat="1" applyFont="1"/>
    <xf numFmtId="0" fontId="5" fillId="0" borderId="0" xfId="2" applyNumberFormat="1" applyFont="1" applyAlignment="1">
      <alignment wrapText="1"/>
    </xf>
    <xf numFmtId="0" fontId="13" fillId="0" borderId="0" xfId="2" applyNumberFormat="1" applyFont="1" applyAlignment="1">
      <alignment wrapText="1"/>
    </xf>
    <xf numFmtId="0" fontId="5" fillId="0" borderId="8" xfId="2" applyNumberFormat="1" applyFont="1" applyBorder="1" applyAlignment="1">
      <alignment wrapText="1"/>
    </xf>
    <xf numFmtId="166" fontId="19" fillId="3" borderId="6" xfId="2" applyNumberFormat="1" applyFont="1" applyFill="1" applyBorder="1" applyAlignment="1" applyProtection="1">
      <alignment horizontal="center"/>
    </xf>
    <xf numFmtId="0" fontId="5" fillId="5" borderId="9" xfId="2" applyNumberFormat="1" applyFont="1" applyFill="1" applyBorder="1" applyAlignment="1" applyProtection="1">
      <alignment horizontal="left"/>
    </xf>
    <xf numFmtId="0" fontId="5" fillId="5" borderId="10" xfId="2" applyNumberFormat="1" applyFont="1" applyFill="1" applyBorder="1" applyAlignment="1" applyProtection="1">
      <alignment horizontal="left"/>
    </xf>
    <xf numFmtId="166" fontId="13" fillId="0" borderId="0" xfId="2" quotePrefix="1" applyNumberFormat="1" applyFont="1"/>
    <xf numFmtId="14" fontId="17" fillId="0" borderId="0" xfId="3" applyNumberFormat="1" applyFont="1" applyAlignment="1" applyProtection="1"/>
  </cellXfs>
  <cellStyles count="6">
    <cellStyle name="Assumptions Right Number" xfId="4" xr:uid="{00000000-0005-0000-0000-000000000000}"/>
    <cellStyle name="Hyperlink" xfId="3" builtinId="8"/>
    <cellStyle name="Normal" xfId="0" builtinId="0"/>
    <cellStyle name="Normal 2" xfId="2" xr:uid="{00000000-0005-0000-0000-000003000000}"/>
    <cellStyle name="Percent" xfId="1" builtinId="5"/>
    <cellStyle name="Percent 2" xfId="5" xr:uid="{00000000-0005-0000-0000-000005000000}"/>
  </cellStyles>
  <dxfs count="8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ale/Work%20Folders/Pricing%20template%20model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 sizes"/>
      <sheetName val="To-do"/>
      <sheetName val="Pricing model"/>
      <sheetName val="Rules"/>
      <sheetName val="Mechanisms"/>
      <sheetName val="Outputs&gt;&gt;"/>
      <sheetName val="Compliance"/>
      <sheetName val="Price comparisons"/>
      <sheetName val="Tariff schedule"/>
      <sheetName val="Tables"/>
      <sheetName val="Cost movements"/>
      <sheetName val="Charts"/>
      <sheetName val="Charts example (to be removed)"/>
      <sheetName val="Inputs&gt;&gt;"/>
      <sheetName val="General"/>
      <sheetName val="Financial"/>
      <sheetName val="Actuals"/>
      <sheetName val="Metering"/>
      <sheetName val="Tariffs"/>
      <sheetName val="Qty"/>
      <sheetName val="Prop. prices"/>
      <sheetName val="Hist. prices"/>
      <sheetName val="Indicative prices"/>
      <sheetName val="Trial tariffs"/>
      <sheetName val="Tariff costs"/>
      <sheetName val="Calculations&gt;&gt;"/>
      <sheetName val="TAR"/>
      <sheetName val="Prop. rev. detail"/>
      <sheetName val="Hist. rev. detail"/>
      <sheetName val="Tariff revenue"/>
      <sheetName val="Total qty"/>
      <sheetName val="Accounts"/>
      <sheetName val="SC revenue"/>
      <sheetName val="Movements"/>
      <sheetName val="Lookup|Tables"/>
      <sheetName val="Charts examp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BA82"/>
  <sheetViews>
    <sheetView showGridLines="0" tabSelected="1" zoomScaleNormal="100" workbookViewId="0">
      <selection activeCell="E57" sqref="E57"/>
    </sheetView>
  </sheetViews>
  <sheetFormatPr defaultColWidth="0" defaultRowHeight="11.25" customHeight="1" zeroHeight="1" x14ac:dyDescent="0.2"/>
  <cols>
    <col min="1" max="2" width="1.28515625" style="88" customWidth="1"/>
    <col min="3" max="3" width="24.5703125" style="88" customWidth="1"/>
    <col min="4" max="4" width="5.28515625" style="88" customWidth="1"/>
    <col min="5" max="5" width="40.85546875" style="88" customWidth="1"/>
    <col min="6" max="6" width="12.85546875" style="88" customWidth="1"/>
    <col min="7" max="7" width="17" style="88" customWidth="1"/>
    <col min="8" max="8" width="11.140625" style="88" customWidth="1"/>
    <col min="9" max="10" width="36" style="88" customWidth="1"/>
    <col min="11" max="11" width="5.5703125" style="88" customWidth="1"/>
    <col min="12" max="12" width="8" style="88" hidden="1" customWidth="1"/>
    <col min="13" max="20" width="8.42578125" style="88" hidden="1" customWidth="1"/>
    <col min="21" max="21" width="1.28515625" style="88" hidden="1" customWidth="1"/>
    <col min="22" max="22" width="9" style="88" hidden="1" customWidth="1"/>
    <col min="23" max="23" width="1.28515625" style="88" hidden="1" customWidth="1"/>
    <col min="24" max="16384" width="9" style="88" hidden="1"/>
  </cols>
  <sheetData>
    <row r="1" spans="1:53" ht="11.25" customHeight="1" x14ac:dyDescent="0.2"/>
    <row r="2" spans="1:53" s="94" customFormat="1" ht="33.75" x14ac:dyDescent="0.2">
      <c r="A2" s="74"/>
      <c r="B2" s="74"/>
      <c r="C2" s="74"/>
      <c r="D2" s="74"/>
      <c r="E2" s="74"/>
      <c r="F2" s="74"/>
      <c r="G2" s="122" t="s">
        <v>147</v>
      </c>
      <c r="H2" s="75"/>
      <c r="I2" s="74"/>
      <c r="J2" s="74"/>
      <c r="K2" s="74"/>
      <c r="M2" s="95"/>
      <c r="N2" s="96"/>
      <c r="O2" s="97"/>
    </row>
    <row r="3" spans="1:53" s="94" customFormat="1" ht="33.75" x14ac:dyDescent="0.2">
      <c r="A3" s="74"/>
      <c r="B3" s="74"/>
      <c r="C3" s="74"/>
      <c r="D3" s="74"/>
      <c r="E3" s="74"/>
      <c r="F3" s="74"/>
      <c r="G3" s="122" t="str">
        <f>DNSP&amp;" "&amp;forecastyear</f>
        <v>AusNet Services 2022–23</v>
      </c>
      <c r="H3" s="75"/>
      <c r="I3" s="74"/>
      <c r="J3" s="74"/>
      <c r="K3" s="74"/>
      <c r="M3" s="95"/>
      <c r="N3" s="96"/>
      <c r="O3" s="97"/>
    </row>
    <row r="4" spans="1:53" s="100" customFormat="1" ht="13.5" customHeight="1" thickBot="1" x14ac:dyDescent="0.25">
      <c r="A4" s="98"/>
      <c r="B4" s="98"/>
      <c r="C4" s="98"/>
      <c r="D4" s="98"/>
      <c r="E4" s="98"/>
      <c r="F4" s="98"/>
      <c r="G4" s="123" t="s">
        <v>129</v>
      </c>
      <c r="H4" s="99"/>
      <c r="I4" s="98"/>
      <c r="J4" s="98"/>
      <c r="K4" s="98"/>
    </row>
    <row r="5" spans="1:53" s="94" customFormat="1" ht="13.5" customHeight="1" x14ac:dyDescent="0.2">
      <c r="A5" s="74"/>
      <c r="B5" s="74"/>
      <c r="C5" s="74"/>
      <c r="D5" s="74"/>
      <c r="E5" s="74"/>
      <c r="F5" s="74"/>
      <c r="G5" s="124"/>
      <c r="H5" s="76"/>
      <c r="I5" s="74"/>
      <c r="J5" s="74"/>
      <c r="K5" s="74"/>
    </row>
    <row r="6" spans="1:53" s="82" customFormat="1" ht="3" customHeight="1" x14ac:dyDescent="0.2"/>
    <row r="7" spans="1:53" s="87" customFormat="1" ht="12.75" x14ac:dyDescent="0.2">
      <c r="A7" s="77"/>
      <c r="B7" s="78"/>
      <c r="C7" s="77"/>
      <c r="D7" s="77"/>
      <c r="E7" s="77"/>
      <c r="F7" s="77"/>
      <c r="G7" s="77"/>
      <c r="H7" s="77"/>
      <c r="I7" s="77"/>
      <c r="J7" s="77"/>
      <c r="K7" s="77"/>
      <c r="L7" s="79"/>
      <c r="M7" s="79"/>
      <c r="N7" s="79"/>
      <c r="O7" s="79"/>
      <c r="P7" s="80"/>
      <c r="Q7" s="81"/>
      <c r="R7" s="80"/>
      <c r="S7" s="81"/>
      <c r="T7" s="80"/>
      <c r="U7" s="80"/>
      <c r="V7" s="80"/>
      <c r="W7" s="80"/>
      <c r="X7" s="80"/>
      <c r="Y7" s="80"/>
      <c r="Z7" s="80"/>
      <c r="AA7" s="80"/>
      <c r="AB7" s="81"/>
      <c r="AC7" s="81"/>
      <c r="AD7" s="83"/>
      <c r="AE7" s="83"/>
      <c r="AF7" s="83"/>
      <c r="AG7" s="83"/>
      <c r="AH7" s="84"/>
      <c r="AI7" s="85"/>
      <c r="AJ7" s="85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</row>
    <row r="8" spans="1:53" x14ac:dyDescent="0.2"/>
    <row r="9" spans="1:53" x14ac:dyDescent="0.2">
      <c r="C9" s="101" t="s">
        <v>38</v>
      </c>
      <c r="D9" s="89"/>
      <c r="E9" s="89"/>
      <c r="F9" s="89"/>
      <c r="G9" s="102" t="s">
        <v>130</v>
      </c>
      <c r="H9" s="103" t="s">
        <v>131</v>
      </c>
      <c r="I9" s="103" t="s">
        <v>132</v>
      </c>
      <c r="J9" s="103"/>
    </row>
    <row r="10" spans="1:53" x14ac:dyDescent="0.2">
      <c r="C10" s="104"/>
      <c r="D10" s="105"/>
      <c r="E10" s="88" t="s">
        <v>133</v>
      </c>
      <c r="F10" s="105"/>
      <c r="G10" s="106">
        <v>0.1</v>
      </c>
      <c r="H10" s="107">
        <v>44470</v>
      </c>
      <c r="I10" s="213" t="s">
        <v>148</v>
      </c>
      <c r="J10" s="213"/>
    </row>
    <row r="11" spans="1:53" x14ac:dyDescent="0.2">
      <c r="C11" s="108"/>
      <c r="D11" s="89"/>
      <c r="E11" s="88" t="s">
        <v>134</v>
      </c>
      <c r="F11" s="89"/>
      <c r="G11" s="109"/>
      <c r="H11" s="110"/>
      <c r="I11" s="212"/>
      <c r="J11" s="212"/>
    </row>
    <row r="12" spans="1:53" x14ac:dyDescent="0.2">
      <c r="C12" s="112"/>
      <c r="D12" s="89"/>
      <c r="E12" s="88" t="s">
        <v>135</v>
      </c>
      <c r="F12" s="89"/>
      <c r="G12" s="106">
        <v>0.2</v>
      </c>
      <c r="H12" s="107">
        <v>44501</v>
      </c>
      <c r="I12" s="211" t="s">
        <v>136</v>
      </c>
      <c r="J12" s="211"/>
    </row>
    <row r="13" spans="1:53" x14ac:dyDescent="0.2">
      <c r="C13" s="113"/>
      <c r="D13" s="89"/>
      <c r="E13" s="88" t="s">
        <v>137</v>
      </c>
      <c r="F13" s="89"/>
      <c r="G13" s="106">
        <v>1</v>
      </c>
      <c r="H13" s="107">
        <v>44531</v>
      </c>
      <c r="I13" s="211" t="s">
        <v>138</v>
      </c>
      <c r="J13" s="211"/>
    </row>
    <row r="14" spans="1:53" x14ac:dyDescent="0.2">
      <c r="C14" s="114"/>
      <c r="D14" s="89"/>
      <c r="E14" s="88" t="s">
        <v>139</v>
      </c>
      <c r="F14" s="89"/>
      <c r="G14" s="109">
        <v>1.1000000000000001</v>
      </c>
      <c r="H14" s="110">
        <v>44805</v>
      </c>
      <c r="I14" s="212" t="s">
        <v>140</v>
      </c>
      <c r="J14" s="212"/>
    </row>
    <row r="15" spans="1:53" x14ac:dyDescent="0.2">
      <c r="C15" s="115"/>
      <c r="D15" s="89"/>
      <c r="E15" s="88" t="s">
        <v>141</v>
      </c>
      <c r="F15" s="89"/>
      <c r="G15" s="109">
        <v>1.2</v>
      </c>
      <c r="H15" s="110">
        <v>44866</v>
      </c>
      <c r="I15" s="212" t="s">
        <v>142</v>
      </c>
      <c r="J15" s="212"/>
    </row>
    <row r="16" spans="1:53" x14ac:dyDescent="0.2">
      <c r="C16" s="116"/>
      <c r="D16" s="89"/>
      <c r="E16" s="88" t="s">
        <v>143</v>
      </c>
      <c r="F16" s="89"/>
      <c r="G16" s="109">
        <v>2</v>
      </c>
      <c r="H16" s="110">
        <v>44896</v>
      </c>
      <c r="I16" s="212" t="s">
        <v>144</v>
      </c>
      <c r="J16" s="212"/>
    </row>
    <row r="17" spans="1:53" ht="22.5" customHeight="1" x14ac:dyDescent="0.2">
      <c r="C17" s="117"/>
      <c r="D17" s="89"/>
      <c r="E17" s="89"/>
      <c r="F17" s="89"/>
      <c r="G17" s="109">
        <v>2.1</v>
      </c>
      <c r="H17" s="110">
        <v>45200</v>
      </c>
      <c r="I17" s="212" t="s">
        <v>145</v>
      </c>
      <c r="J17" s="212"/>
    </row>
    <row r="18" spans="1:53" x14ac:dyDescent="0.2">
      <c r="C18" s="117"/>
      <c r="D18" s="89"/>
      <c r="E18" s="89"/>
      <c r="F18" s="89"/>
      <c r="G18" s="109">
        <v>3</v>
      </c>
      <c r="H18" s="110">
        <v>45383</v>
      </c>
      <c r="I18" s="212" t="s">
        <v>146</v>
      </c>
      <c r="J18" s="212"/>
    </row>
    <row r="19" spans="1:53" x14ac:dyDescent="0.2">
      <c r="C19" s="117"/>
      <c r="D19" s="89"/>
      <c r="E19" s="89"/>
      <c r="F19" s="89"/>
      <c r="G19" s="109"/>
      <c r="H19" s="118"/>
      <c r="I19" s="111"/>
      <c r="J19" s="111"/>
    </row>
    <row r="20" spans="1:53" s="87" customFormat="1" ht="12.75" x14ac:dyDescent="0.2">
      <c r="A20" s="77"/>
      <c r="B20" s="78"/>
      <c r="C20" s="78" t="s">
        <v>149</v>
      </c>
      <c r="D20" s="77"/>
      <c r="E20" s="77"/>
      <c r="F20" s="77"/>
      <c r="G20" s="77"/>
      <c r="H20" s="77"/>
      <c r="I20" s="77"/>
      <c r="J20" s="77"/>
      <c r="K20" s="77"/>
      <c r="L20" s="79"/>
      <c r="M20" s="79"/>
      <c r="N20" s="79"/>
      <c r="O20" s="79"/>
      <c r="P20" s="80"/>
      <c r="Q20" s="81"/>
      <c r="R20" s="80"/>
      <c r="S20" s="81"/>
      <c r="T20" s="80"/>
      <c r="U20" s="80"/>
      <c r="V20" s="80"/>
      <c r="W20" s="80"/>
      <c r="X20" s="80"/>
      <c r="Y20" s="80"/>
      <c r="Z20" s="80"/>
      <c r="AA20" s="80"/>
      <c r="AB20" s="81"/>
      <c r="AC20" s="81"/>
      <c r="AD20" s="83"/>
      <c r="AE20" s="83"/>
      <c r="AF20" s="83"/>
      <c r="AG20" s="83"/>
      <c r="AH20" s="84"/>
      <c r="AI20" s="85"/>
      <c r="AJ20" s="85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</row>
    <row r="21" spans="1:53" x14ac:dyDescent="0.2">
      <c r="C21" s="117"/>
      <c r="D21" s="89"/>
      <c r="E21" s="89"/>
      <c r="F21" s="89"/>
      <c r="G21" s="109"/>
      <c r="H21" s="118"/>
      <c r="I21" s="111"/>
      <c r="J21" s="111"/>
    </row>
    <row r="22" spans="1:53" x14ac:dyDescent="0.2">
      <c r="C22" s="133" t="s">
        <v>154</v>
      </c>
      <c r="D22" s="89"/>
      <c r="E22" s="89" t="s">
        <v>155</v>
      </c>
      <c r="F22" s="89"/>
      <c r="G22" s="109"/>
      <c r="H22" s="118"/>
      <c r="I22" s="111"/>
      <c r="J22" s="111"/>
    </row>
    <row r="23" spans="1:53" x14ac:dyDescent="0.2">
      <c r="C23" s="133" t="s">
        <v>150</v>
      </c>
      <c r="D23" s="89"/>
      <c r="E23" s="89" t="s">
        <v>156</v>
      </c>
      <c r="F23" s="89"/>
      <c r="G23" s="109"/>
      <c r="H23" s="118"/>
      <c r="I23" s="111"/>
      <c r="J23" s="111"/>
    </row>
    <row r="24" spans="1:53" x14ac:dyDescent="0.2">
      <c r="C24" s="133" t="s">
        <v>153</v>
      </c>
      <c r="D24" s="89"/>
      <c r="E24" s="89" t="s">
        <v>157</v>
      </c>
      <c r="F24" s="89"/>
      <c r="G24" s="109"/>
      <c r="H24" s="118"/>
      <c r="I24" s="111"/>
      <c r="J24" s="111"/>
    </row>
    <row r="25" spans="1:53" x14ac:dyDescent="0.2">
      <c r="C25" s="133" t="s">
        <v>151</v>
      </c>
      <c r="D25" s="89"/>
      <c r="E25" s="89" t="s">
        <v>158</v>
      </c>
      <c r="F25" s="89"/>
      <c r="G25" s="109"/>
      <c r="H25" s="118"/>
      <c r="I25" s="111"/>
      <c r="J25" s="111"/>
    </row>
    <row r="26" spans="1:53" x14ac:dyDescent="0.2">
      <c r="C26" s="133" t="s">
        <v>152</v>
      </c>
      <c r="D26" s="89"/>
      <c r="E26" s="89" t="s">
        <v>159</v>
      </c>
      <c r="F26" s="89"/>
      <c r="G26" s="109"/>
      <c r="H26" s="118"/>
      <c r="I26" s="111"/>
      <c r="J26" s="111"/>
    </row>
    <row r="27" spans="1:53" x14ac:dyDescent="0.2">
      <c r="C27" s="133" t="s">
        <v>160</v>
      </c>
      <c r="D27" s="89"/>
      <c r="E27" s="89" t="s">
        <v>161</v>
      </c>
      <c r="F27" s="89"/>
      <c r="G27" s="109"/>
      <c r="H27" s="118"/>
      <c r="I27" s="111"/>
      <c r="J27" s="111"/>
    </row>
    <row r="28" spans="1:53" x14ac:dyDescent="0.2">
      <c r="C28" s="133" t="s">
        <v>245</v>
      </c>
      <c r="D28" s="89"/>
      <c r="E28" s="89" t="s">
        <v>246</v>
      </c>
      <c r="F28" s="89"/>
      <c r="G28" s="109"/>
      <c r="H28" s="118"/>
      <c r="I28" s="193"/>
      <c r="J28" s="193"/>
    </row>
    <row r="29" spans="1:53" x14ac:dyDescent="0.2">
      <c r="C29" s="117"/>
      <c r="D29" s="89"/>
      <c r="E29" s="89"/>
      <c r="F29" s="89"/>
      <c r="G29" s="109"/>
      <c r="H29" s="118"/>
      <c r="I29" s="111"/>
      <c r="J29" s="111"/>
    </row>
    <row r="30" spans="1:53" s="87" customFormat="1" ht="12.75" x14ac:dyDescent="0.2">
      <c r="A30" s="77"/>
      <c r="B30" s="78"/>
      <c r="C30" s="78" t="s">
        <v>162</v>
      </c>
      <c r="D30" s="77"/>
      <c r="E30" s="77"/>
      <c r="F30" s="77"/>
      <c r="G30" s="77"/>
      <c r="H30" s="77"/>
      <c r="I30" s="77"/>
      <c r="J30" s="77"/>
      <c r="K30" s="77"/>
      <c r="L30" s="79"/>
      <c r="M30" s="79"/>
      <c r="N30" s="79"/>
      <c r="O30" s="79"/>
      <c r="P30" s="80"/>
      <c r="Q30" s="81"/>
      <c r="R30" s="80"/>
      <c r="S30" s="81"/>
      <c r="T30" s="80"/>
      <c r="U30" s="80"/>
      <c r="V30" s="80"/>
      <c r="W30" s="80"/>
      <c r="X30" s="80"/>
      <c r="Y30" s="80"/>
      <c r="Z30" s="80"/>
      <c r="AA30" s="80"/>
      <c r="AB30" s="81"/>
      <c r="AC30" s="81"/>
      <c r="AD30" s="83"/>
      <c r="AE30" s="83"/>
      <c r="AF30" s="83"/>
      <c r="AG30" s="83"/>
      <c r="AH30" s="84"/>
      <c r="AI30" s="85"/>
      <c r="AJ30" s="85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</row>
    <row r="31" spans="1:53" x14ac:dyDescent="0.2">
      <c r="C31" s="117"/>
      <c r="D31" s="89"/>
      <c r="E31" s="89"/>
      <c r="F31" s="89"/>
      <c r="G31" s="109"/>
      <c r="H31" s="118"/>
      <c r="I31" s="111"/>
      <c r="J31" s="111"/>
    </row>
    <row r="32" spans="1:53" x14ac:dyDescent="0.2">
      <c r="C32" s="126" t="s">
        <v>163</v>
      </c>
      <c r="D32" s="128"/>
      <c r="E32" s="128"/>
      <c r="F32" s="89"/>
      <c r="G32" s="129" t="s">
        <v>178</v>
      </c>
      <c r="H32" s="130"/>
      <c r="I32" s="131"/>
      <c r="J32" s="132"/>
    </row>
    <row r="33" spans="3:10" x14ac:dyDescent="0.2">
      <c r="C33" s="134" t="s">
        <v>164</v>
      </c>
      <c r="D33" s="89"/>
      <c r="E33" s="89" t="s">
        <v>11</v>
      </c>
      <c r="F33" s="89"/>
      <c r="G33" s="134" t="s">
        <v>166</v>
      </c>
      <c r="H33" s="118"/>
      <c r="I33" s="111" t="s">
        <v>180</v>
      </c>
      <c r="J33" s="111"/>
    </row>
    <row r="34" spans="3:10" x14ac:dyDescent="0.2">
      <c r="C34" s="134" t="s">
        <v>165</v>
      </c>
      <c r="D34" s="89"/>
      <c r="E34" s="89" t="s">
        <v>179</v>
      </c>
      <c r="F34" s="89"/>
      <c r="G34" s="134" t="s">
        <v>226</v>
      </c>
      <c r="H34" s="118"/>
      <c r="I34" s="111" t="s">
        <v>181</v>
      </c>
      <c r="J34" s="111"/>
    </row>
    <row r="35" spans="3:10" x14ac:dyDescent="0.2">
      <c r="C35" s="134" t="s">
        <v>167</v>
      </c>
      <c r="D35" s="89"/>
      <c r="E35" s="89" t="s">
        <v>169</v>
      </c>
      <c r="F35" s="89"/>
      <c r="G35" s="134" t="s">
        <v>227</v>
      </c>
      <c r="H35" s="118"/>
      <c r="I35" s="111" t="s">
        <v>182</v>
      </c>
      <c r="J35" s="111"/>
    </row>
    <row r="36" spans="3:10" x14ac:dyDescent="0.2">
      <c r="C36" s="134" t="s">
        <v>170</v>
      </c>
      <c r="D36" s="89"/>
      <c r="E36" s="89" t="s">
        <v>171</v>
      </c>
      <c r="F36" s="89"/>
      <c r="G36" s="109"/>
      <c r="H36" s="118"/>
      <c r="I36" s="111"/>
      <c r="J36" s="111"/>
    </row>
    <row r="37" spans="3:10" x14ac:dyDescent="0.2">
      <c r="C37" s="134" t="s">
        <v>168</v>
      </c>
      <c r="D37" s="89"/>
      <c r="E37" s="89" t="s">
        <v>172</v>
      </c>
      <c r="F37" s="89"/>
      <c r="G37" s="129" t="s">
        <v>183</v>
      </c>
      <c r="H37" s="130"/>
      <c r="I37" s="131"/>
      <c r="J37" s="132"/>
    </row>
    <row r="38" spans="3:10" x14ac:dyDescent="0.2">
      <c r="C38" s="134" t="s">
        <v>212</v>
      </c>
      <c r="D38" s="89"/>
      <c r="E38" s="89" t="s">
        <v>173</v>
      </c>
      <c r="F38" s="89"/>
      <c r="G38" s="134" t="s">
        <v>228</v>
      </c>
      <c r="H38" s="89"/>
      <c r="I38" s="89" t="s">
        <v>229</v>
      </c>
      <c r="J38" s="89"/>
    </row>
    <row r="39" spans="3:10" x14ac:dyDescent="0.2">
      <c r="C39" s="134" t="s">
        <v>213</v>
      </c>
      <c r="D39" s="89"/>
      <c r="E39" s="89" t="s">
        <v>214</v>
      </c>
      <c r="F39" s="89"/>
      <c r="G39" s="134" t="s">
        <v>232</v>
      </c>
      <c r="H39" s="89"/>
      <c r="I39" s="89" t="s">
        <v>229</v>
      </c>
      <c r="J39" s="89"/>
    </row>
    <row r="40" spans="3:10" x14ac:dyDescent="0.2">
      <c r="C40" s="134" t="s">
        <v>215</v>
      </c>
      <c r="D40" s="89"/>
      <c r="E40" s="89" t="s">
        <v>174</v>
      </c>
      <c r="F40" s="89"/>
      <c r="G40" s="134" t="s">
        <v>233</v>
      </c>
      <c r="H40" s="89"/>
      <c r="I40" s="89" t="s">
        <v>229</v>
      </c>
      <c r="J40" s="89"/>
    </row>
    <row r="41" spans="3:10" x14ac:dyDescent="0.2">
      <c r="C41" s="134" t="s">
        <v>230</v>
      </c>
      <c r="D41" s="89"/>
      <c r="E41" s="89" t="s">
        <v>231</v>
      </c>
      <c r="F41" s="89"/>
      <c r="G41" s="134" t="s">
        <v>235</v>
      </c>
      <c r="H41" s="89"/>
      <c r="I41" s="89" t="s">
        <v>229</v>
      </c>
      <c r="J41" s="89"/>
    </row>
    <row r="42" spans="3:10" x14ac:dyDescent="0.2">
      <c r="C42" s="134" t="s">
        <v>221</v>
      </c>
      <c r="D42" s="89"/>
      <c r="E42" s="89" t="s">
        <v>175</v>
      </c>
      <c r="F42" s="89"/>
      <c r="J42" s="89"/>
    </row>
    <row r="43" spans="3:10" x14ac:dyDescent="0.2">
      <c r="C43" s="134" t="s">
        <v>237</v>
      </c>
      <c r="D43" s="89"/>
      <c r="E43" s="89" t="s">
        <v>174</v>
      </c>
      <c r="F43" s="89"/>
      <c r="G43" s="136" t="s">
        <v>238</v>
      </c>
      <c r="J43" s="89"/>
    </row>
    <row r="44" spans="3:10" x14ac:dyDescent="0.2">
      <c r="C44" s="134" t="s">
        <v>222</v>
      </c>
      <c r="D44" s="89"/>
      <c r="E44" s="89" t="s">
        <v>176</v>
      </c>
      <c r="F44" s="89"/>
      <c r="J44" s="89"/>
    </row>
    <row r="45" spans="3:10" x14ac:dyDescent="0.2">
      <c r="C45" s="134" t="s">
        <v>223</v>
      </c>
      <c r="D45" s="89"/>
      <c r="E45" s="89" t="s">
        <v>174</v>
      </c>
      <c r="F45" s="89"/>
      <c r="J45" s="89"/>
    </row>
    <row r="46" spans="3:10" x14ac:dyDescent="0.2">
      <c r="C46" s="134" t="s">
        <v>234</v>
      </c>
      <c r="D46" s="89"/>
      <c r="E46" s="89" t="s">
        <v>231</v>
      </c>
      <c r="F46" s="89"/>
      <c r="G46" s="134"/>
      <c r="H46" s="89"/>
      <c r="I46" s="89"/>
      <c r="J46" s="89"/>
    </row>
    <row r="47" spans="3:10" x14ac:dyDescent="0.2">
      <c r="C47" s="134" t="s">
        <v>224</v>
      </c>
      <c r="D47" s="89"/>
      <c r="E47" s="89" t="s">
        <v>177</v>
      </c>
      <c r="F47" s="89"/>
      <c r="G47" s="125"/>
      <c r="H47" s="89"/>
      <c r="I47" s="89"/>
      <c r="J47" s="89"/>
    </row>
    <row r="48" spans="3:10" x14ac:dyDescent="0.2">
      <c r="C48" s="134" t="s">
        <v>225</v>
      </c>
      <c r="D48" s="89"/>
      <c r="E48" s="89" t="s">
        <v>174</v>
      </c>
      <c r="F48" s="89"/>
      <c r="H48" s="190"/>
      <c r="I48" s="191"/>
      <c r="J48" s="111"/>
    </row>
    <row r="49" spans="1:53" x14ac:dyDescent="0.2">
      <c r="C49" s="134" t="s">
        <v>236</v>
      </c>
      <c r="D49" s="89"/>
      <c r="E49" s="89" t="s">
        <v>231</v>
      </c>
      <c r="F49" s="89"/>
      <c r="G49" s="136"/>
      <c r="H49" s="190"/>
      <c r="I49" s="191"/>
      <c r="J49" s="192"/>
    </row>
    <row r="50" spans="1:53" x14ac:dyDescent="0.2">
      <c r="C50" s="125"/>
      <c r="D50" s="89"/>
      <c r="E50" s="89"/>
      <c r="F50" s="89"/>
      <c r="G50" s="109"/>
      <c r="H50" s="118"/>
      <c r="I50" s="111"/>
      <c r="J50" s="111"/>
    </row>
    <row r="51" spans="1:53" s="87" customFormat="1" ht="12.75" x14ac:dyDescent="0.2">
      <c r="A51" s="77"/>
      <c r="B51" s="78"/>
      <c r="C51" s="78" t="s">
        <v>184</v>
      </c>
      <c r="D51" s="77"/>
      <c r="E51" s="77"/>
      <c r="F51" s="77"/>
      <c r="G51" s="77"/>
      <c r="H51" s="77"/>
      <c r="I51" s="77"/>
      <c r="J51" s="77"/>
      <c r="K51" s="77"/>
      <c r="L51" s="79"/>
      <c r="M51" s="79"/>
      <c r="N51" s="79"/>
      <c r="O51" s="79"/>
      <c r="P51" s="80"/>
      <c r="Q51" s="81"/>
      <c r="R51" s="80"/>
      <c r="S51" s="81"/>
      <c r="T51" s="80"/>
      <c r="U51" s="80"/>
      <c r="V51" s="80"/>
      <c r="W51" s="80"/>
      <c r="X51" s="80"/>
      <c r="Y51" s="80"/>
      <c r="Z51" s="80"/>
      <c r="AA51" s="80"/>
      <c r="AB51" s="81"/>
      <c r="AC51" s="81"/>
      <c r="AD51" s="83"/>
      <c r="AE51" s="83"/>
      <c r="AF51" s="83"/>
      <c r="AG51" s="83"/>
      <c r="AH51" s="84"/>
      <c r="AI51" s="85"/>
      <c r="AJ51" s="85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</row>
    <row r="52" spans="1:53" x14ac:dyDescent="0.2">
      <c r="C52" s="117"/>
      <c r="D52" s="89"/>
      <c r="E52" s="89"/>
      <c r="F52" s="89"/>
      <c r="G52" s="109"/>
      <c r="H52" s="118"/>
      <c r="I52" s="111"/>
      <c r="J52" s="111"/>
    </row>
    <row r="53" spans="1:53" x14ac:dyDescent="0.2">
      <c r="C53" s="126" t="s">
        <v>131</v>
      </c>
      <c r="D53" s="127"/>
      <c r="E53" s="127" t="s">
        <v>132</v>
      </c>
      <c r="F53" s="128"/>
      <c r="G53" s="109"/>
      <c r="H53" s="118"/>
      <c r="I53" s="111"/>
      <c r="J53" s="111"/>
    </row>
    <row r="54" spans="1:53" x14ac:dyDescent="0.2">
      <c r="C54" s="218">
        <v>44613</v>
      </c>
      <c r="D54" s="89"/>
      <c r="E54" s="217" t="s">
        <v>394</v>
      </c>
      <c r="F54" s="89"/>
      <c r="G54" s="109"/>
      <c r="H54" s="118"/>
      <c r="I54" s="111"/>
      <c r="J54" s="111"/>
    </row>
    <row r="55" spans="1:53" x14ac:dyDescent="0.2">
      <c r="C55" s="218">
        <v>44613</v>
      </c>
      <c r="D55" s="89"/>
      <c r="E55" s="217" t="s">
        <v>396</v>
      </c>
      <c r="F55" s="89"/>
      <c r="G55" s="109"/>
      <c r="H55" s="118"/>
      <c r="I55" s="111"/>
      <c r="J55" s="111"/>
    </row>
    <row r="56" spans="1:53" x14ac:dyDescent="0.2">
      <c r="C56" s="218">
        <v>44613</v>
      </c>
      <c r="D56" s="89"/>
      <c r="E56" s="217" t="s">
        <v>397</v>
      </c>
      <c r="F56" s="89"/>
      <c r="G56" s="109"/>
      <c r="H56" s="118"/>
      <c r="I56" s="111"/>
      <c r="J56" s="111"/>
    </row>
    <row r="57" spans="1:53" x14ac:dyDescent="0.2">
      <c r="C57" s="117"/>
      <c r="D57" s="89"/>
      <c r="E57" s="89"/>
      <c r="F57" s="89"/>
      <c r="G57" s="109"/>
      <c r="H57" s="118"/>
      <c r="I57" s="111"/>
      <c r="J57" s="111"/>
    </row>
    <row r="58" spans="1:53" x14ac:dyDescent="0.2">
      <c r="C58" s="117"/>
      <c r="D58" s="89"/>
      <c r="E58" s="89"/>
      <c r="F58" s="89"/>
      <c r="G58" s="109"/>
      <c r="H58" s="118"/>
      <c r="I58" s="111"/>
      <c r="J58" s="111"/>
    </row>
    <row r="59" spans="1:53" x14ac:dyDescent="0.2">
      <c r="C59" s="117"/>
      <c r="D59" s="89"/>
      <c r="E59" s="89"/>
      <c r="F59" s="89"/>
      <c r="G59" s="109"/>
      <c r="H59" s="118"/>
      <c r="I59" s="111"/>
      <c r="J59" s="111"/>
    </row>
    <row r="60" spans="1:53" x14ac:dyDescent="0.2">
      <c r="C60" s="117"/>
      <c r="D60" s="89"/>
      <c r="E60" s="89"/>
      <c r="F60" s="89"/>
      <c r="G60" s="109"/>
      <c r="H60" s="118"/>
      <c r="I60" s="111"/>
      <c r="J60" s="111"/>
    </row>
    <row r="61" spans="1:53" x14ac:dyDescent="0.2">
      <c r="C61" s="117"/>
      <c r="D61" s="89"/>
      <c r="E61" s="89"/>
      <c r="F61" s="89"/>
      <c r="G61" s="109"/>
      <c r="H61" s="118"/>
      <c r="I61" s="111"/>
      <c r="J61" s="111"/>
    </row>
    <row r="62" spans="1:53" x14ac:dyDescent="0.2">
      <c r="C62" s="117"/>
      <c r="D62" s="89"/>
      <c r="E62" s="89"/>
      <c r="F62" s="89"/>
      <c r="G62" s="109"/>
      <c r="H62" s="118"/>
      <c r="I62" s="111"/>
      <c r="J62" s="111"/>
    </row>
    <row r="63" spans="1:53" x14ac:dyDescent="0.2">
      <c r="C63" s="117"/>
      <c r="D63" s="89"/>
      <c r="E63" s="89"/>
      <c r="F63" s="89"/>
      <c r="G63" s="109"/>
      <c r="H63" s="118"/>
      <c r="I63" s="111"/>
      <c r="J63" s="111"/>
    </row>
    <row r="64" spans="1:53" x14ac:dyDescent="0.2">
      <c r="C64" s="117"/>
      <c r="D64" s="89"/>
      <c r="E64" s="89"/>
      <c r="F64" s="89"/>
      <c r="G64" s="109"/>
      <c r="H64" s="118"/>
      <c r="I64" s="111"/>
      <c r="J64" s="111"/>
    </row>
    <row r="65" spans="1:53" x14ac:dyDescent="0.2">
      <c r="C65" s="117"/>
      <c r="D65" s="89"/>
      <c r="E65" s="89"/>
      <c r="F65" s="89"/>
      <c r="G65" s="109"/>
      <c r="H65" s="118"/>
      <c r="I65" s="111"/>
      <c r="J65" s="111"/>
    </row>
    <row r="66" spans="1:53" x14ac:dyDescent="0.2">
      <c r="C66" s="117"/>
      <c r="D66" s="89"/>
      <c r="E66" s="89"/>
      <c r="F66" s="89"/>
      <c r="G66" s="109"/>
      <c r="H66" s="118"/>
      <c r="I66" s="111"/>
      <c r="J66" s="111"/>
    </row>
    <row r="67" spans="1:53" ht="12.75" x14ac:dyDescent="0.2">
      <c r="C67" s="119"/>
      <c r="D67" s="89"/>
      <c r="E67" s="89"/>
      <c r="F67" s="89"/>
      <c r="G67" s="89"/>
      <c r="H67" s="89"/>
      <c r="I67" s="120"/>
      <c r="J67" s="120"/>
    </row>
    <row r="68" spans="1:53" s="87" customFormat="1" ht="12.75" x14ac:dyDescent="0.2">
      <c r="A68" s="77"/>
      <c r="B68" s="78" t="s">
        <v>7</v>
      </c>
      <c r="C68" s="77"/>
      <c r="D68" s="77"/>
      <c r="E68" s="77"/>
      <c r="F68" s="77"/>
      <c r="G68" s="77"/>
      <c r="H68" s="77"/>
      <c r="I68" s="77"/>
      <c r="J68" s="77"/>
      <c r="K68" s="77"/>
      <c r="L68" s="79"/>
      <c r="M68" s="79"/>
      <c r="N68" s="79"/>
      <c r="O68" s="79"/>
      <c r="P68" s="80"/>
      <c r="Q68" s="81"/>
      <c r="R68" s="80"/>
      <c r="S68" s="81"/>
      <c r="T68" s="80"/>
      <c r="U68" s="80"/>
      <c r="V68" s="80"/>
      <c r="W68" s="80"/>
      <c r="X68" s="80"/>
      <c r="Y68" s="80"/>
      <c r="Z68" s="80"/>
      <c r="AA68" s="80"/>
      <c r="AB68" s="81"/>
      <c r="AC68" s="81"/>
      <c r="AD68" s="83"/>
      <c r="AE68" s="83"/>
      <c r="AF68" s="83"/>
      <c r="AG68" s="83"/>
      <c r="AH68" s="84"/>
      <c r="AI68" s="85"/>
      <c r="AJ68" s="85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</row>
    <row r="69" spans="1:53" hidden="1" x14ac:dyDescent="0.2">
      <c r="D69" s="89"/>
      <c r="E69" s="89"/>
      <c r="F69" s="89"/>
      <c r="G69" s="89"/>
      <c r="H69" s="89"/>
      <c r="I69" s="89"/>
      <c r="J69" s="89"/>
      <c r="L69" s="121"/>
    </row>
    <row r="70" spans="1:53" hidden="1" x14ac:dyDescent="0.2">
      <c r="D70" s="89"/>
      <c r="E70" s="89"/>
      <c r="F70" s="89"/>
      <c r="G70" s="89"/>
      <c r="H70" s="89"/>
      <c r="I70" s="89"/>
      <c r="J70" s="89"/>
      <c r="L70" s="121"/>
    </row>
    <row r="71" spans="1:53" hidden="1" x14ac:dyDescent="0.2">
      <c r="D71" s="89"/>
      <c r="E71" s="89"/>
      <c r="F71" s="89"/>
      <c r="G71" s="89"/>
      <c r="H71" s="89"/>
      <c r="I71" s="89"/>
      <c r="J71" s="89"/>
      <c r="L71" s="121"/>
    </row>
    <row r="72" spans="1:53" hidden="1" x14ac:dyDescent="0.2">
      <c r="D72" s="89"/>
      <c r="E72" s="89"/>
      <c r="F72" s="89"/>
      <c r="G72" s="89"/>
      <c r="H72" s="89"/>
      <c r="I72" s="89"/>
      <c r="J72" s="89"/>
      <c r="L72" s="121"/>
    </row>
    <row r="73" spans="1:53" hidden="1" x14ac:dyDescent="0.2">
      <c r="D73" s="89"/>
      <c r="E73" s="89"/>
      <c r="F73" s="89"/>
      <c r="G73" s="89"/>
      <c r="H73" s="89"/>
      <c r="I73" s="89"/>
      <c r="J73" s="89"/>
      <c r="L73" s="121"/>
    </row>
    <row r="74" spans="1:53" hidden="1" x14ac:dyDescent="0.2">
      <c r="C74" s="89"/>
      <c r="D74" s="89"/>
      <c r="E74" s="89"/>
      <c r="F74" s="89"/>
      <c r="G74" s="89"/>
      <c r="H74" s="89"/>
      <c r="I74" s="89"/>
      <c r="J74" s="89"/>
      <c r="L74" s="121"/>
    </row>
    <row r="75" spans="1:53" hidden="1" x14ac:dyDescent="0.2">
      <c r="C75" s="89"/>
      <c r="D75" s="89"/>
      <c r="E75" s="89"/>
      <c r="F75" s="89"/>
      <c r="G75" s="89"/>
      <c r="H75" s="89"/>
      <c r="I75" s="89"/>
      <c r="J75" s="89"/>
      <c r="L75" s="121"/>
    </row>
    <row r="76" spans="1:53" hidden="1" x14ac:dyDescent="0.2">
      <c r="C76" s="89"/>
      <c r="D76" s="89"/>
      <c r="E76" s="89"/>
      <c r="F76" s="89"/>
      <c r="G76" s="89"/>
      <c r="H76" s="89"/>
      <c r="I76" s="89"/>
      <c r="J76" s="89"/>
    </row>
    <row r="77" spans="1:53" hidden="1" x14ac:dyDescent="0.2">
      <c r="D77" s="89"/>
      <c r="E77" s="89"/>
      <c r="F77" s="89"/>
      <c r="G77" s="89"/>
      <c r="H77" s="89"/>
      <c r="I77" s="89"/>
      <c r="J77" s="89"/>
    </row>
    <row r="78" spans="1:53" hidden="1" x14ac:dyDescent="0.2">
      <c r="D78" s="89"/>
      <c r="E78" s="89"/>
      <c r="F78" s="89"/>
      <c r="G78" s="89"/>
      <c r="H78" s="89"/>
      <c r="I78" s="89"/>
      <c r="J78" s="89"/>
    </row>
    <row r="79" spans="1:53" hidden="1" x14ac:dyDescent="0.2">
      <c r="D79" s="89"/>
      <c r="E79" s="89"/>
      <c r="F79" s="89"/>
      <c r="G79" s="89"/>
      <c r="H79" s="89"/>
      <c r="I79" s="89"/>
      <c r="J79" s="89"/>
    </row>
    <row r="80" spans="1:53" hidden="1" x14ac:dyDescent="0.2">
      <c r="D80" s="89"/>
      <c r="E80" s="89"/>
      <c r="F80" s="89"/>
      <c r="G80" s="89"/>
      <c r="H80" s="89"/>
      <c r="I80" s="89"/>
      <c r="J80" s="89"/>
    </row>
    <row r="81" spans="3:10" hidden="1" x14ac:dyDescent="0.2">
      <c r="D81" s="89"/>
      <c r="E81" s="89"/>
      <c r="F81" s="89"/>
      <c r="G81" s="89"/>
      <c r="H81" s="89"/>
      <c r="I81" s="89"/>
      <c r="J81" s="89"/>
    </row>
    <row r="82" spans="3:10" ht="12.75" hidden="1" x14ac:dyDescent="0.2">
      <c r="C82" s="119"/>
      <c r="D82" s="89"/>
      <c r="E82" s="89"/>
      <c r="F82" s="89"/>
      <c r="G82" s="89"/>
      <c r="H82" s="89"/>
      <c r="I82" s="89"/>
      <c r="J82" s="89"/>
    </row>
  </sheetData>
  <mergeCells count="9">
    <mergeCell ref="I12:J12"/>
    <mergeCell ref="I11:J11"/>
    <mergeCell ref="I10:J10"/>
    <mergeCell ref="I18:J18"/>
    <mergeCell ref="I17:J17"/>
    <mergeCell ref="I16:J16"/>
    <mergeCell ref="I15:J15"/>
    <mergeCell ref="I14:J14"/>
    <mergeCell ref="I13:J13"/>
  </mergeCells>
  <hyperlinks>
    <hyperlink ref="C22" location="'General Inputs'!A1" display="General Inputs" xr:uid="{00000000-0004-0000-0000-000000000000}"/>
    <hyperlink ref="C23" location="'Ancillary Network Services'!A1" display="Ancillary Network Services" xr:uid="{00000000-0004-0000-0000-000001000000}"/>
    <hyperlink ref="C24" location="'Labour Rates'!A1" display="Labour Rates" xr:uid="{00000000-0004-0000-0000-000002000000}"/>
    <hyperlink ref="C25" location="'Public Lighting'!A1" display="Public Lighting" xr:uid="{00000000-0004-0000-0000-000003000000}"/>
    <hyperlink ref="C26" location="Metering!A1" display="Metering" xr:uid="{00000000-0004-0000-0000-000004000000}"/>
    <hyperlink ref="C27" location="'Lookup Tables'!A1" display="Lookup Tables" xr:uid="{00000000-0004-0000-0000-000005000000}"/>
    <hyperlink ref="C33" location="'General Inputs'!F8" display="'General Inputs'!F8" xr:uid="{00000000-0004-0000-0000-000006000000}"/>
    <hyperlink ref="C34" location="'General Inputs'!F9" display="'General Inputs'!F9" xr:uid="{00000000-0004-0000-0000-000007000000}"/>
    <hyperlink ref="C35" location="'General Inputs'!F12" display="'General Inputs'!F12" xr:uid="{00000000-0004-0000-0000-000008000000}"/>
    <hyperlink ref="C36" location="'General Inputs'!F14:F15" display="'General Inputs'!F14:F15" xr:uid="{00000000-0004-0000-0000-000009000000}"/>
    <hyperlink ref="C37" location="'General Inputs'!F16" display="'General Inputs'!F16" xr:uid="{00000000-0004-0000-0000-00000A000000}"/>
    <hyperlink ref="C38" location="'General Inputs'!K22:N25" display="''General Inputs'!K22:N25" xr:uid="{00000000-0004-0000-0000-00000B000000}"/>
    <hyperlink ref="C39" location="'Ancillary Network Services'!C7:F323" display="''Ancillary Network Services'!C7:F323" xr:uid="{00000000-0004-0000-0000-00000C000000}"/>
    <hyperlink ref="C40" location="'Ancillary Network Services'!T7:T323" display="''Ancillary Network Services'!T7:T323" xr:uid="{00000000-0004-0000-0000-00000D000000}"/>
    <hyperlink ref="C42" location="'Labour Rates'!C7:E36" display="''Labour Rates'!C7:E36" xr:uid="{00000000-0004-0000-0000-00000E000000}"/>
    <hyperlink ref="C43" location="'Labour Rates'!S7:S36" display="''Labour Rates'!S7:S36" xr:uid="{00000000-0004-0000-0000-00000F000000}"/>
    <hyperlink ref="C44" location="'Public Lighting'!C7:F305" display="''Public Lighting'!C7:F305" xr:uid="{00000000-0004-0000-0000-000010000000}"/>
    <hyperlink ref="C45" location="'Public Lighting'!T7:T305" display="''Public Lighting'!T7:T305" xr:uid="{00000000-0004-0000-0000-000011000000}"/>
    <hyperlink ref="C47" location="Metering!C7:G36" display="''Metering'!C7:G36" xr:uid="{00000000-0004-0000-0000-000012000000}"/>
    <hyperlink ref="C48" location="Metering!U7:U36" display="''Metering'!U7:U36" xr:uid="{00000000-0004-0000-0000-000013000000}"/>
    <hyperlink ref="G33" location="'General Inputs'!F10" display="'General Inputs'!F10" xr:uid="{00000000-0004-0000-0000-000014000000}"/>
    <hyperlink ref="G34" location="'General Inputs'!K27:N30" display="''General Inputs'!K27:N30" xr:uid="{00000000-0004-0000-0000-000015000000}"/>
    <hyperlink ref="G35" location="'General Inputs'!F37:F77" display="''General Inputs'!F37:F77" xr:uid="{00000000-0004-0000-0000-000016000000}"/>
    <hyperlink ref="G38" location="'Ancillary Network Services'!N7:R323" display="''Ancillary Network Services'!N7:R323" xr:uid="{3FD6E011-862D-423F-8B1E-94F642E3364C}"/>
    <hyperlink ref="G39" location="'Labour Rates'!M7:Q36" display="''Labour Rates'!M7:Q36" xr:uid="{2DD17C05-71B9-4AC4-AC4F-89A5BD26433D}"/>
    <hyperlink ref="G40" location="'Public Lighting'!N7:R305" display="''Public Lighting'!N7:R305" xr:uid="{70AF10BB-FFD0-4E64-B508-4F723E816B7F}"/>
    <hyperlink ref="G41" location="Metering!O7:S36" display="''Metering'!O7:S36" xr:uid="{A938FBB1-D38D-4730-81EE-73F78D8EDCB2}"/>
    <hyperlink ref="C41" location="'Ancillary Network Services'!Z7:AC323" display="''Ancillary Network Services'!Z7:AC323" xr:uid="{009A4317-8F94-47AF-A981-208B33A925B0}"/>
    <hyperlink ref="C46" location="'Public Lighting'!Z7:AC305" display="''Public Lighting'!Z7:AC305" xr:uid="{B70D2F7E-0474-4F48-97BD-53870585C677}"/>
    <hyperlink ref="C49" location="Metering!AA7:AD36" display="''Metering'!AA7:AD36" xr:uid="{9FEC4A85-A229-42DB-B167-04897A0C5549}"/>
    <hyperlink ref="C28" location="'Model update log'!A1" display="Model update log" xr:uid="{674526E0-36B8-493D-9C23-D13B66373410}"/>
  </hyperlinks>
  <pageMargins left="0.7" right="0.7" top="0.75" bottom="0.75" header="0.3" footer="0.3"/>
  <pageSetup paperSize="9" orientation="portrait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9" tint="0.79998168889431442"/>
  </sheetPr>
  <dimension ref="A1:AU95"/>
  <sheetViews>
    <sheetView showGridLines="0" zoomScaleNormal="100" workbookViewId="0">
      <selection activeCell="L20" sqref="L20"/>
    </sheetView>
  </sheetViews>
  <sheetFormatPr defaultColWidth="0" defaultRowHeight="11.25" zeroHeight="1" outlineLevelRow="1" x14ac:dyDescent="0.2"/>
  <cols>
    <col min="1" max="2" width="1.28515625" style="36" customWidth="1"/>
    <col min="3" max="3" width="38" style="36" customWidth="1"/>
    <col min="4" max="4" width="14" style="37" customWidth="1"/>
    <col min="5" max="5" width="2.7109375" style="37" customWidth="1"/>
    <col min="6" max="6" width="12.5703125" style="37" customWidth="1"/>
    <col min="7" max="7" width="10" style="37" customWidth="1"/>
    <col min="8" max="9" width="2.85546875" style="37" customWidth="1"/>
    <col min="10" max="14" width="9.28515625" style="36" customWidth="1"/>
    <col min="15" max="17" width="2.28515625" style="36" customWidth="1"/>
    <col min="18" max="20" width="9.28515625" style="36" customWidth="1"/>
    <col min="21" max="23" width="1.85546875" style="36" customWidth="1"/>
    <col min="24" max="38" width="9" style="36" hidden="1" customWidth="1"/>
    <col min="39" max="16384" width="9" style="36" hidden="1"/>
  </cols>
  <sheetData>
    <row r="1" spans="1:47" s="1" customFormat="1" ht="15.75" x14ac:dyDescent="0.25">
      <c r="B1" s="2" t="str">
        <f>'Pricing model - ACS'!G2&amp;" - "&amp;'Pricing model - ACS'!G3</f>
        <v>AER pricing model - price capped ACS - AusNet Services 2022–23</v>
      </c>
      <c r="C1" s="2"/>
      <c r="D1" s="2"/>
      <c r="E1" s="2"/>
      <c r="F1" s="3"/>
      <c r="G1" s="3"/>
      <c r="H1" s="3"/>
      <c r="I1" s="3"/>
      <c r="J1" s="53"/>
      <c r="K1" s="53" t="s">
        <v>0</v>
      </c>
      <c r="L1" s="54"/>
      <c r="M1" s="54"/>
      <c r="N1" s="55"/>
      <c r="O1" s="8"/>
      <c r="P1" s="5"/>
      <c r="Q1" s="5"/>
      <c r="R1" s="6"/>
      <c r="S1" s="9"/>
      <c r="T1" s="5"/>
      <c r="U1" s="10"/>
      <c r="V1" s="9"/>
      <c r="W1" s="5"/>
    </row>
    <row r="2" spans="1:47" s="12" customFormat="1" ht="13.5" thickBot="1" x14ac:dyDescent="0.25">
      <c r="B2" s="13" t="str">
        <f>'Pricing model - ACS'!C22&amp;" - "&amp;'Pricing model - ACS'!E22</f>
        <v>General Inputs - General inputs including business information, inflation, and x-factors</v>
      </c>
      <c r="C2" s="13"/>
      <c r="D2" s="13"/>
      <c r="E2" s="13"/>
      <c r="F2" s="14"/>
      <c r="G2" s="14"/>
      <c r="H2" s="14"/>
      <c r="I2" s="14"/>
    </row>
    <row r="3" spans="1:47" s="22" customFormat="1" x14ac:dyDescent="0.2">
      <c r="D3" s="23"/>
      <c r="E3" s="23"/>
      <c r="F3" s="23"/>
      <c r="G3" s="23"/>
      <c r="H3" s="23"/>
      <c r="I3" s="23"/>
    </row>
    <row r="4" spans="1:47" s="22" customFormat="1" x14ac:dyDescent="0.2">
      <c r="D4" s="23"/>
      <c r="E4" s="23"/>
      <c r="F4" s="23"/>
      <c r="G4" s="23"/>
      <c r="H4" s="23"/>
      <c r="I4" s="23"/>
    </row>
    <row r="5" spans="1:47" s="11" customFormat="1" ht="12.75" x14ac:dyDescent="0.2">
      <c r="A5" s="25">
        <v>1</v>
      </c>
      <c r="B5" s="26" t="s">
        <v>9</v>
      </c>
      <c r="C5" s="25"/>
      <c r="D5" s="25"/>
      <c r="E5" s="25"/>
      <c r="F5" s="52"/>
      <c r="G5" s="52"/>
      <c r="H5" s="52"/>
      <c r="I5" s="52"/>
      <c r="J5" s="34"/>
      <c r="K5" s="35"/>
      <c r="L5" s="34"/>
      <c r="M5" s="35"/>
      <c r="N5" s="34"/>
      <c r="O5" s="34"/>
      <c r="P5" s="34"/>
      <c r="Q5" s="34"/>
      <c r="R5" s="34"/>
      <c r="S5" s="34"/>
      <c r="T5" s="34"/>
      <c r="U5" s="34"/>
      <c r="V5" s="35"/>
      <c r="W5" s="35"/>
      <c r="X5" s="56"/>
      <c r="Y5" s="56"/>
      <c r="Z5" s="56"/>
      <c r="AA5" s="56"/>
      <c r="AB5" s="57"/>
      <c r="AC5" s="58"/>
      <c r="AD5" s="5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</row>
    <row r="6" spans="1:47" x14ac:dyDescent="0.2"/>
    <row r="7" spans="1:47" x14ac:dyDescent="0.2">
      <c r="C7" s="59" t="s">
        <v>8</v>
      </c>
      <c r="D7" s="39" t="s">
        <v>1</v>
      </c>
      <c r="E7" s="39"/>
      <c r="F7" s="60" t="s">
        <v>10</v>
      </c>
      <c r="H7" s="60"/>
      <c r="I7" s="36"/>
      <c r="J7" s="61"/>
    </row>
    <row r="8" spans="1:47" x14ac:dyDescent="0.2">
      <c r="C8" s="36" t="s">
        <v>11</v>
      </c>
      <c r="D8" s="37" t="s">
        <v>24</v>
      </c>
      <c r="E8" s="36"/>
      <c r="F8" s="137" t="s">
        <v>12</v>
      </c>
      <c r="H8" s="36"/>
      <c r="I8" s="36"/>
    </row>
    <row r="9" spans="1:47" x14ac:dyDescent="0.2">
      <c r="C9" s="36" t="s">
        <v>13</v>
      </c>
      <c r="D9" s="37" t="s">
        <v>24</v>
      </c>
      <c r="E9" s="36"/>
      <c r="F9" s="138">
        <v>36678</v>
      </c>
      <c r="H9" s="36"/>
      <c r="I9" s="36"/>
    </row>
    <row r="10" spans="1:47" x14ac:dyDescent="0.2">
      <c r="C10" s="36" t="s">
        <v>14</v>
      </c>
      <c r="D10" s="37" t="s">
        <v>24</v>
      </c>
      <c r="E10" s="36"/>
      <c r="F10" s="139" t="s">
        <v>260</v>
      </c>
      <c r="G10" s="36"/>
      <c r="H10" s="36"/>
      <c r="I10" s="36"/>
    </row>
    <row r="11" spans="1:47" x14ac:dyDescent="0.2">
      <c r="C11" s="36" t="s">
        <v>16</v>
      </c>
      <c r="D11" s="37" t="s">
        <v>17</v>
      </c>
      <c r="E11" s="36"/>
      <c r="F11" s="140" t="str">
        <f>IF(INDEX('Lookup Tables'!I101:I115,MATCH(DNSP,'Lookup Tables'!G101:G115,0))="Vic",
INDEX('Lookup Tables'!L61:L87,MATCH(forecastyear,'Lookup Tables'!I61:I87,0)-1),
INDEX('Lookup Tables'!I61:I87,MATCH(forecastyear,'Lookup Tables'!I61:I87,0)-1))</f>
        <v>2021–22</v>
      </c>
      <c r="G11" s="36"/>
      <c r="H11" s="36"/>
      <c r="I11" s="36"/>
    </row>
    <row r="12" spans="1:47" x14ac:dyDescent="0.2">
      <c r="C12" s="36" t="s">
        <v>18</v>
      </c>
      <c r="D12" s="37" t="s">
        <v>23</v>
      </c>
      <c r="E12" s="36"/>
      <c r="F12" s="141" t="s">
        <v>15</v>
      </c>
      <c r="G12" s="36"/>
      <c r="H12" s="36"/>
      <c r="I12" s="36"/>
    </row>
    <row r="13" spans="1:47" x14ac:dyDescent="0.2">
      <c r="C13" s="36" t="s">
        <v>19</v>
      </c>
      <c r="D13" s="37" t="s">
        <v>17</v>
      </c>
      <c r="E13" s="36"/>
      <c r="F13" s="140" t="str">
        <f>'Lookup Tables'!G96</f>
        <v>2025–26</v>
      </c>
      <c r="G13" s="36"/>
      <c r="H13" s="36"/>
      <c r="I13" s="36"/>
    </row>
    <row r="14" spans="1:47" x14ac:dyDescent="0.2">
      <c r="C14" s="36" t="s">
        <v>20</v>
      </c>
      <c r="D14" s="37" t="s">
        <v>23</v>
      </c>
      <c r="E14" s="36"/>
      <c r="F14" s="138">
        <v>36861</v>
      </c>
      <c r="G14" s="36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</row>
    <row r="15" spans="1:47" x14ac:dyDescent="0.2">
      <c r="C15" s="36" t="s">
        <v>21</v>
      </c>
      <c r="D15" s="37" t="s">
        <v>23</v>
      </c>
      <c r="E15" s="36"/>
      <c r="F15" s="138">
        <v>36678</v>
      </c>
      <c r="G15" s="36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</row>
    <row r="16" spans="1:47" x14ac:dyDescent="0.2">
      <c r="C16" s="36" t="s">
        <v>22</v>
      </c>
      <c r="D16" s="37" t="s">
        <v>23</v>
      </c>
      <c r="E16" s="36"/>
      <c r="F16" s="142">
        <v>1.9993872504847632E-2</v>
      </c>
      <c r="G16" s="36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</row>
    <row r="17" spans="1:47" x14ac:dyDescent="0.2">
      <c r="E17" s="36"/>
      <c r="F17" s="36"/>
      <c r="G17" s="1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62"/>
    </row>
    <row r="18" spans="1:47" s="11" customFormat="1" ht="12.75" x14ac:dyDescent="0.2">
      <c r="A18" s="25"/>
      <c r="B18" s="26" t="s">
        <v>124</v>
      </c>
      <c r="C18" s="25"/>
      <c r="D18" s="27" t="s">
        <v>1</v>
      </c>
      <c r="E18" s="27"/>
      <c r="F18" s="27" t="s">
        <v>2</v>
      </c>
      <c r="G18" s="27"/>
      <c r="H18" s="27"/>
      <c r="I18" s="27"/>
      <c r="J18" s="32" t="str">
        <f>RCP_firstyear</f>
        <v>2021–22</v>
      </c>
      <c r="K18" s="32" t="str">
        <f>RCP_secondyear</f>
        <v>2022–23</v>
      </c>
      <c r="L18" s="32" t="str">
        <f>RCP_thirdyear</f>
        <v>2023–24</v>
      </c>
      <c r="M18" s="32" t="str">
        <f>RCP_fourthyear</f>
        <v>2024–25</v>
      </c>
      <c r="N18" s="32" t="str">
        <f>RCP_lastyear</f>
        <v>2025–26</v>
      </c>
      <c r="O18" s="51" t="s">
        <v>6</v>
      </c>
      <c r="P18" s="34"/>
      <c r="Q18" s="35"/>
      <c r="R18" s="35"/>
      <c r="S18" s="35"/>
      <c r="T18" s="35"/>
      <c r="U18" s="35"/>
      <c r="V18" s="35"/>
      <c r="W18" s="35"/>
    </row>
    <row r="19" spans="1:47" s="11" customFormat="1" x14ac:dyDescent="0.2">
      <c r="A19" s="36"/>
      <c r="B19" s="36"/>
      <c r="C19" s="70"/>
      <c r="D19" s="37"/>
      <c r="E19" s="39"/>
      <c r="F19" s="38"/>
      <c r="G19" s="39"/>
      <c r="H19" s="39"/>
      <c r="I19" s="37"/>
      <c r="J19" s="40"/>
      <c r="K19" s="40"/>
      <c r="L19" s="40"/>
      <c r="M19" s="40"/>
      <c r="N19" s="40"/>
      <c r="O19" s="36"/>
      <c r="P19" s="36"/>
      <c r="Q19" s="36"/>
      <c r="R19" s="36"/>
      <c r="S19" s="36"/>
      <c r="T19" s="36"/>
      <c r="U19" s="36"/>
      <c r="V19" s="36"/>
      <c r="W19" s="36"/>
    </row>
    <row r="20" spans="1:47" s="11" customFormat="1" x14ac:dyDescent="0.2">
      <c r="A20" s="36"/>
      <c r="B20" s="36"/>
      <c r="C20" s="90" t="s">
        <v>26</v>
      </c>
      <c r="D20" s="91" t="s">
        <v>121</v>
      </c>
      <c r="E20" s="39"/>
      <c r="F20" s="144" t="s">
        <v>33</v>
      </c>
      <c r="G20" s="39"/>
      <c r="H20" s="39"/>
      <c r="I20" s="37"/>
      <c r="J20" s="145">
        <f>IF(LEFT(J18,2)="HY",INDEX('General Inputs'!$N$37:$N$77,MATCH('General Inputs'!J18,'General Inputs'!$K$37:$K$77,0)),INDEX('General Inputs'!$G$37:$G$77,MATCH('General Inputs'!J18,'General Inputs'!$K$37:$K$77,0)))</f>
        <v>8.6058519793459354E-3</v>
      </c>
      <c r="K20" s="145">
        <f>IF(LEFT(K18,2)="HY",INDEX('General Inputs'!$N$37:$N$77,MATCH('General Inputs'!K18,'General Inputs'!$K$37:$K$77,0)),INDEX('General Inputs'!$G$37:$G$77,MATCH('General Inputs'!K18,'General Inputs'!$K$37:$K$77,0)))</f>
        <v>3.4982935153583528E-2</v>
      </c>
      <c r="L20" s="145">
        <f>IF(LEFT(L18,2)="HY",INDEX('General Inputs'!$N$37:$N$77,MATCH('General Inputs'!L18,'General Inputs'!$K$37:$K$77,0)),INDEX('General Inputs'!$G$37:$G$77,MATCH('General Inputs'!L18,'General Inputs'!$K$37:$K$77,0)))</f>
        <v>1.9993872504847632E-2</v>
      </c>
      <c r="M20" s="145">
        <f>IF(LEFT(M18,2)="HY",INDEX('General Inputs'!$N$37:$N$77,MATCH('General Inputs'!M18,'General Inputs'!$K$37:$K$77,0)),INDEX('General Inputs'!$G$37:$G$77,MATCH('General Inputs'!M18,'General Inputs'!$K$37:$K$77,0)))</f>
        <v>1.9993872504847632E-2</v>
      </c>
      <c r="N20" s="145">
        <f>IF(LEFT(N18,2)="HY",INDEX('General Inputs'!$N$37:$N$77,MATCH('General Inputs'!N18,'General Inputs'!$K$37:$K$77,0)),INDEX('General Inputs'!$G$37:$G$77,MATCH('General Inputs'!N18,'General Inputs'!$K$37:$K$77,0)))</f>
        <v>1.9993872504847632E-2</v>
      </c>
      <c r="O20" s="36"/>
      <c r="P20" s="36"/>
      <c r="Q20" s="36"/>
      <c r="R20" s="36"/>
      <c r="S20" s="36"/>
      <c r="T20" s="36"/>
      <c r="U20" s="36"/>
      <c r="V20" s="36"/>
      <c r="W20" s="36"/>
    </row>
    <row r="21" spans="1:47" s="11" customFormat="1" x14ac:dyDescent="0.2">
      <c r="A21" s="36"/>
      <c r="B21" s="36"/>
      <c r="C21" s="70"/>
      <c r="D21" s="37"/>
      <c r="E21" s="39"/>
      <c r="F21" s="38"/>
      <c r="G21" s="39"/>
      <c r="H21" s="39"/>
      <c r="I21" s="37"/>
      <c r="J21" s="40"/>
      <c r="K21" s="40"/>
      <c r="L21" s="40"/>
      <c r="M21" s="40"/>
      <c r="N21" s="40"/>
      <c r="O21" s="36"/>
      <c r="P21" s="36"/>
      <c r="Q21" s="36"/>
      <c r="R21" s="36"/>
      <c r="S21" s="36"/>
      <c r="T21" s="36"/>
      <c r="U21" s="36"/>
      <c r="V21" s="36"/>
      <c r="W21" s="36"/>
    </row>
    <row r="22" spans="1:47" s="11" customFormat="1" x14ac:dyDescent="0.2">
      <c r="A22" s="36"/>
      <c r="B22" s="36"/>
      <c r="C22" s="146" t="s">
        <v>210</v>
      </c>
      <c r="D22" s="37" t="s">
        <v>32</v>
      </c>
      <c r="E22" s="39"/>
      <c r="F22" s="144" t="s">
        <v>33</v>
      </c>
      <c r="G22" s="39"/>
      <c r="H22" s="39"/>
      <c r="I22" s="39"/>
      <c r="J22" s="147"/>
      <c r="K22" s="148">
        <v>-6.6268624707600688E-3</v>
      </c>
      <c r="L22" s="148">
        <v>-6.0912696932914154E-3</v>
      </c>
      <c r="M22" s="148">
        <v>-7.3277279219734291E-3</v>
      </c>
      <c r="N22" s="148">
        <v>-9.5094682370305637E-3</v>
      </c>
      <c r="O22" s="36"/>
      <c r="P22" s="36"/>
      <c r="Q22" s="36"/>
      <c r="R22" s="36"/>
      <c r="S22" s="36"/>
      <c r="T22" s="36"/>
      <c r="U22" s="36"/>
      <c r="V22" s="36"/>
      <c r="W22" s="36"/>
    </row>
    <row r="23" spans="1:47" s="11" customFormat="1" x14ac:dyDescent="0.2">
      <c r="A23" s="36"/>
      <c r="B23" s="36"/>
      <c r="C23" s="146" t="s">
        <v>209</v>
      </c>
      <c r="D23" s="37" t="s">
        <v>32</v>
      </c>
      <c r="E23" s="39"/>
      <c r="F23" s="144" t="s">
        <v>33</v>
      </c>
      <c r="G23" s="39"/>
      <c r="H23" s="39"/>
      <c r="I23" s="39"/>
      <c r="J23" s="147"/>
      <c r="K23" s="148"/>
      <c r="L23" s="148"/>
      <c r="M23" s="148"/>
      <c r="N23" s="148"/>
      <c r="O23" s="36"/>
      <c r="P23" s="36"/>
      <c r="Q23" s="36"/>
      <c r="R23" s="36"/>
      <c r="S23" s="36"/>
      <c r="T23" s="36"/>
      <c r="U23" s="36"/>
      <c r="V23" s="36"/>
      <c r="W23" s="36"/>
    </row>
    <row r="24" spans="1:47" s="11" customFormat="1" x14ac:dyDescent="0.2">
      <c r="A24" s="36"/>
      <c r="B24" s="36"/>
      <c r="C24" s="146" t="s">
        <v>208</v>
      </c>
      <c r="D24" s="37" t="s">
        <v>32</v>
      </c>
      <c r="E24" s="39"/>
      <c r="F24" s="144" t="s">
        <v>33</v>
      </c>
      <c r="G24" s="39"/>
      <c r="H24" s="39"/>
      <c r="I24" s="39"/>
      <c r="J24" s="147"/>
      <c r="K24" s="148"/>
      <c r="L24" s="148"/>
      <c r="M24" s="148"/>
      <c r="N24" s="148"/>
      <c r="O24" s="36"/>
      <c r="P24" s="42"/>
      <c r="Q24" s="42"/>
      <c r="R24" s="36"/>
      <c r="S24" s="36"/>
      <c r="T24" s="36"/>
      <c r="U24" s="36"/>
      <c r="V24" s="36"/>
      <c r="W24" s="36"/>
    </row>
    <row r="25" spans="1:47" s="11" customFormat="1" x14ac:dyDescent="0.2">
      <c r="A25" s="36"/>
      <c r="B25" s="36"/>
      <c r="C25" s="146" t="s">
        <v>211</v>
      </c>
      <c r="D25" s="37" t="s">
        <v>32</v>
      </c>
      <c r="E25" s="39"/>
      <c r="F25" s="144" t="s">
        <v>33</v>
      </c>
      <c r="G25" s="39"/>
      <c r="H25" s="39"/>
      <c r="I25" s="39"/>
      <c r="J25" s="147"/>
      <c r="K25" s="148"/>
      <c r="L25" s="148"/>
      <c r="M25" s="148"/>
      <c r="N25" s="148"/>
      <c r="O25" s="36"/>
      <c r="P25" s="42"/>
      <c r="Q25" s="42"/>
      <c r="R25" s="36"/>
      <c r="S25" s="36"/>
      <c r="T25" s="36"/>
      <c r="U25" s="36"/>
      <c r="V25" s="36"/>
      <c r="W25" s="36"/>
    </row>
    <row r="26" spans="1:47" s="45" customFormat="1" x14ac:dyDescent="0.2">
      <c r="A26" s="43"/>
      <c r="B26" s="43"/>
      <c r="C26" s="149"/>
      <c r="D26" s="49"/>
      <c r="E26" s="44"/>
      <c r="F26" s="72"/>
      <c r="G26" s="44"/>
      <c r="H26" s="44"/>
      <c r="I26" s="44"/>
      <c r="J26" s="150"/>
      <c r="K26" s="150"/>
      <c r="L26" s="150"/>
      <c r="M26" s="150"/>
      <c r="N26" s="150"/>
      <c r="O26" s="65"/>
      <c r="P26" s="43"/>
      <c r="Q26" s="43"/>
      <c r="R26" s="43"/>
      <c r="S26" s="43"/>
      <c r="T26" s="43"/>
      <c r="U26" s="43"/>
      <c r="V26" s="43"/>
      <c r="W26" s="43"/>
    </row>
    <row r="27" spans="1:47" s="45" customFormat="1" x14ac:dyDescent="0.2">
      <c r="A27" s="43"/>
      <c r="B27" s="43"/>
      <c r="C27" s="146" t="s">
        <v>35</v>
      </c>
      <c r="D27" s="37" t="s">
        <v>24</v>
      </c>
      <c r="E27" s="39"/>
      <c r="F27" s="144" t="s">
        <v>34</v>
      </c>
      <c r="G27" s="39"/>
      <c r="H27" s="39"/>
      <c r="I27" s="39"/>
      <c r="J27" s="151"/>
      <c r="K27" s="152"/>
      <c r="L27" s="152"/>
      <c r="M27" s="152"/>
      <c r="N27" s="152"/>
      <c r="O27" s="65"/>
      <c r="P27" s="43"/>
      <c r="Q27" s="43"/>
      <c r="R27" s="43"/>
      <c r="S27" s="43"/>
      <c r="T27" s="43"/>
      <c r="U27" s="43"/>
      <c r="V27" s="43"/>
      <c r="W27" s="43"/>
    </row>
    <row r="28" spans="1:47" s="45" customFormat="1" x14ac:dyDescent="0.2">
      <c r="A28" s="43"/>
      <c r="B28" s="43"/>
      <c r="C28" s="146" t="s">
        <v>36</v>
      </c>
      <c r="D28" s="37" t="s">
        <v>24</v>
      </c>
      <c r="E28" s="39"/>
      <c r="F28" s="144" t="s">
        <v>34</v>
      </c>
      <c r="G28" s="39"/>
      <c r="H28" s="39"/>
      <c r="I28" s="39"/>
      <c r="J28" s="151"/>
      <c r="K28" s="152"/>
      <c r="L28" s="152"/>
      <c r="M28" s="152"/>
      <c r="N28" s="152"/>
      <c r="O28" s="65"/>
      <c r="P28" s="43"/>
      <c r="Q28" s="43"/>
      <c r="R28" s="43"/>
      <c r="S28" s="43"/>
      <c r="T28" s="43"/>
      <c r="U28" s="43"/>
      <c r="V28" s="43"/>
      <c r="W28" s="43"/>
    </row>
    <row r="29" spans="1:47" s="45" customFormat="1" x14ac:dyDescent="0.2">
      <c r="A29" s="43"/>
      <c r="B29" s="43"/>
      <c r="C29" s="146" t="s">
        <v>122</v>
      </c>
      <c r="D29" s="37" t="s">
        <v>24</v>
      </c>
      <c r="E29" s="39"/>
      <c r="F29" s="144" t="s">
        <v>34</v>
      </c>
      <c r="G29" s="39"/>
      <c r="H29" s="39"/>
      <c r="I29" s="39"/>
      <c r="J29" s="151"/>
      <c r="K29" s="152"/>
      <c r="L29" s="152"/>
      <c r="M29" s="152"/>
      <c r="N29" s="152"/>
      <c r="O29" s="43"/>
      <c r="P29" s="43"/>
      <c r="Q29" s="43"/>
      <c r="R29" s="43"/>
      <c r="S29" s="43"/>
      <c r="T29" s="43"/>
      <c r="U29" s="43"/>
      <c r="V29" s="43"/>
      <c r="W29" s="43"/>
    </row>
    <row r="30" spans="1:47" s="45" customFormat="1" x14ac:dyDescent="0.2">
      <c r="A30" s="43"/>
      <c r="B30" s="43"/>
      <c r="C30" s="146" t="s">
        <v>203</v>
      </c>
      <c r="D30" s="37" t="s">
        <v>24</v>
      </c>
      <c r="E30" s="39"/>
      <c r="F30" s="144" t="s">
        <v>34</v>
      </c>
      <c r="G30" s="39"/>
      <c r="H30" s="39"/>
      <c r="I30" s="39"/>
      <c r="J30" s="151"/>
      <c r="K30" s="152"/>
      <c r="L30" s="152"/>
      <c r="M30" s="152"/>
      <c r="N30" s="152"/>
      <c r="O30" s="43"/>
      <c r="P30" s="43"/>
      <c r="Q30" s="43"/>
      <c r="R30" s="43"/>
      <c r="S30" s="43"/>
      <c r="T30" s="43"/>
      <c r="U30" s="43"/>
      <c r="V30" s="43"/>
      <c r="W30" s="43"/>
    </row>
    <row r="31" spans="1:47" s="45" customFormat="1" x14ac:dyDescent="0.2">
      <c r="A31" s="43"/>
      <c r="B31" s="43"/>
      <c r="C31" s="153"/>
      <c r="D31" s="49"/>
      <c r="E31" s="49"/>
      <c r="F31" s="44"/>
      <c r="G31" s="44"/>
      <c r="H31" s="44"/>
      <c r="I31" s="44"/>
      <c r="J31" s="154"/>
      <c r="K31" s="154"/>
      <c r="L31" s="154"/>
      <c r="M31" s="154"/>
      <c r="N31" s="154"/>
      <c r="O31" s="65"/>
      <c r="P31" s="43"/>
      <c r="Q31" s="43"/>
      <c r="R31" s="43"/>
      <c r="S31" s="43"/>
      <c r="T31" s="43"/>
      <c r="U31" s="43"/>
      <c r="V31" s="43"/>
      <c r="W31" s="43"/>
    </row>
    <row r="32" spans="1:47" s="11" customFormat="1" ht="12.75" x14ac:dyDescent="0.2">
      <c r="A32" s="25"/>
      <c r="B32" s="26" t="s">
        <v>123</v>
      </c>
      <c r="C32" s="25"/>
      <c r="D32" s="25"/>
      <c r="E32" s="25"/>
      <c r="F32" s="52"/>
      <c r="G32" s="52"/>
      <c r="H32" s="52"/>
      <c r="I32" s="52"/>
      <c r="J32" s="34"/>
      <c r="K32" s="35"/>
      <c r="L32" s="34"/>
      <c r="M32" s="35"/>
      <c r="N32" s="34"/>
      <c r="O32" s="34"/>
      <c r="P32" s="34"/>
      <c r="Q32" s="34"/>
      <c r="R32" s="34"/>
      <c r="S32" s="34"/>
      <c r="T32" s="34"/>
      <c r="U32" s="34"/>
      <c r="V32" s="35"/>
      <c r="W32" s="35"/>
      <c r="X32" s="56"/>
      <c r="Y32" s="56"/>
      <c r="Z32" s="56"/>
      <c r="AA32" s="56"/>
      <c r="AB32" s="57"/>
      <c r="AC32" s="58"/>
      <c r="AD32" s="5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</row>
    <row r="33" spans="3:19" x14ac:dyDescent="0.2">
      <c r="E33" s="36"/>
      <c r="F33" s="36"/>
      <c r="G33" s="1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62"/>
    </row>
    <row r="34" spans="3:19" x14ac:dyDescent="0.2">
      <c r="E34" s="36"/>
      <c r="F34" s="60" t="s">
        <v>25</v>
      </c>
      <c r="G34" s="155" t="s">
        <v>26</v>
      </c>
      <c r="H34" s="43"/>
      <c r="I34" s="43"/>
      <c r="J34" s="43"/>
      <c r="K34" s="63" t="s">
        <v>27</v>
      </c>
      <c r="L34" s="43"/>
      <c r="N34" s="63" t="s">
        <v>185</v>
      </c>
      <c r="O34" s="43"/>
      <c r="P34" s="43"/>
      <c r="Q34" s="43"/>
      <c r="R34" s="43"/>
      <c r="S34" s="62"/>
    </row>
    <row r="35" spans="3:19" x14ac:dyDescent="0.2">
      <c r="C35" s="64" t="s">
        <v>1</v>
      </c>
      <c r="E35" s="36"/>
      <c r="F35" s="37" t="s">
        <v>28</v>
      </c>
      <c r="G35" s="156" t="s">
        <v>17</v>
      </c>
      <c r="H35" s="43"/>
      <c r="I35" s="43"/>
      <c r="J35" s="43"/>
      <c r="K35" s="43"/>
      <c r="L35" s="43"/>
      <c r="N35" s="43"/>
      <c r="O35" s="43"/>
      <c r="P35" s="43"/>
      <c r="Q35" s="43"/>
      <c r="R35" s="43"/>
      <c r="S35" s="62"/>
    </row>
    <row r="36" spans="3:19" x14ac:dyDescent="0.2">
      <c r="C36" s="64" t="s">
        <v>2</v>
      </c>
      <c r="E36" s="36"/>
      <c r="F36" s="37" t="s">
        <v>29</v>
      </c>
      <c r="G36" s="156" t="s">
        <v>30</v>
      </c>
      <c r="H36" s="43"/>
      <c r="I36" s="43"/>
      <c r="J36" s="43"/>
      <c r="K36" s="43"/>
      <c r="L36" s="43"/>
      <c r="N36" s="43"/>
      <c r="P36" s="43"/>
      <c r="Q36" s="43"/>
      <c r="R36" s="43"/>
      <c r="S36" s="62"/>
    </row>
    <row r="37" spans="3:19" hidden="1" outlineLevel="1" x14ac:dyDescent="0.2">
      <c r="C37" s="66">
        <v>42094</v>
      </c>
      <c r="D37" s="36"/>
      <c r="E37" s="36"/>
      <c r="F37" s="157">
        <v>106.8</v>
      </c>
      <c r="G37" s="67" t="str">
        <f>IF(MATCH(C37,$C$37:$C$77,0)&lt;=4,"",IF(AND(C37&gt;=IF(INDEX('Lookup Tables'!$I$101:$I$115,MATCH(DNSP,'Lookup Tables'!$G$101:$G$115,0))="Vic",(INDEX('Lookup Tables'!$K$61:$K$87,MATCH(currentyear,'Lookup Tables'!$L$61:$L$87,0))),(INDEX('Lookup Tables'!$H$61:$H$87,MATCH(currentyear,'Lookup Tables'!$I$61:$I$87,0)))),C37&lt;='Lookup Tables'!$H$95),'General Inputs'!$F$16,IF(ISBLANK(F37),"",IF(C37&gt;DATE('Lookup Tables'!$G$64,MONTH($F$14),31),F37/F36-1,F37/F33-1))))</f>
        <v/>
      </c>
      <c r="H37" s="158"/>
      <c r="I37" s="36"/>
      <c r="K37" s="50" t="str">
        <f>IF(MONTH(C37)=MONTH($F$15),
IF(INDEX('Lookup Tables'!$I$101:$I$115,MATCH(DNSP,'Lookup Tables'!$G$101:$G$115))="Vic",INDEX('Lookup Tables'!$L$61:$L$87,MATCH(EDATE(C37,18),'Lookup Tables'!$H$61:$H$87)),INDEX('Lookup Tables'!$I$61:$I$87,MATCH(EDATE(C37,18),'Lookup Tables'!$H$61:$H$87))),"")</f>
        <v/>
      </c>
      <c r="N37" s="135" t="str">
        <f>IF(LEFT(K37,2)="HY",F37/F35-1,"")</f>
        <v/>
      </c>
    </row>
    <row r="38" spans="3:19" hidden="1" outlineLevel="1" x14ac:dyDescent="0.2">
      <c r="C38" s="66">
        <v>42185</v>
      </c>
      <c r="D38" s="36"/>
      <c r="E38" s="36"/>
      <c r="F38" s="157">
        <v>107.5</v>
      </c>
      <c r="G38" s="67" t="str">
        <f>IF(MATCH(C38,$C$37:$C$77,0)&lt;=4,"",IF(AND(C38&gt;=IF(INDEX('Lookup Tables'!$I$101:$I$115,MATCH(DNSP,'Lookup Tables'!$G$101:$G$115,0))="Vic",(INDEX('Lookup Tables'!$K$61:$K$87,MATCH(currentyear,'Lookup Tables'!$L$61:$L$87,0))),(INDEX('Lookup Tables'!$H$61:$H$87,MATCH(currentyear,'Lookup Tables'!$I$61:$I$87,0)))),C38&lt;='Lookup Tables'!$H$95),'General Inputs'!$F$16,IF(ISBLANK(F38),"",IF(C38&gt;DATE('Lookup Tables'!$G$64,MONTH($F$14),31),F38/F37-1,F38/F34-1))))</f>
        <v/>
      </c>
      <c r="H38" s="158"/>
      <c r="I38" s="36"/>
      <c r="K38" s="50">
        <f>IF(MONTH(C38)=MONTH($F$15),
IF(INDEX('Lookup Tables'!$I$101:$I$115,MATCH(DNSP,'Lookup Tables'!$G$101:$G$115))="Vic",INDEX('Lookup Tables'!$L$61:$L$87,MATCH(EDATE(C38,18),'Lookup Tables'!$H$61:$H$87)),INDEX('Lookup Tables'!$I$61:$I$87,MATCH(EDATE(C38,18),'Lookup Tables'!$H$61:$H$87))),"")</f>
        <v>2016</v>
      </c>
      <c r="N38" s="135" t="str">
        <f t="shared" ref="N38:N56" si="0">IF(LEFT(K38,2)="HY",F38/F36-1,"")</f>
        <v/>
      </c>
    </row>
    <row r="39" spans="3:19" hidden="1" outlineLevel="1" x14ac:dyDescent="0.2">
      <c r="C39" s="66">
        <v>42277</v>
      </c>
      <c r="D39" s="36"/>
      <c r="E39" s="36"/>
      <c r="F39" s="157">
        <v>108</v>
      </c>
      <c r="G39" s="67" t="str">
        <f>IF(MATCH(C39,$C$37:$C$77,0)&lt;=4,"",IF(AND(C39&gt;=IF(INDEX('Lookup Tables'!$I$101:$I$115,MATCH(DNSP,'Lookup Tables'!$G$101:$G$115,0))="Vic",(INDEX('Lookup Tables'!$K$61:$K$87,MATCH(currentyear,'Lookup Tables'!$L$61:$L$87,0))),(INDEX('Lookup Tables'!$H$61:$H$87,MATCH(currentyear,'Lookup Tables'!$I$61:$I$87,0)))),C39&lt;='Lookup Tables'!$H$95),'General Inputs'!$F$16,IF(ISBLANK(F39),"",IF(C39&gt;DATE('Lookup Tables'!$G$64,MONTH($F$14),31),F39/F38-1,F39/F35-1))))</f>
        <v/>
      </c>
      <c r="H39" s="158"/>
      <c r="I39" s="36"/>
      <c r="K39" s="50" t="str">
        <f>IF(MONTH(C39)=MONTH($F$15),
IF(INDEX('Lookup Tables'!$I$101:$I$115,MATCH(DNSP,'Lookup Tables'!$G$101:$G$115))="Vic",INDEX('Lookup Tables'!$L$61:$L$87,MATCH(EDATE(C39,18),'Lookup Tables'!$H$61:$H$87)),INDEX('Lookup Tables'!$I$61:$I$87,MATCH(EDATE(C39,18),'Lookup Tables'!$H$61:$H$87))),"")</f>
        <v/>
      </c>
      <c r="N39" s="135" t="str">
        <f t="shared" si="0"/>
        <v/>
      </c>
    </row>
    <row r="40" spans="3:19" hidden="1" outlineLevel="1" x14ac:dyDescent="0.2">
      <c r="C40" s="66">
        <v>42369</v>
      </c>
      <c r="D40" s="36"/>
      <c r="E40" s="36"/>
      <c r="F40" s="157">
        <v>108.4</v>
      </c>
      <c r="G40" s="67" t="str">
        <f>IF(MATCH(C40,$C$37:$C$77,0)&lt;=4,"",IF(AND(C40&gt;=IF(INDEX('Lookup Tables'!$I$101:$I$115,MATCH(DNSP,'Lookup Tables'!$G$101:$G$115,0))="Vic",(INDEX('Lookup Tables'!$K$61:$K$87,MATCH(currentyear,'Lookup Tables'!$L$61:$L$87,0))),(INDEX('Lookup Tables'!$H$61:$H$87,MATCH(currentyear,'Lookup Tables'!$I$61:$I$87,0)))),C40&lt;='Lookup Tables'!$H$95),'General Inputs'!$F$16,IF(ISBLANK(F40),"",IF(C40&gt;DATE('Lookup Tables'!$G$64,MONTH($F$14),31),F40/F39-1,F40/F36-1))))</f>
        <v/>
      </c>
      <c r="H40" s="158"/>
      <c r="I40" s="36"/>
      <c r="K40" s="50" t="str">
        <f>IF(MONTH(C40)=MONTH($F$15),
IF(INDEX('Lookup Tables'!$I$101:$I$115,MATCH(DNSP,'Lookup Tables'!$G$101:$G$115))="Vic",INDEX('Lookup Tables'!$L$61:$L$87,MATCH(EDATE(C40,18),'Lookup Tables'!$H$61:$H$87)),INDEX('Lookup Tables'!$I$61:$I$87,MATCH(EDATE(C40,18),'Lookup Tables'!$H$61:$H$87))),"")</f>
        <v/>
      </c>
      <c r="N40" s="135" t="str">
        <f t="shared" si="0"/>
        <v/>
      </c>
    </row>
    <row r="41" spans="3:19" hidden="1" outlineLevel="1" x14ac:dyDescent="0.2">
      <c r="C41" s="66">
        <v>42460</v>
      </c>
      <c r="D41" s="36"/>
      <c r="E41" s="36"/>
      <c r="F41" s="157">
        <v>108.2</v>
      </c>
      <c r="G41" s="67">
        <f>IF(MATCH(C41,$C$37:$C$77,0)&lt;=4,"",IF(AND(C41&gt;=IF(INDEX('Lookup Tables'!$I$101:$I$115,MATCH(DNSP,'Lookup Tables'!$G$101:$G$115,0))="Vic",(INDEX('Lookup Tables'!$K$61:$K$87,MATCH(currentyear,'Lookup Tables'!$L$61:$L$87,0))),(INDEX('Lookup Tables'!$H$61:$H$87,MATCH(currentyear,'Lookup Tables'!$I$61:$I$87,0)))),C41&lt;='Lookup Tables'!$H$95),'General Inputs'!$F$16,IF(ISBLANK(F41),"",IF(C41&gt;DATE('Lookup Tables'!$G$64,MONTH($F$14),31),F41/F40-1,F41/F37-1))))</f>
        <v>1.3108614232209881E-2</v>
      </c>
      <c r="H41" s="158"/>
      <c r="I41" s="36"/>
      <c r="K41" s="50" t="str">
        <f>IF(MONTH(C41)=MONTH($F$15),
IF(INDEX('Lookup Tables'!$I$101:$I$115,MATCH(DNSP,'Lookup Tables'!$G$101:$G$115))="Vic",INDEX('Lookup Tables'!$L$61:$L$87,MATCH(EDATE(C41,18),'Lookup Tables'!$H$61:$H$87)),INDEX('Lookup Tables'!$I$61:$I$87,MATCH(EDATE(C41,18),'Lookup Tables'!$H$61:$H$87))),"")</f>
        <v/>
      </c>
      <c r="N41" s="135" t="str">
        <f t="shared" si="0"/>
        <v/>
      </c>
    </row>
    <row r="42" spans="3:19" hidden="1" outlineLevel="1" x14ac:dyDescent="0.2">
      <c r="C42" s="66">
        <v>42551</v>
      </c>
      <c r="D42" s="36"/>
      <c r="E42" s="36"/>
      <c r="F42" s="157">
        <v>108.6</v>
      </c>
      <c r="G42" s="67">
        <f>IF(MATCH(C42,$C$37:$C$77,0)&lt;=4,"",IF(AND(C42&gt;=IF(INDEX('Lookup Tables'!$I$101:$I$115,MATCH(DNSP,'Lookup Tables'!$G$101:$G$115,0))="Vic",(INDEX('Lookup Tables'!$K$61:$K$87,MATCH(currentyear,'Lookup Tables'!$L$61:$L$87,0))),(INDEX('Lookup Tables'!$H$61:$H$87,MATCH(currentyear,'Lookup Tables'!$I$61:$I$87,0)))),C42&lt;='Lookup Tables'!$H$95),'General Inputs'!$F$16,IF(ISBLANK(F42),"",IF(C42&gt;DATE('Lookup Tables'!$G$64,MONTH($F$14),31),F42/F41-1,F42/F38-1))))</f>
        <v>1.0232558139534831E-2</v>
      </c>
      <c r="H42" s="158"/>
      <c r="I42" s="36"/>
      <c r="K42" s="50">
        <f>IF(MONTH(C42)=MONTH($F$15),
IF(INDEX('Lookup Tables'!$I$101:$I$115,MATCH(DNSP,'Lookup Tables'!$G$101:$G$115))="Vic",INDEX('Lookup Tables'!$L$61:$L$87,MATCH(EDATE(C42,18),'Lookup Tables'!$H$61:$H$87)),INDEX('Lookup Tables'!$I$61:$I$87,MATCH(EDATE(C42,18),'Lookup Tables'!$H$61:$H$87))),"")</f>
        <v>2017</v>
      </c>
      <c r="N42" s="135" t="str">
        <f t="shared" si="0"/>
        <v/>
      </c>
    </row>
    <row r="43" spans="3:19" hidden="1" outlineLevel="1" x14ac:dyDescent="0.2">
      <c r="C43" s="66">
        <v>42643</v>
      </c>
      <c r="D43" s="36"/>
      <c r="E43" s="36"/>
      <c r="F43" s="157">
        <v>109.4</v>
      </c>
      <c r="G43" s="67">
        <f>IF(MATCH(C43,$C$37:$C$77,0)&lt;=4,"",IF(AND(C43&gt;=IF(INDEX('Lookup Tables'!$I$101:$I$115,MATCH(DNSP,'Lookup Tables'!$G$101:$G$115,0))="Vic",(INDEX('Lookup Tables'!$K$61:$K$87,MATCH(currentyear,'Lookup Tables'!$L$61:$L$87,0))),(INDEX('Lookup Tables'!$H$61:$H$87,MATCH(currentyear,'Lookup Tables'!$I$61:$I$87,0)))),C43&lt;='Lookup Tables'!$H$95),'General Inputs'!$F$16,IF(ISBLANK(F43),"",IF(C43&gt;DATE('Lookup Tables'!$G$64,MONTH($F$14),31),F43/F42-1,F43/F39-1))))</f>
        <v>1.2962962962963065E-2</v>
      </c>
      <c r="H43" s="158"/>
      <c r="I43" s="36"/>
      <c r="K43" s="50" t="str">
        <f>IF(MONTH(C43)=MONTH($F$15),
IF(INDEX('Lookup Tables'!$I$101:$I$115,MATCH(DNSP,'Lookup Tables'!$G$101:$G$115))="Vic",INDEX('Lookup Tables'!$L$61:$L$87,MATCH(EDATE(C43,18),'Lookup Tables'!$H$61:$H$87)),INDEX('Lookup Tables'!$I$61:$I$87,MATCH(EDATE(C43,18),'Lookup Tables'!$H$61:$H$87))),"")</f>
        <v/>
      </c>
      <c r="N43" s="135" t="str">
        <f t="shared" si="0"/>
        <v/>
      </c>
    </row>
    <row r="44" spans="3:19" hidden="1" outlineLevel="1" x14ac:dyDescent="0.2">
      <c r="C44" s="66">
        <v>42735</v>
      </c>
      <c r="D44" s="36"/>
      <c r="E44" s="36"/>
      <c r="F44" s="157">
        <v>110</v>
      </c>
      <c r="G44" s="67">
        <f>IF(MATCH(C44,$C$37:$C$77,0)&lt;=4,"",IF(AND(C44&gt;=IF(INDEX('Lookup Tables'!$I$101:$I$115,MATCH(DNSP,'Lookup Tables'!$G$101:$G$115,0))="Vic",(INDEX('Lookup Tables'!$K$61:$K$87,MATCH(currentyear,'Lookup Tables'!$L$61:$L$87,0))),(INDEX('Lookup Tables'!$H$61:$H$87,MATCH(currentyear,'Lookup Tables'!$I$61:$I$87,0)))),C44&lt;='Lookup Tables'!$H$95),'General Inputs'!$F$16,IF(ISBLANK(F44),"",IF(C44&gt;DATE('Lookup Tables'!$G$64,MONTH($F$14),31),F44/F43-1,F44/F40-1))))</f>
        <v>1.4760147601476037E-2</v>
      </c>
      <c r="H44" s="158"/>
      <c r="I44" s="36"/>
      <c r="K44" s="50" t="str">
        <f>IF(MONTH(C44)=MONTH($F$15),
IF(INDEX('Lookup Tables'!$I$101:$I$115,MATCH(DNSP,'Lookup Tables'!$G$101:$G$115))="Vic",INDEX('Lookup Tables'!$L$61:$L$87,MATCH(EDATE(C44,18),'Lookup Tables'!$H$61:$H$87)),INDEX('Lookup Tables'!$I$61:$I$87,MATCH(EDATE(C44,18),'Lookup Tables'!$H$61:$H$87))),"")</f>
        <v/>
      </c>
      <c r="N44" s="135" t="str">
        <f t="shared" si="0"/>
        <v/>
      </c>
    </row>
    <row r="45" spans="3:19" hidden="1" outlineLevel="1" x14ac:dyDescent="0.2">
      <c r="C45" s="66">
        <v>42825</v>
      </c>
      <c r="D45" s="36"/>
      <c r="E45" s="36"/>
      <c r="F45" s="157">
        <v>110.5</v>
      </c>
      <c r="G45" s="67">
        <f>IF(MATCH(C45,$C$37:$C$77,0)&lt;=4,"",IF(AND(C45&gt;=IF(INDEX('Lookup Tables'!$I$101:$I$115,MATCH(DNSP,'Lookup Tables'!$G$101:$G$115,0))="Vic",(INDEX('Lookup Tables'!$K$61:$K$87,MATCH(currentyear,'Lookup Tables'!$L$61:$L$87,0))),(INDEX('Lookup Tables'!$H$61:$H$87,MATCH(currentyear,'Lookup Tables'!$I$61:$I$87,0)))),C45&lt;='Lookup Tables'!$H$95),'General Inputs'!$F$16,IF(ISBLANK(F45),"",IF(C45&gt;DATE('Lookup Tables'!$G$64,MONTH($F$14),31),F45/F44-1,F45/F41-1))))</f>
        <v>2.1256931608133023E-2</v>
      </c>
      <c r="H45" s="158"/>
      <c r="I45" s="36"/>
      <c r="K45" s="50" t="str">
        <f>IF(MONTH(C45)=MONTH($F$15),
IF(INDEX('Lookup Tables'!$I$101:$I$115,MATCH(DNSP,'Lookup Tables'!$G$101:$G$115))="Vic",INDEX('Lookup Tables'!$L$61:$L$87,MATCH(EDATE(C45,18),'Lookup Tables'!$H$61:$H$87)),INDEX('Lookup Tables'!$I$61:$I$87,MATCH(EDATE(C45,18),'Lookup Tables'!$H$61:$H$87))),"")</f>
        <v/>
      </c>
      <c r="N45" s="135" t="str">
        <f t="shared" si="0"/>
        <v/>
      </c>
    </row>
    <row r="46" spans="3:19" hidden="1" outlineLevel="1" x14ac:dyDescent="0.2">
      <c r="C46" s="66">
        <v>42916</v>
      </c>
      <c r="D46" s="36"/>
      <c r="E46" s="36"/>
      <c r="F46" s="157">
        <v>110.7</v>
      </c>
      <c r="G46" s="67">
        <f>IF(MATCH(C46,$C$37:$C$77,0)&lt;=4,"",IF(AND(C46&gt;=IF(INDEX('Lookup Tables'!$I$101:$I$115,MATCH(DNSP,'Lookup Tables'!$G$101:$G$115,0))="Vic",(INDEX('Lookup Tables'!$K$61:$K$87,MATCH(currentyear,'Lookup Tables'!$L$61:$L$87,0))),(INDEX('Lookup Tables'!$H$61:$H$87,MATCH(currentyear,'Lookup Tables'!$I$61:$I$87,0)))),C46&lt;='Lookup Tables'!$H$95),'General Inputs'!$F$16,IF(ISBLANK(F46),"",IF(C46&gt;DATE('Lookup Tables'!$G$64,MONTH($F$14),31),F46/F45-1,F46/F42-1))))</f>
        <v>1.9337016574585641E-2</v>
      </c>
      <c r="H46" s="159"/>
      <c r="I46" s="36"/>
      <c r="K46" s="50">
        <f>IF(MONTH(C46)=MONTH($F$15),
IF(INDEX('Lookup Tables'!$I$101:$I$115,MATCH(DNSP,'Lookup Tables'!$G$101:$G$115))="Vic",INDEX('Lookup Tables'!$L$61:$L$87,MATCH(EDATE(C46,18),'Lookup Tables'!$H$61:$H$87)),INDEX('Lookup Tables'!$I$61:$I$87,MATCH(EDATE(C46,18),'Lookup Tables'!$H$61:$H$87))),"")</f>
        <v>2018</v>
      </c>
      <c r="N46" s="135" t="str">
        <f t="shared" si="0"/>
        <v/>
      </c>
    </row>
    <row r="47" spans="3:19" hidden="1" outlineLevel="1" x14ac:dyDescent="0.2">
      <c r="C47" s="66">
        <v>43008</v>
      </c>
      <c r="D47" s="36"/>
      <c r="E47" s="36"/>
      <c r="F47" s="157">
        <v>111.4</v>
      </c>
      <c r="G47" s="67">
        <f>IF(MATCH(C47,$C$37:$C$77,0)&lt;=4,"",IF(AND(C47&gt;=IF(INDEX('Lookup Tables'!$I$101:$I$115,MATCH(DNSP,'Lookup Tables'!$G$101:$G$115,0))="Vic",(INDEX('Lookup Tables'!$K$61:$K$87,MATCH(currentyear,'Lookup Tables'!$L$61:$L$87,0))),(INDEX('Lookup Tables'!$H$61:$H$87,MATCH(currentyear,'Lookup Tables'!$I$61:$I$87,0)))),C47&lt;='Lookup Tables'!$H$95),'General Inputs'!$F$16,IF(ISBLANK(F47),"",IF(C47&gt;DATE('Lookup Tables'!$G$64,MONTH($F$14),31),F47/F46-1,F47/F43-1))))</f>
        <v>1.8281535648994485E-2</v>
      </c>
      <c r="H47" s="158"/>
      <c r="I47" s="36"/>
      <c r="K47" s="50" t="str">
        <f>IF(MONTH(C47)=MONTH($F$15),
IF(INDEX('Lookup Tables'!$I$101:$I$115,MATCH(DNSP,'Lookup Tables'!$G$101:$G$115))="Vic",INDEX('Lookup Tables'!$L$61:$L$87,MATCH(EDATE(C47,18),'Lookup Tables'!$H$61:$H$87)),INDEX('Lookup Tables'!$I$61:$I$87,MATCH(EDATE(C47,18),'Lookup Tables'!$H$61:$H$87))),"")</f>
        <v/>
      </c>
      <c r="N47" s="135" t="str">
        <f t="shared" si="0"/>
        <v/>
      </c>
    </row>
    <row r="48" spans="3:19" hidden="1" outlineLevel="1" x14ac:dyDescent="0.2">
      <c r="C48" s="66">
        <v>43100</v>
      </c>
      <c r="D48" s="36"/>
      <c r="E48" s="36"/>
      <c r="F48" s="157">
        <v>112.1</v>
      </c>
      <c r="G48" s="67">
        <f>IF(MATCH(C48,$C$37:$C$77,0)&lt;=4,"",IF(AND(C48&gt;=IF(INDEX('Lookup Tables'!$I$101:$I$115,MATCH(DNSP,'Lookup Tables'!$G$101:$G$115,0))="Vic",(INDEX('Lookup Tables'!$K$61:$K$87,MATCH(currentyear,'Lookup Tables'!$L$61:$L$87,0))),(INDEX('Lookup Tables'!$H$61:$H$87,MATCH(currentyear,'Lookup Tables'!$I$61:$I$87,0)))),C48&lt;='Lookup Tables'!$H$95),'General Inputs'!$F$16,IF(ISBLANK(F48),"",IF(C48&gt;DATE('Lookup Tables'!$G$64,MONTH($F$14),31),F48/F47-1,F48/F44-1))))</f>
        <v>1.9090909090909047E-2</v>
      </c>
      <c r="H48" s="158"/>
      <c r="I48" s="36"/>
      <c r="K48" s="50" t="str">
        <f>IF(MONTH(C48)=MONTH($F$15),
IF(INDEX('Lookup Tables'!$I$101:$I$115,MATCH(DNSP,'Lookup Tables'!$G$101:$G$115))="Vic",INDEX('Lookup Tables'!$L$61:$L$87,MATCH(EDATE(C48,18),'Lookup Tables'!$H$61:$H$87)),INDEX('Lookup Tables'!$I$61:$I$87,MATCH(EDATE(C48,18),'Lookup Tables'!$H$61:$H$87))),"")</f>
        <v/>
      </c>
      <c r="N48" s="135" t="str">
        <f t="shared" si="0"/>
        <v/>
      </c>
    </row>
    <row r="49" spans="3:19" hidden="1" outlineLevel="1" x14ac:dyDescent="0.2">
      <c r="C49" s="66">
        <v>43190</v>
      </c>
      <c r="D49" s="36"/>
      <c r="E49" s="36"/>
      <c r="F49" s="157">
        <v>112.6</v>
      </c>
      <c r="G49" s="67">
        <f>IF(MATCH(C49,$C$37:$C$77,0)&lt;=4,"",IF(AND(C49&gt;=IF(INDEX('Lookup Tables'!$I$101:$I$115,MATCH(DNSP,'Lookup Tables'!$G$101:$G$115,0))="Vic",(INDEX('Lookup Tables'!$K$61:$K$87,MATCH(currentyear,'Lookup Tables'!$L$61:$L$87,0))),(INDEX('Lookup Tables'!$H$61:$H$87,MATCH(currentyear,'Lookup Tables'!$I$61:$I$87,0)))),C49&lt;='Lookup Tables'!$H$95),'General Inputs'!$F$16,IF(ISBLANK(F49),"",IF(C49&gt;DATE('Lookup Tables'!$G$64,MONTH($F$14),31),F49/F48-1,F49/F45-1))))</f>
        <v>1.9004524886877761E-2</v>
      </c>
      <c r="H49" s="158"/>
      <c r="I49" s="36"/>
      <c r="K49" s="50" t="str">
        <f>IF(MONTH(C49)=MONTH($F$15),
IF(INDEX('Lookup Tables'!$I$101:$I$115,MATCH(DNSP,'Lookup Tables'!$G$101:$G$115))="Vic",INDEX('Lookup Tables'!$L$61:$L$87,MATCH(EDATE(C49,18),'Lookup Tables'!$H$61:$H$87)),INDEX('Lookup Tables'!$I$61:$I$87,MATCH(EDATE(C49,18),'Lookup Tables'!$H$61:$H$87))),"")</f>
        <v/>
      </c>
      <c r="N49" s="135" t="str">
        <f t="shared" si="0"/>
        <v/>
      </c>
    </row>
    <row r="50" spans="3:19" collapsed="1" x14ac:dyDescent="0.2">
      <c r="C50" s="66">
        <v>43281</v>
      </c>
      <c r="D50" s="36"/>
      <c r="E50" s="36"/>
      <c r="F50" s="157">
        <v>113</v>
      </c>
      <c r="G50" s="67">
        <f>IF(MATCH(C50,$C$37:$C$77,0)&lt;=4,"",IF(AND(C50&gt;=IF(INDEX('Lookup Tables'!$I$101:$I$115,MATCH(DNSP,'Lookup Tables'!$G$101:$G$115,0))="Vic",(INDEX('Lookup Tables'!$K$61:$K$87,MATCH(currentyear,'Lookup Tables'!$L$61:$L$87,0))),(INDEX('Lookup Tables'!$H$61:$H$87,MATCH(currentyear,'Lookup Tables'!$I$61:$I$87,0)))),C50&lt;='Lookup Tables'!$H$95),'General Inputs'!$F$16,IF(ISBLANK(F50),"",IF(C50&gt;DATE('Lookup Tables'!$G$64,MONTH($F$14),31),F50/F49-1,F50/F46-1))))</f>
        <v>2.0776874435411097E-2</v>
      </c>
      <c r="H50" s="158"/>
      <c r="I50" s="36"/>
      <c r="K50" s="50">
        <f>IF(MONTH(C50)=MONTH($F$15),
IF(INDEX('Lookup Tables'!$I$101:$I$115,MATCH(DNSP,'Lookup Tables'!$G$101:$G$115))="Vic",INDEX('Lookup Tables'!$L$61:$L$87,MATCH(EDATE(C50,18),'Lookup Tables'!$H$61:$H$87)),INDEX('Lookup Tables'!$I$61:$I$87,MATCH(EDATE(C50,18),'Lookup Tables'!$H$61:$H$87))),"")</f>
        <v>2019</v>
      </c>
      <c r="N50" s="135" t="str">
        <f t="shared" si="0"/>
        <v/>
      </c>
    </row>
    <row r="51" spans="3:19" x14ac:dyDescent="0.2">
      <c r="C51" s="66">
        <v>43373</v>
      </c>
      <c r="D51" s="36"/>
      <c r="E51" s="36"/>
      <c r="F51" s="157">
        <v>113.5</v>
      </c>
      <c r="G51" s="67">
        <f>IF(MATCH(C51,$C$37:$C$77,0)&lt;=4,"",IF(AND(C51&gt;=IF(INDEX('Lookup Tables'!$I$101:$I$115,MATCH(DNSP,'Lookup Tables'!$G$101:$G$115,0))="Vic",(INDEX('Lookup Tables'!$K$61:$K$87,MATCH(currentyear,'Lookup Tables'!$L$61:$L$87,0))),(INDEX('Lookup Tables'!$H$61:$H$87,MATCH(currentyear,'Lookup Tables'!$I$61:$I$87,0)))),C51&lt;='Lookup Tables'!$H$95),'General Inputs'!$F$16,IF(ISBLANK(F51),"",IF(C51&gt;DATE('Lookup Tables'!$G$64,MONTH($F$14),31),F51/F50-1,F51/F47-1))))</f>
        <v>1.8850987432674993E-2</v>
      </c>
      <c r="H51" s="158"/>
      <c r="I51" s="160"/>
      <c r="K51" s="50" t="str">
        <f>IF(MONTH(C51)=MONTH($F$15),
IF(INDEX('Lookup Tables'!$I$101:$I$115,MATCH(DNSP,'Lookup Tables'!$G$101:$G$115))="Vic",INDEX('Lookup Tables'!$L$61:$L$87,MATCH(EDATE(C51,18),'Lookup Tables'!$H$61:$H$87)),INDEX('Lookup Tables'!$I$61:$I$87,MATCH(EDATE(C51,18),'Lookup Tables'!$H$61:$H$87))),"")</f>
        <v/>
      </c>
      <c r="N51" s="135" t="str">
        <f t="shared" si="0"/>
        <v/>
      </c>
    </row>
    <row r="52" spans="3:19" x14ac:dyDescent="0.2">
      <c r="C52" s="66">
        <v>43465</v>
      </c>
      <c r="D52" s="36"/>
      <c r="E52" s="36"/>
      <c r="F52" s="157">
        <v>114.1</v>
      </c>
      <c r="G52" s="67">
        <f>IF(MATCH(C52,$C$37:$C$77,0)&lt;=4,"",IF(AND(C52&gt;=IF(INDEX('Lookup Tables'!$I$101:$I$115,MATCH(DNSP,'Lookup Tables'!$G$101:$G$115,0))="Vic",(INDEX('Lookup Tables'!$K$61:$K$87,MATCH(currentyear,'Lookup Tables'!$L$61:$L$87,0))),(INDEX('Lookup Tables'!$H$61:$H$87,MATCH(currentyear,'Lookup Tables'!$I$61:$I$87,0)))),C52&lt;='Lookup Tables'!$H$95),'General Inputs'!$F$16,IF(ISBLANK(F52),"",IF(C52&gt;DATE('Lookup Tables'!$G$64,MONTH($F$14),31),F52/F51-1,F52/F48-1))))</f>
        <v>1.7841213202497874E-2</v>
      </c>
      <c r="H52" s="158"/>
      <c r="K52" s="50" t="str">
        <f>IF(MONTH(C52)=MONTH($F$15),
IF(INDEX('Lookup Tables'!$I$101:$I$115,MATCH(DNSP,'Lookup Tables'!$G$101:$G$115))="Vic",INDEX('Lookup Tables'!$L$61:$L$87,MATCH(EDATE(C52,18),'Lookup Tables'!$H$61:$H$87)),INDEX('Lookup Tables'!$I$61:$I$87,MATCH(EDATE(C52,18),'Lookup Tables'!$H$61:$H$87))),"")</f>
        <v/>
      </c>
      <c r="N52" s="135" t="str">
        <f t="shared" si="0"/>
        <v/>
      </c>
    </row>
    <row r="53" spans="3:19" x14ac:dyDescent="0.2">
      <c r="C53" s="66">
        <v>43555</v>
      </c>
      <c r="D53" s="36"/>
      <c r="E53" s="36"/>
      <c r="F53" s="157">
        <v>114.1</v>
      </c>
      <c r="G53" s="67">
        <f>IF(MATCH(C53,$C$37:$C$77,0)&lt;=4,"",IF(AND(C53&gt;=IF(INDEX('Lookup Tables'!$I$101:$I$115,MATCH(DNSP,'Lookup Tables'!$G$101:$G$115,0))="Vic",(INDEX('Lookup Tables'!$K$61:$K$87,MATCH(currentyear,'Lookup Tables'!$L$61:$L$87,0))),(INDEX('Lookup Tables'!$H$61:$H$87,MATCH(currentyear,'Lookup Tables'!$I$61:$I$87,0)))),C53&lt;='Lookup Tables'!$H$95),'General Inputs'!$F$16,IF(ISBLANK(F53),"",IF(C53&gt;DATE('Lookup Tables'!$G$64,MONTH($F$14),31),F53/F52-1,F53/F49-1))))</f>
        <v>1.3321492007104752E-2</v>
      </c>
      <c r="H53" s="158"/>
      <c r="I53" s="36"/>
      <c r="K53" s="50" t="str">
        <f>IF(MONTH(C53)=MONTH($F$15),
IF(INDEX('Lookup Tables'!$I$101:$I$115,MATCH(DNSP,'Lookup Tables'!$G$101:$G$115))="Vic",INDEX('Lookup Tables'!$L$61:$L$87,MATCH(EDATE(C53,18),'Lookup Tables'!$H$61:$H$87)),INDEX('Lookup Tables'!$I$61:$I$87,MATCH(EDATE(C53,18),'Lookup Tables'!$H$61:$H$87))),"")</f>
        <v/>
      </c>
      <c r="N53" s="135" t="str">
        <f t="shared" si="0"/>
        <v/>
      </c>
    </row>
    <row r="54" spans="3:19" x14ac:dyDescent="0.2">
      <c r="C54" s="66">
        <v>43646</v>
      </c>
      <c r="D54" s="36"/>
      <c r="E54" s="36"/>
      <c r="F54" s="157">
        <v>114.8</v>
      </c>
      <c r="G54" s="67">
        <f>IF(MATCH(C54,$C$37:$C$77,0)&lt;=4,"",IF(AND(C54&gt;=IF(INDEX('Lookup Tables'!$I$101:$I$115,MATCH(DNSP,'Lookup Tables'!$G$101:$G$115,0))="Vic",(INDEX('Lookup Tables'!$K$61:$K$87,MATCH(currentyear,'Lookup Tables'!$L$61:$L$87,0))),(INDEX('Lookup Tables'!$H$61:$H$87,MATCH(currentyear,'Lookup Tables'!$I$61:$I$87,0)))),C54&lt;='Lookup Tables'!$H$95),'General Inputs'!$F$16,IF(ISBLANK(F54),"",IF(C54&gt;DATE('Lookup Tables'!$G$64,MONTH($F$14),31),F54/F53-1,F54/F50-1))))</f>
        <v>1.5929203539823078E-2</v>
      </c>
      <c r="I54" s="36"/>
      <c r="K54" s="50">
        <f>IF(MONTH(C54)=MONTH($F$15),
IF(INDEX('Lookup Tables'!$I$101:$I$115,MATCH(DNSP,'Lookup Tables'!$G$101:$G$115))="Vic",INDEX('Lookup Tables'!$L$61:$L$87,MATCH(EDATE(C54,18),'Lookup Tables'!$H$61:$H$87)),INDEX('Lookup Tables'!$I$61:$I$87,MATCH(EDATE(C54,18),'Lookup Tables'!$H$61:$H$87))),"")</f>
        <v>2020</v>
      </c>
      <c r="N54" s="135" t="str">
        <f t="shared" si="0"/>
        <v/>
      </c>
    </row>
    <row r="55" spans="3:19" x14ac:dyDescent="0.2">
      <c r="C55" s="66">
        <v>43738</v>
      </c>
      <c r="D55" s="36"/>
      <c r="E55" s="36"/>
      <c r="F55" s="157">
        <v>115.4</v>
      </c>
      <c r="G55" s="67">
        <f>IF(MATCH(C55,$C$37:$C$77,0)&lt;=4,"",IF(AND(C55&gt;=IF(INDEX('Lookup Tables'!$I$101:$I$115,MATCH(DNSP,'Lookup Tables'!$G$101:$G$115,0))="Vic",(INDEX('Lookup Tables'!$K$61:$K$87,MATCH(currentyear,'Lookup Tables'!$L$61:$L$87,0))),(INDEX('Lookup Tables'!$H$61:$H$87,MATCH(currentyear,'Lookup Tables'!$I$61:$I$87,0)))),C55&lt;='Lookup Tables'!$H$95),'General Inputs'!$F$16,IF(ISBLANK(F55),"",IF(C55&gt;DATE('Lookup Tables'!$G$64,MONTH($F$14),31),F55/F54-1,F55/F51-1))))</f>
        <v>1.6740088105726914E-2</v>
      </c>
      <c r="H55" s="158"/>
      <c r="I55" s="36"/>
      <c r="K55" s="50" t="str">
        <f>IF(MONTH(C55)=MONTH($F$15),
IF(INDEX('Lookup Tables'!$I$101:$I$115,MATCH(DNSP,'Lookup Tables'!$G$101:$G$115))="Vic",INDEX('Lookup Tables'!$L$61:$L$87,MATCH(EDATE(C55,18),'Lookup Tables'!$H$61:$H$87)),INDEX('Lookup Tables'!$I$61:$I$87,MATCH(EDATE(C55,18),'Lookup Tables'!$H$61:$H$87))),"")</f>
        <v/>
      </c>
      <c r="N55" s="135" t="str">
        <f t="shared" si="0"/>
        <v/>
      </c>
    </row>
    <row r="56" spans="3:19" x14ac:dyDescent="0.2">
      <c r="C56" s="66">
        <v>43830</v>
      </c>
      <c r="D56" s="68" t="s">
        <v>31</v>
      </c>
      <c r="E56" s="36"/>
      <c r="F56" s="157">
        <v>116.2</v>
      </c>
      <c r="G56" s="67">
        <f>IF(MATCH(C56,$C$37:$C$77,0)&lt;=4,"",IF(AND(C56&gt;=IF(INDEX('Lookup Tables'!$I$101:$I$115,MATCH(DNSP,'Lookup Tables'!$G$101:$G$115,0))="Vic",(INDEX('Lookup Tables'!$K$61:$K$87,MATCH(currentyear,'Lookup Tables'!$L$61:$L$87,0))),(INDEX('Lookup Tables'!$H$61:$H$87,MATCH(currentyear,'Lookup Tables'!$I$61:$I$87,0)))),C56&lt;='Lookup Tables'!$H$95),'General Inputs'!$F$16,IF(ISBLANK(F56),"",IF(C56&gt;DATE('Lookup Tables'!$G$64,MONTH($F$14),31),F56/F55-1,F56/F52-1))))</f>
        <v>1.8404907975460238E-2</v>
      </c>
      <c r="H56" s="158"/>
      <c r="I56" s="36"/>
      <c r="K56" s="50" t="str">
        <f>IF(INDEX('Lookup Tables'!$I$101:$I$115,MATCH(DNSP,'Lookup Tables'!$G$101:$G$115))="Vic",INDEX('Lookup Tables'!$L$61:$L$87,MATCH(EDATE(C56,18),'Lookup Tables'!$H$61:$H$87)),INDEX('Lookup Tables'!$I$61:$I$87,MATCH(EDATE(C56,18),'Lookup Tables'!$H$61:$H$87)))</f>
        <v>HY21</v>
      </c>
      <c r="N56" s="135">
        <f t="shared" si="0"/>
        <v>1.2195121951219523E-2</v>
      </c>
    </row>
    <row r="57" spans="3:19" x14ac:dyDescent="0.2">
      <c r="C57" s="66">
        <v>44196</v>
      </c>
      <c r="D57" s="36"/>
      <c r="E57" s="36"/>
      <c r="F57" s="157">
        <v>117.2</v>
      </c>
      <c r="G57" s="67">
        <f>IF(MATCH(C57,$C$37:$C$77,0)&lt;=4,"",IF(AND(C57&gt;=IF(INDEX('Lookup Tables'!$I$101:$I$115,MATCH(DNSP,'Lookup Tables'!$G$101:$G$115,0))="Vic",(INDEX('Lookup Tables'!$K$61:$K$87,MATCH(currentyear,'Lookup Tables'!$L$61:$L$87,0))),(INDEX('Lookup Tables'!$H$61:$H$87,MATCH(currentyear,'Lookup Tables'!$I$61:$I$87,0)))),C57&lt;='Lookup Tables'!$H$95),'General Inputs'!$F$16,IF(ISBLANK(F57),"",IF(C57&gt;DATE('Lookup Tables'!$G$64,MONTH($F$14),31),F57/F56-1,F57/F53-1))))</f>
        <v>8.6058519793459354E-3</v>
      </c>
      <c r="H57" s="158"/>
      <c r="I57" s="36"/>
      <c r="K57" s="50" t="str">
        <f>IF(INDEX('Lookup Tables'!$I$101:$I$115,MATCH(DNSP,'Lookup Tables'!$G$101:$G$115))="Vic",INDEX('Lookup Tables'!$L$61:$L$87,MATCH(EDATE(C57,18),'Lookup Tables'!$H$61:$H$87)),INDEX('Lookup Tables'!$I$61:$I$87,MATCH(EDATE(C57,18),'Lookup Tables'!$H$61:$H$87)))</f>
        <v>2021–22</v>
      </c>
    </row>
    <row r="58" spans="3:19" x14ac:dyDescent="0.2">
      <c r="C58" s="66">
        <v>44561</v>
      </c>
      <c r="E58" s="36"/>
      <c r="F58" s="157">
        <v>121.3</v>
      </c>
      <c r="G58" s="67">
        <f>IF(MATCH(C58,$C$37:$C$77,0)&lt;=4,"",IF(AND(C58&gt;=IF(INDEX('Lookup Tables'!$I$101:$I$115,MATCH(DNSP,'Lookup Tables'!$G$101:$G$115,0))="Vic",(INDEX('Lookup Tables'!$K$61:$K$87,MATCH(currentyear,'Lookup Tables'!$L$61:$L$87,0))),(INDEX('Lookup Tables'!$H$61:$H$87,MATCH(currentyear,'Lookup Tables'!$I$61:$I$87,0)))),C58&lt;='Lookup Tables'!$H$95),'General Inputs'!$F$16,IF(ISBLANK(F58),"",IF(C58&gt;DATE('Lookup Tables'!$G$64,MONTH($F$14),31),F58/F57-1,F58/F54-1))))</f>
        <v>3.4982935153583528E-2</v>
      </c>
      <c r="H58" s="43"/>
      <c r="I58" s="43"/>
      <c r="J58" s="43"/>
      <c r="K58" s="50" t="str">
        <f>IF(INDEX('Lookup Tables'!$I$101:$I$115,MATCH(DNSP,'Lookup Tables'!$G$101:$G$115))="Vic",INDEX('Lookup Tables'!$L$61:$L$87,MATCH(EDATE(C58,18),'Lookup Tables'!$H$61:$H$87)),INDEX('Lookup Tables'!$I$61:$I$87,MATCH(EDATE(C58,18),'Lookup Tables'!$H$61:$H$87)))</f>
        <v>2022–23</v>
      </c>
      <c r="L58" s="43"/>
      <c r="M58" s="43"/>
      <c r="N58" s="43"/>
      <c r="O58" s="43"/>
      <c r="P58" s="43"/>
      <c r="Q58" s="43"/>
      <c r="R58" s="43"/>
      <c r="S58" s="43"/>
    </row>
    <row r="59" spans="3:19" x14ac:dyDescent="0.2">
      <c r="C59" s="66">
        <v>44926</v>
      </c>
      <c r="E59" s="36"/>
      <c r="F59" s="157"/>
      <c r="G59" s="67">
        <f>IF(MATCH(C59,$C$37:$C$77,0)&lt;=4,"",IF(AND(C59&gt;=IF(INDEX('Lookup Tables'!$I$101:$I$115,MATCH(DNSP,'Lookup Tables'!$G$101:$G$115,0))="Vic",(INDEX('Lookup Tables'!$K$61:$K$87,MATCH(currentyear,'Lookup Tables'!$L$61:$L$87,0))),(INDEX('Lookup Tables'!$H$61:$H$87,MATCH(currentyear,'Lookup Tables'!$I$61:$I$87,0)))),C59&lt;='Lookup Tables'!$H$95),'General Inputs'!$F$16,IF(ISBLANK(F59),"",IF(C59&gt;DATE('Lookup Tables'!$G$64,MONTH($F$14),31),F59/F58-1,F59/F55-1))))</f>
        <v>1.9993872504847632E-2</v>
      </c>
      <c r="H59" s="43"/>
      <c r="I59" s="43"/>
      <c r="J59" s="43"/>
      <c r="K59" s="50" t="str">
        <f>IF(INDEX('Lookup Tables'!$I$101:$I$115,MATCH(DNSP,'Lookup Tables'!$G$101:$G$115))="Vic",INDEX('Lookup Tables'!$L$61:$L$87,MATCH(EDATE(C59,18),'Lookup Tables'!$H$61:$H$87)),INDEX('Lookup Tables'!$I$61:$I$87,MATCH(EDATE(C59,18),'Lookup Tables'!$H$61:$H$87)))</f>
        <v>2023–24</v>
      </c>
      <c r="L59" s="43"/>
      <c r="M59" s="43"/>
      <c r="N59" s="43"/>
      <c r="O59" s="43"/>
      <c r="P59" s="43"/>
      <c r="Q59" s="43"/>
      <c r="R59" s="43"/>
      <c r="S59" s="43"/>
    </row>
    <row r="60" spans="3:19" x14ac:dyDescent="0.2">
      <c r="C60" s="66">
        <v>45291</v>
      </c>
      <c r="E60" s="36"/>
      <c r="F60" s="157"/>
      <c r="G60" s="67">
        <f>IF(MATCH(C60,$C$37:$C$77,0)&lt;=4,"",IF(AND(C60&gt;=IF(INDEX('Lookup Tables'!$I$101:$I$115,MATCH(DNSP,'Lookup Tables'!$G$101:$G$115,0))="Vic",(INDEX('Lookup Tables'!$K$61:$K$87,MATCH(currentyear,'Lookup Tables'!$L$61:$L$87,0))),(INDEX('Lookup Tables'!$H$61:$H$87,MATCH(currentyear,'Lookup Tables'!$I$61:$I$87,0)))),C60&lt;='Lookup Tables'!$H$95),'General Inputs'!$F$16,IF(ISBLANK(F60),"",IF(C60&gt;DATE('Lookup Tables'!$G$64,MONTH($F$14),31),F60/F59-1,F60/F56-1))))</f>
        <v>1.9993872504847632E-2</v>
      </c>
      <c r="H60" s="43"/>
      <c r="I60" s="43"/>
      <c r="J60" s="43"/>
      <c r="K60" s="50" t="str">
        <f>IF(INDEX('Lookup Tables'!$I$101:$I$115,MATCH(DNSP,'Lookup Tables'!$G$101:$G$115))="Vic",INDEX('Lookup Tables'!$L$61:$L$87,MATCH(EDATE(C60,18),'Lookup Tables'!$H$61:$H$87)),INDEX('Lookup Tables'!$I$61:$I$87,MATCH(EDATE(C60,18),'Lookup Tables'!$H$61:$H$87)))</f>
        <v>2024–25</v>
      </c>
      <c r="L60" s="43"/>
      <c r="M60" s="43"/>
      <c r="N60" s="43"/>
      <c r="O60" s="43"/>
      <c r="P60" s="43"/>
      <c r="Q60" s="43"/>
      <c r="R60" s="43"/>
      <c r="S60" s="43"/>
    </row>
    <row r="61" spans="3:19" x14ac:dyDescent="0.2">
      <c r="C61" s="66">
        <v>45657</v>
      </c>
      <c r="E61" s="36"/>
      <c r="F61" s="157"/>
      <c r="G61" s="67">
        <f>IF(MATCH(C61,$C$37:$C$77,0)&lt;=4,"",IF(AND(C61&gt;=IF(INDEX('Lookup Tables'!$I$101:$I$115,MATCH(DNSP,'Lookup Tables'!$G$101:$G$115,0))="Vic",(INDEX('Lookup Tables'!$K$61:$K$87,MATCH(currentyear,'Lookup Tables'!$L$61:$L$87,0))),(INDEX('Lookup Tables'!$H$61:$H$87,MATCH(currentyear,'Lookup Tables'!$I$61:$I$87,0)))),C61&lt;='Lookup Tables'!$H$95),'General Inputs'!$F$16,IF(ISBLANK(F61),"",IF(C61&gt;DATE('Lookup Tables'!$G$64,MONTH($F$14),31),F61/F60-1,F61/F57-1))))</f>
        <v>1.9993872504847632E-2</v>
      </c>
      <c r="H61" s="43"/>
      <c r="I61" s="43"/>
      <c r="J61" s="43"/>
      <c r="K61" s="50" t="str">
        <f>IF(INDEX('Lookup Tables'!$I$101:$I$115,MATCH(DNSP,'Lookup Tables'!$G$101:$G$115))="Vic",INDEX('Lookup Tables'!$L$61:$L$87,MATCH(EDATE(C61,18),'Lookup Tables'!$H$61:$H$87)),INDEX('Lookup Tables'!$I$61:$I$87,MATCH(EDATE(C61,18),'Lookup Tables'!$H$61:$H$87)))</f>
        <v>2025–26</v>
      </c>
      <c r="L61" s="43"/>
      <c r="M61" s="43"/>
      <c r="N61" s="43"/>
      <c r="O61" s="43"/>
      <c r="P61" s="43"/>
      <c r="Q61" s="43"/>
      <c r="R61" s="43"/>
      <c r="S61" s="43"/>
    </row>
    <row r="62" spans="3:19" x14ac:dyDescent="0.2">
      <c r="C62" s="66">
        <v>46022</v>
      </c>
      <c r="E62" s="36"/>
      <c r="F62" s="157"/>
      <c r="G62" s="67" t="str">
        <f>IF(MATCH(C62,$C$37:$C$77,0)&lt;=4,"",IF(AND(C62&gt;=IF(INDEX('Lookup Tables'!$I$101:$I$115,MATCH(DNSP,'Lookup Tables'!$G$101:$G$115,0))="Vic",(INDEX('Lookup Tables'!$K$61:$K$87,MATCH(currentyear,'Lookup Tables'!$L$61:$L$87,0))),(INDEX('Lookup Tables'!$H$61:$H$87,MATCH(currentyear,'Lookup Tables'!$I$61:$I$87,0)))),C62&lt;='Lookup Tables'!$H$95),'General Inputs'!$F$16,IF(ISBLANK(F62),"",IF(C62&gt;DATE('Lookup Tables'!$G$64,MONTH($F$14),31),F62/F61-1,F62/F58-1))))</f>
        <v/>
      </c>
      <c r="H62" s="43"/>
      <c r="I62" s="43"/>
      <c r="J62" s="43"/>
      <c r="K62" s="50" t="str">
        <f>IF(INDEX('Lookup Tables'!$I$101:$I$115,MATCH(DNSP,'Lookup Tables'!$G$101:$G$115))="Vic",INDEX('Lookup Tables'!$L$61:$L$87,MATCH(EDATE(C62,18),'Lookup Tables'!$H$61:$H$87)),INDEX('Lookup Tables'!$I$61:$I$87,MATCH(EDATE(C62,18),'Lookup Tables'!$H$61:$H$87)))</f>
        <v>2026–27</v>
      </c>
      <c r="L62" s="43"/>
      <c r="M62" s="43"/>
      <c r="N62" s="43"/>
      <c r="O62" s="43"/>
      <c r="P62" s="43"/>
      <c r="Q62" s="43"/>
      <c r="R62" s="43"/>
      <c r="S62" s="43"/>
    </row>
    <row r="63" spans="3:19" hidden="1" outlineLevel="1" x14ac:dyDescent="0.2">
      <c r="C63" s="66">
        <v>46387</v>
      </c>
      <c r="E63" s="36"/>
      <c r="F63" s="157"/>
      <c r="G63" s="67" t="str">
        <f>IF(MATCH(C63,$C$37:$C$77,0)&lt;=4,"",IF(AND(C63&gt;=IF(INDEX('Lookup Tables'!$I$101:$I$115,MATCH(DNSP,'Lookup Tables'!$G$101:$G$115,0))="Vic",(INDEX('Lookup Tables'!$K$61:$K$87,MATCH(currentyear,'Lookup Tables'!$L$61:$L$87,0))),(INDEX('Lookup Tables'!$H$61:$H$87,MATCH(currentyear,'Lookup Tables'!$I$61:$I$87,0)))),C63&lt;='Lookup Tables'!$H$95),'General Inputs'!$F$16,IF(ISBLANK(F63),"",IF(C63&gt;DATE('Lookup Tables'!$G$64,MONTH($F$14),31),F63/F62-1,F63/F59-1))))</f>
        <v/>
      </c>
      <c r="H63" s="43"/>
      <c r="I63" s="43"/>
      <c r="J63" s="43"/>
      <c r="K63" s="50" t="str">
        <f>IF(INDEX('Lookup Tables'!$I$101:$I$115,MATCH(DNSP,'Lookup Tables'!$G$101:$G$115))="Vic",INDEX('Lookup Tables'!$L$61:$L$87,MATCH(EDATE(C63,18),'Lookup Tables'!$H$61:$H$87)),INDEX('Lookup Tables'!$I$61:$I$87,MATCH(EDATE(C63,18),'Lookup Tables'!$H$61:$H$87)))</f>
        <v>2027–28</v>
      </c>
      <c r="L63" s="43"/>
      <c r="M63" s="43"/>
      <c r="N63" s="43"/>
      <c r="O63" s="43"/>
      <c r="P63" s="43"/>
      <c r="Q63" s="43"/>
      <c r="R63" s="43"/>
      <c r="S63" s="43"/>
    </row>
    <row r="64" spans="3:19" hidden="1" outlineLevel="1" x14ac:dyDescent="0.2">
      <c r="C64" s="66">
        <v>46752</v>
      </c>
      <c r="E64" s="36"/>
      <c r="F64" s="157"/>
      <c r="G64" s="67" t="str">
        <f>IF(MATCH(C64,$C$37:$C$77,0)&lt;=4,"",IF(AND(C64&gt;=IF(INDEX('Lookup Tables'!$I$101:$I$115,MATCH(DNSP,'Lookup Tables'!$G$101:$G$115,0))="Vic",(INDEX('Lookup Tables'!$K$61:$K$87,MATCH(currentyear,'Lookup Tables'!$L$61:$L$87,0))),(INDEX('Lookup Tables'!$H$61:$H$87,MATCH(currentyear,'Lookup Tables'!$I$61:$I$87,0)))),C64&lt;='Lookup Tables'!$H$95),'General Inputs'!$F$16,IF(ISBLANK(F64),"",IF(C64&gt;DATE('Lookup Tables'!$G$64,MONTH($F$14),31),F64/F63-1,F64/F60-1))))</f>
        <v/>
      </c>
      <c r="H64" s="43"/>
      <c r="I64" s="43"/>
      <c r="J64" s="43"/>
      <c r="K64" s="50" t="str">
        <f>IF(INDEX('Lookup Tables'!$I$101:$I$115,MATCH(DNSP,'Lookup Tables'!$G$101:$G$115))="Vic",INDEX('Lookup Tables'!$L$61:$L$87,MATCH(EDATE(C64,18),'Lookup Tables'!$H$61:$H$87)),INDEX('Lookup Tables'!$I$61:$I$87,MATCH(EDATE(C64,18),'Lookup Tables'!$H$61:$H$87)))</f>
        <v>2028–29</v>
      </c>
      <c r="L64" s="43"/>
      <c r="M64" s="43"/>
      <c r="N64" s="43"/>
      <c r="O64" s="43"/>
      <c r="P64" s="43"/>
      <c r="Q64" s="43"/>
      <c r="R64" s="43"/>
      <c r="S64" s="43"/>
    </row>
    <row r="65" spans="1:47" hidden="1" outlineLevel="1" x14ac:dyDescent="0.2">
      <c r="C65" s="66">
        <v>47118</v>
      </c>
      <c r="E65" s="36"/>
      <c r="F65" s="157"/>
      <c r="G65" s="67" t="str">
        <f>IF(MATCH(C65,$C$37:$C$77,0)&lt;=4,"",IF(AND(C65&gt;=IF(INDEX('Lookup Tables'!$I$101:$I$115,MATCH(DNSP,'Lookup Tables'!$G$101:$G$115,0))="Vic",(INDEX('Lookup Tables'!$K$61:$K$87,MATCH(currentyear,'Lookup Tables'!$L$61:$L$87,0))),(INDEX('Lookup Tables'!$H$61:$H$87,MATCH(currentyear,'Lookup Tables'!$I$61:$I$87,0)))),C65&lt;='Lookup Tables'!$H$95),'General Inputs'!$F$16,IF(ISBLANK(F65),"",IF(C65&gt;DATE('Lookup Tables'!$G$64,MONTH($F$14),31),F65/F64-1,F65/F61-1))))</f>
        <v/>
      </c>
      <c r="H65" s="43"/>
      <c r="I65" s="43"/>
      <c r="J65" s="43"/>
      <c r="K65" s="50" t="str">
        <f>IF(INDEX('Lookup Tables'!$I$101:$I$115,MATCH(DNSP,'Lookup Tables'!$G$101:$G$115))="Vic",INDEX('Lookup Tables'!$L$61:$L$87,MATCH(EDATE(C65,18),'Lookup Tables'!$H$61:$H$87)),INDEX('Lookup Tables'!$I$61:$I$87,MATCH(EDATE(C65,18),'Lookup Tables'!$H$61:$H$87)))</f>
        <v>2029–30</v>
      </c>
      <c r="L65" s="43"/>
      <c r="M65" s="43"/>
      <c r="N65" s="43"/>
      <c r="O65" s="43"/>
      <c r="P65" s="43"/>
      <c r="Q65" s="43"/>
      <c r="R65" s="43"/>
      <c r="S65" s="43"/>
    </row>
    <row r="66" spans="1:47" hidden="1" outlineLevel="1" x14ac:dyDescent="0.2">
      <c r="C66" s="66">
        <v>47483</v>
      </c>
      <c r="E66" s="36"/>
      <c r="F66" s="157"/>
      <c r="G66" s="67" t="str">
        <f>IF(MATCH(C66,$C$37:$C$77,0)&lt;=4,"",IF(AND(C66&gt;=IF(INDEX('Lookup Tables'!$I$101:$I$115,MATCH(DNSP,'Lookup Tables'!$G$101:$G$115,0))="Vic",(INDEX('Lookup Tables'!$K$61:$K$87,MATCH(currentyear,'Lookup Tables'!$L$61:$L$87,0))),(INDEX('Lookup Tables'!$H$61:$H$87,MATCH(currentyear,'Lookup Tables'!$I$61:$I$87,0)))),C66&lt;='Lookup Tables'!$H$95),'General Inputs'!$F$16,IF(ISBLANK(F66),"",IF(C66&gt;DATE('Lookup Tables'!$G$64,MONTH($F$14),31),F66/F65-1,F66/F62-1))))</f>
        <v/>
      </c>
      <c r="H66" s="43"/>
      <c r="I66" s="43"/>
      <c r="J66" s="43"/>
      <c r="K66" s="50" t="str">
        <f>IF(INDEX('Lookup Tables'!$I$101:$I$115,MATCH(DNSP,'Lookup Tables'!$G$101:$G$115))="Vic",INDEX('Lookup Tables'!$L$61:$L$87,MATCH(EDATE(C66,18),'Lookup Tables'!$H$61:$H$87)),INDEX('Lookup Tables'!$I$61:$I$87,MATCH(EDATE(C66,18),'Lookup Tables'!$H$61:$H$87)))</f>
        <v>2030–31</v>
      </c>
      <c r="L66" s="43"/>
      <c r="M66" s="43"/>
      <c r="N66" s="43"/>
      <c r="O66" s="43"/>
      <c r="P66" s="43"/>
      <c r="Q66" s="43"/>
      <c r="R66" s="43"/>
      <c r="S66" s="43"/>
    </row>
    <row r="67" spans="1:47" hidden="1" outlineLevel="1" x14ac:dyDescent="0.2">
      <c r="C67" s="66">
        <v>47848</v>
      </c>
      <c r="E67" s="36"/>
      <c r="F67" s="157"/>
      <c r="G67" s="67" t="str">
        <f>IF(MATCH(C67,$C$37:$C$77,0)&lt;=4,"",IF(AND(C67&gt;=IF(INDEX('Lookup Tables'!$I$101:$I$115,MATCH(DNSP,'Lookup Tables'!$G$101:$G$115,0))="Vic",(INDEX('Lookup Tables'!$K$61:$K$87,MATCH(currentyear,'Lookup Tables'!$L$61:$L$87,0))),(INDEX('Lookup Tables'!$H$61:$H$87,MATCH(currentyear,'Lookup Tables'!$I$61:$I$87,0)))),C67&lt;='Lookup Tables'!$H$95),'General Inputs'!$F$16,IF(ISBLANK(F67),"",IF(C67&gt;DATE('Lookup Tables'!$G$64,MONTH($F$14),31),F67/F66-1,F67/F63-1))))</f>
        <v/>
      </c>
      <c r="H67" s="43"/>
      <c r="I67" s="43"/>
      <c r="J67" s="43"/>
      <c r="K67" s="50" t="str">
        <f>IF(INDEX('Lookup Tables'!$I$101:$I$115,MATCH(DNSP,'Lookup Tables'!$G$101:$G$115))="Vic",INDEX('Lookup Tables'!$L$61:$L$87,MATCH(EDATE(C67,18),'Lookup Tables'!$H$61:$H$87)),INDEX('Lookup Tables'!$I$61:$I$87,MATCH(EDATE(C67,18),'Lookup Tables'!$H$61:$H$87)))</f>
        <v>2031–32</v>
      </c>
      <c r="L67" s="43"/>
      <c r="M67" s="43"/>
      <c r="N67" s="43"/>
      <c r="O67" s="43"/>
      <c r="P67" s="43"/>
      <c r="Q67" s="43"/>
      <c r="R67" s="43"/>
      <c r="S67" s="43"/>
    </row>
    <row r="68" spans="1:47" hidden="1" outlineLevel="1" x14ac:dyDescent="0.2">
      <c r="C68" s="66">
        <v>48213</v>
      </c>
      <c r="E68" s="36"/>
      <c r="F68" s="157"/>
      <c r="G68" s="67" t="str">
        <f>IF(MATCH(C68,$C$37:$C$77,0)&lt;=4,"",IF(AND(C68&gt;=IF(INDEX('Lookup Tables'!$I$101:$I$115,MATCH(DNSP,'Lookup Tables'!$G$101:$G$115,0))="Vic",(INDEX('Lookup Tables'!$K$61:$K$87,MATCH(currentyear,'Lookup Tables'!$L$61:$L$87,0))),(INDEX('Lookup Tables'!$H$61:$H$87,MATCH(currentyear,'Lookup Tables'!$I$61:$I$87,0)))),C68&lt;='Lookup Tables'!$H$95),'General Inputs'!$F$16,IF(ISBLANK(F68),"",IF(C68&gt;DATE('Lookup Tables'!$G$64,MONTH($F$14),31),F68/F67-1,F68/F64-1))))</f>
        <v/>
      </c>
      <c r="H68" s="43"/>
      <c r="I68" s="43"/>
      <c r="J68" s="43"/>
      <c r="K68" s="50" t="str">
        <f>IF(INDEX('Lookup Tables'!$I$101:$I$115,MATCH(DNSP,'Lookup Tables'!$G$101:$G$115))="Vic",INDEX('Lookup Tables'!$L$61:$L$87,MATCH(EDATE(C68,18),'Lookup Tables'!$H$61:$H$87)),INDEX('Lookup Tables'!$I$61:$I$87,MATCH(EDATE(C68,18),'Lookup Tables'!$H$61:$H$87)))</f>
        <v>2032–33</v>
      </c>
      <c r="L68" s="43"/>
      <c r="M68" s="43"/>
      <c r="N68" s="43"/>
      <c r="O68" s="43"/>
      <c r="P68" s="43"/>
      <c r="Q68" s="43"/>
      <c r="R68" s="43"/>
      <c r="S68" s="43"/>
    </row>
    <row r="69" spans="1:47" hidden="1" outlineLevel="1" x14ac:dyDescent="0.2">
      <c r="C69" s="66">
        <v>48579</v>
      </c>
      <c r="E69" s="36"/>
      <c r="F69" s="157"/>
      <c r="G69" s="67" t="str">
        <f>IF(MATCH(C69,$C$37:$C$77,0)&lt;=4,"",IF(AND(C69&gt;=IF(INDEX('Lookup Tables'!$I$101:$I$115,MATCH(DNSP,'Lookup Tables'!$G$101:$G$115,0))="Vic",(INDEX('Lookup Tables'!$K$61:$K$87,MATCH(currentyear,'Lookup Tables'!$L$61:$L$87,0))),(INDEX('Lookup Tables'!$H$61:$H$87,MATCH(currentyear,'Lookup Tables'!$I$61:$I$87,0)))),C69&lt;='Lookup Tables'!$H$95),'General Inputs'!$F$16,IF(ISBLANK(F69),"",IF(C69&gt;DATE('Lookup Tables'!$G$64,MONTH($F$14),31),F69/F68-1,F69/F65-1))))</f>
        <v/>
      </c>
      <c r="H69" s="43"/>
      <c r="I69" s="43"/>
      <c r="J69" s="43"/>
      <c r="K69" s="50" t="str">
        <f>IF(INDEX('Lookup Tables'!$I$101:$I$115,MATCH(DNSP,'Lookup Tables'!$G$101:$G$115))="Vic",INDEX('Lookup Tables'!$L$61:$L$87,MATCH(EDATE(C69,18),'Lookup Tables'!$H$61:$H$87)),INDEX('Lookup Tables'!$I$61:$I$87,MATCH(EDATE(C69,18),'Lookup Tables'!$H$61:$H$87)))</f>
        <v>2033–34</v>
      </c>
      <c r="L69" s="43"/>
      <c r="M69" s="43"/>
      <c r="N69" s="43"/>
      <c r="O69" s="43"/>
      <c r="P69" s="43"/>
      <c r="Q69" s="43"/>
      <c r="R69" s="43"/>
      <c r="S69" s="43"/>
    </row>
    <row r="70" spans="1:47" hidden="1" outlineLevel="1" x14ac:dyDescent="0.2">
      <c r="C70" s="66">
        <v>48944</v>
      </c>
      <c r="E70" s="36"/>
      <c r="F70" s="157"/>
      <c r="G70" s="67" t="str">
        <f>IF(MATCH(C70,$C$37:$C$77,0)&lt;=4,"",IF(AND(C70&gt;=IF(INDEX('Lookup Tables'!$I$101:$I$115,MATCH(DNSP,'Lookup Tables'!$G$101:$G$115,0))="Vic",(INDEX('Lookup Tables'!$K$61:$K$87,MATCH(currentyear,'Lookup Tables'!$L$61:$L$87,0))),(INDEX('Lookup Tables'!$H$61:$H$87,MATCH(currentyear,'Lookup Tables'!$I$61:$I$87,0)))),C70&lt;='Lookup Tables'!$H$95),'General Inputs'!$F$16,IF(ISBLANK(F70),"",IF(C70&gt;DATE('Lookup Tables'!$G$64,MONTH($F$14),31),F70/F69-1,F70/F66-1))))</f>
        <v/>
      </c>
      <c r="H70" s="43"/>
      <c r="I70" s="43"/>
      <c r="J70" s="43"/>
      <c r="K70" s="50" t="str">
        <f>IF(INDEX('Lookup Tables'!$I$101:$I$115,MATCH(DNSP,'Lookup Tables'!$G$101:$G$115))="Vic",INDEX('Lookup Tables'!$L$61:$L$87,MATCH(EDATE(C70,18),'Lookup Tables'!$H$61:$H$87)),INDEX('Lookup Tables'!$I$61:$I$87,MATCH(EDATE(C70,18),'Lookup Tables'!$H$61:$H$87)))</f>
        <v>2034–35</v>
      </c>
      <c r="L70" s="43"/>
      <c r="M70" s="43"/>
      <c r="N70" s="43"/>
      <c r="O70" s="43"/>
      <c r="P70" s="43"/>
      <c r="Q70" s="43"/>
      <c r="R70" s="43"/>
      <c r="S70" s="43"/>
    </row>
    <row r="71" spans="1:47" hidden="1" outlineLevel="1" x14ac:dyDescent="0.2">
      <c r="C71" s="66">
        <v>49309</v>
      </c>
      <c r="E71" s="36"/>
      <c r="F71" s="157"/>
      <c r="G71" s="67" t="str">
        <f>IF(MATCH(C71,$C$37:$C$77,0)&lt;=4,"",IF(AND(C71&gt;=IF(INDEX('Lookup Tables'!$I$101:$I$115,MATCH(DNSP,'Lookup Tables'!$G$101:$G$115,0))="Vic",(INDEX('Lookup Tables'!$K$61:$K$87,MATCH(currentyear,'Lookup Tables'!$L$61:$L$87,0))),(INDEX('Lookup Tables'!$H$61:$H$87,MATCH(currentyear,'Lookup Tables'!$I$61:$I$87,0)))),C71&lt;='Lookup Tables'!$H$95),'General Inputs'!$F$16,IF(ISBLANK(F71),"",IF(C71&gt;DATE('Lookup Tables'!$G$64,MONTH($F$14),31),F71/F70-1,F71/F67-1))))</f>
        <v/>
      </c>
      <c r="H71" s="43"/>
      <c r="I71" s="43"/>
      <c r="J71" s="43"/>
      <c r="K71" s="50" t="str">
        <f>IF(INDEX('Lookup Tables'!$I$101:$I$115,MATCH(DNSP,'Lookup Tables'!$G$101:$G$115))="Vic",INDEX('Lookup Tables'!$L$61:$L$87,MATCH(EDATE(C71,18),'Lookup Tables'!$H$61:$H$87)),INDEX('Lookup Tables'!$I$61:$I$87,MATCH(EDATE(C71,18),'Lookup Tables'!$H$61:$H$87)))</f>
        <v>2035–36</v>
      </c>
      <c r="L71" s="43"/>
      <c r="M71" s="43"/>
      <c r="N71" s="43"/>
      <c r="O71" s="43"/>
      <c r="P71" s="43"/>
      <c r="Q71" s="43"/>
      <c r="R71" s="43"/>
      <c r="S71" s="43"/>
    </row>
    <row r="72" spans="1:47" hidden="1" outlineLevel="1" x14ac:dyDescent="0.2">
      <c r="C72" s="66">
        <v>49674</v>
      </c>
      <c r="E72" s="36"/>
      <c r="F72" s="157"/>
      <c r="G72" s="67" t="str">
        <f>IF(MATCH(C72,$C$37:$C$77,0)&lt;=4,"",IF(AND(C72&gt;=IF(INDEX('Lookup Tables'!$I$101:$I$115,MATCH(DNSP,'Lookup Tables'!$G$101:$G$115,0))="Vic",(INDEX('Lookup Tables'!$K$61:$K$87,MATCH(currentyear,'Lookup Tables'!$L$61:$L$87,0))),(INDEX('Lookup Tables'!$H$61:$H$87,MATCH(currentyear,'Lookup Tables'!$I$61:$I$87,0)))),C72&lt;='Lookup Tables'!$H$95),'General Inputs'!$F$16,IF(ISBLANK(F72),"",IF(C72&gt;DATE('Lookup Tables'!$G$64,MONTH($F$14),31),F72/F71-1,F72/F68-1))))</f>
        <v/>
      </c>
      <c r="H72" s="43"/>
      <c r="I72" s="43"/>
      <c r="J72" s="43"/>
      <c r="K72" s="50" t="str">
        <f>IF(INDEX('Lookup Tables'!$I$101:$I$115,MATCH(DNSP,'Lookup Tables'!$G$101:$G$115))="Vic",INDEX('Lookup Tables'!$L$61:$L$87,MATCH(EDATE(C72,18),'Lookup Tables'!$H$61:$H$87)),INDEX('Lookup Tables'!$I$61:$I$87,MATCH(EDATE(C72,18),'Lookup Tables'!$H$61:$H$87)))</f>
        <v>2036–37</v>
      </c>
      <c r="L72" s="43"/>
      <c r="M72" s="43"/>
      <c r="N72" s="43"/>
      <c r="O72" s="43"/>
      <c r="P72" s="43"/>
      <c r="Q72" s="43"/>
      <c r="R72" s="43"/>
      <c r="S72" s="43"/>
    </row>
    <row r="73" spans="1:47" hidden="1" outlineLevel="1" x14ac:dyDescent="0.2">
      <c r="C73" s="66">
        <v>50040</v>
      </c>
      <c r="E73" s="36"/>
      <c r="F73" s="157"/>
      <c r="G73" s="67" t="str">
        <f>IF(MATCH(C73,$C$37:$C$77,0)&lt;=4,"",IF(AND(C73&gt;=IF(INDEX('Lookup Tables'!$I$101:$I$115,MATCH(DNSP,'Lookup Tables'!$G$101:$G$115,0))="Vic",(INDEX('Lookup Tables'!$K$61:$K$87,MATCH(currentyear,'Lookup Tables'!$L$61:$L$87,0))),(INDEX('Lookup Tables'!$H$61:$H$87,MATCH(currentyear,'Lookup Tables'!$I$61:$I$87,0)))),C73&lt;='Lookup Tables'!$H$95),'General Inputs'!$F$16,IF(ISBLANK(F73),"",IF(C73&gt;DATE('Lookup Tables'!$G$64,MONTH($F$14),31),F73/F72-1,F73/F69-1))))</f>
        <v/>
      </c>
      <c r="H73" s="43"/>
      <c r="I73" s="43"/>
      <c r="J73" s="43"/>
      <c r="K73" s="50" t="str">
        <f>IF(INDEX('Lookup Tables'!$I$101:$I$115,MATCH(DNSP,'Lookup Tables'!$G$101:$G$115))="Vic",INDEX('Lookup Tables'!$L$61:$L$87,MATCH(EDATE(C73,18),'Lookup Tables'!$H$61:$H$87)),INDEX('Lookup Tables'!$I$61:$I$87,MATCH(EDATE(C73,18),'Lookup Tables'!$H$61:$H$87)))</f>
        <v>2037–38</v>
      </c>
      <c r="L73" s="43"/>
      <c r="M73" s="43"/>
      <c r="N73" s="43"/>
      <c r="O73" s="43"/>
      <c r="P73" s="43"/>
      <c r="Q73" s="43"/>
      <c r="R73" s="43"/>
      <c r="S73" s="43"/>
    </row>
    <row r="74" spans="1:47" hidden="1" outlineLevel="1" x14ac:dyDescent="0.2">
      <c r="C74" s="66">
        <v>50405</v>
      </c>
      <c r="E74" s="36"/>
      <c r="F74" s="157"/>
      <c r="G74" s="67" t="str">
        <f>IF(MATCH(C74,$C$37:$C$77,0)&lt;=4,"",IF(AND(C74&gt;=IF(INDEX('Lookup Tables'!$I$101:$I$115,MATCH(DNSP,'Lookup Tables'!$G$101:$G$115,0))="Vic",(INDEX('Lookup Tables'!$K$61:$K$87,MATCH(currentyear,'Lookup Tables'!$L$61:$L$87,0))),(INDEX('Lookup Tables'!$H$61:$H$87,MATCH(currentyear,'Lookup Tables'!$I$61:$I$87,0)))),C74&lt;='Lookup Tables'!$H$95),'General Inputs'!$F$16,IF(ISBLANK(F74),"",IF(C74&gt;DATE('Lookup Tables'!$G$64,MONTH($F$14),31),F74/F73-1,F74/F70-1))))</f>
        <v/>
      </c>
      <c r="H74" s="43"/>
      <c r="I74" s="43"/>
      <c r="J74" s="43"/>
      <c r="K74" s="50" t="str">
        <f>IF(INDEX('Lookup Tables'!$I$101:$I$115,MATCH(DNSP,'Lookup Tables'!$G$101:$G$115))="Vic",INDEX('Lookup Tables'!$L$61:$L$87,MATCH(EDATE(C74,18),'Lookup Tables'!$H$61:$H$87)),INDEX('Lookup Tables'!$I$61:$I$87,MATCH(EDATE(C74,18),'Lookup Tables'!$H$61:$H$87)))</f>
        <v>2038–39</v>
      </c>
      <c r="L74" s="43"/>
      <c r="M74" s="43"/>
      <c r="N74" s="43"/>
      <c r="O74" s="43"/>
      <c r="P74" s="43"/>
      <c r="Q74" s="43"/>
      <c r="R74" s="43"/>
      <c r="S74" s="43"/>
    </row>
    <row r="75" spans="1:47" hidden="1" outlineLevel="1" x14ac:dyDescent="0.2">
      <c r="C75" s="66">
        <v>50770</v>
      </c>
      <c r="E75" s="36"/>
      <c r="F75" s="157"/>
      <c r="G75" s="67" t="str">
        <f>IF(MATCH(C75,$C$37:$C$77,0)&lt;=4,"",IF(AND(C75&gt;=IF(INDEX('Lookup Tables'!$I$101:$I$115,MATCH(DNSP,'Lookup Tables'!$G$101:$G$115,0))="Vic",(INDEX('Lookup Tables'!$K$61:$K$87,MATCH(currentyear,'Lookup Tables'!$L$61:$L$87,0))),(INDEX('Lookup Tables'!$H$61:$H$87,MATCH(currentyear,'Lookup Tables'!$I$61:$I$87,0)))),C75&lt;='Lookup Tables'!$H$95),'General Inputs'!$F$16,IF(ISBLANK(F75),"",IF(C75&gt;DATE('Lookup Tables'!$G$64,MONTH($F$14),31),F75/F74-1,F75/F71-1))))</f>
        <v/>
      </c>
      <c r="H75" s="43"/>
      <c r="I75" s="43"/>
      <c r="J75" s="43"/>
      <c r="K75" s="50" t="str">
        <f>IF(INDEX('Lookup Tables'!$I$101:$I$115,MATCH(DNSP,'Lookup Tables'!$G$101:$G$115))="Vic",INDEX('Lookup Tables'!$L$61:$L$87,MATCH(EDATE(C75,18),'Lookup Tables'!$H$61:$H$87)),INDEX('Lookup Tables'!$I$61:$I$87,MATCH(EDATE(C75,18),'Lookup Tables'!$H$61:$H$87)))</f>
        <v>2039–40</v>
      </c>
      <c r="L75" s="43"/>
      <c r="M75" s="43"/>
      <c r="N75" s="43"/>
      <c r="O75" s="43"/>
      <c r="P75" s="43"/>
      <c r="Q75" s="43"/>
      <c r="R75" s="43"/>
      <c r="S75" s="43"/>
    </row>
    <row r="76" spans="1:47" hidden="1" outlineLevel="1" x14ac:dyDescent="0.2">
      <c r="C76" s="66">
        <v>51135</v>
      </c>
      <c r="E76" s="36"/>
      <c r="F76" s="157"/>
      <c r="G76" s="67" t="str">
        <f>IF(MATCH(C76,$C$37:$C$77,0)&lt;=4,"",IF(AND(C76&gt;=IF(INDEX('Lookup Tables'!$I$101:$I$115,MATCH(DNSP,'Lookup Tables'!$G$101:$G$115,0))="Vic",(INDEX('Lookup Tables'!$K$61:$K$87,MATCH(currentyear,'Lookup Tables'!$L$61:$L$87,0))),(INDEX('Lookup Tables'!$H$61:$H$87,MATCH(currentyear,'Lookup Tables'!$I$61:$I$87,0)))),C76&lt;='Lookup Tables'!$H$95),'General Inputs'!$F$16,IF(ISBLANK(F76),"",IF(C76&gt;DATE('Lookup Tables'!$G$64,MONTH($F$14),31),F76/F75-1,F76/F72-1))))</f>
        <v/>
      </c>
      <c r="H76" s="43"/>
      <c r="I76" s="43"/>
      <c r="J76" s="43"/>
      <c r="K76" s="50" t="str">
        <f>IF(INDEX('Lookup Tables'!$I$101:$I$115,MATCH(DNSP,'Lookup Tables'!$G$101:$G$115))="Vic",INDEX('Lookup Tables'!$L$61:$L$87,MATCH(EDATE(C76,18),'Lookup Tables'!$H$61:$H$87)),INDEX('Lookup Tables'!$I$61:$I$87,MATCH(EDATE(C76,18),'Lookup Tables'!$H$61:$H$87)))</f>
        <v>2040–41</v>
      </c>
      <c r="L76" s="43"/>
      <c r="M76" s="43"/>
      <c r="N76" s="43"/>
      <c r="O76" s="43"/>
      <c r="P76" s="43"/>
      <c r="Q76" s="43"/>
      <c r="R76" s="43"/>
      <c r="S76" s="43"/>
    </row>
    <row r="77" spans="1:47" hidden="1" outlineLevel="1" x14ac:dyDescent="0.2">
      <c r="C77" s="66">
        <v>51501</v>
      </c>
      <c r="E77" s="36"/>
      <c r="F77" s="157"/>
      <c r="G77" s="67" t="str">
        <f>IF(MATCH(C77,$C$37:$C$77,0)&lt;=4,"",IF(AND(C77&gt;=IF(INDEX('Lookup Tables'!$I$101:$I$115,MATCH(DNSP,'Lookup Tables'!$G$101:$G$115,0))="Vic",(INDEX('Lookup Tables'!$K$61:$K$87,MATCH(currentyear,'Lookup Tables'!$L$61:$L$87,0))),(INDEX('Lookup Tables'!$H$61:$H$87,MATCH(currentyear,'Lookup Tables'!$I$61:$I$87,0)))),C77&lt;='Lookup Tables'!$H$95),'General Inputs'!$F$16,IF(ISBLANK(F77),"",IF(C77&gt;DATE('Lookup Tables'!$G$64,MONTH($F$14),31),F77/F76-1,F77/F73-1))))</f>
        <v/>
      </c>
      <c r="H77" s="43"/>
      <c r="I77" s="43"/>
      <c r="J77" s="43"/>
      <c r="K77" s="50" t="str">
        <f>IF(INDEX('Lookup Tables'!$I$101:$I$115,MATCH(DNSP,'Lookup Tables'!$G$101:$G$115))="Vic",INDEX('Lookup Tables'!$L$61:$L$87,MATCH(EDATE(C77,18),'Lookup Tables'!$H$61:$H$87)),INDEX('Lookup Tables'!$I$61:$I$87,MATCH(EDATE(C77,18),'Lookup Tables'!$H$61:$H$87)))</f>
        <v>2041–42</v>
      </c>
      <c r="L77" s="43"/>
      <c r="M77" s="43"/>
      <c r="N77" s="43"/>
      <c r="O77" s="43"/>
      <c r="P77" s="43"/>
      <c r="Q77" s="43"/>
      <c r="R77" s="43"/>
      <c r="S77" s="43"/>
    </row>
    <row r="78" spans="1:47" collapsed="1" x14ac:dyDescent="0.2">
      <c r="D78" s="36"/>
      <c r="E78" s="36"/>
      <c r="F78" s="36"/>
      <c r="G78" s="36"/>
      <c r="H78" s="36"/>
      <c r="I78" s="36"/>
    </row>
    <row r="79" spans="1:47" s="11" customFormat="1" ht="12.75" x14ac:dyDescent="0.2">
      <c r="A79" s="25"/>
      <c r="B79" s="26" t="s">
        <v>7</v>
      </c>
      <c r="C79" s="25"/>
      <c r="D79" s="25"/>
      <c r="E79" s="25"/>
      <c r="F79" s="52"/>
      <c r="G79" s="52"/>
      <c r="H79" s="52"/>
      <c r="I79" s="52"/>
      <c r="J79" s="34"/>
      <c r="K79" s="35"/>
      <c r="L79" s="34"/>
      <c r="M79" s="35"/>
      <c r="N79" s="34"/>
      <c r="O79" s="34"/>
      <c r="P79" s="34"/>
      <c r="Q79" s="34"/>
      <c r="R79" s="34"/>
      <c r="S79" s="34"/>
      <c r="T79" s="34"/>
      <c r="U79" s="34"/>
      <c r="V79" s="35"/>
      <c r="W79" s="35"/>
      <c r="X79" s="56"/>
      <c r="Y79" s="56"/>
      <c r="Z79" s="56"/>
      <c r="AA79" s="56"/>
      <c r="AB79" s="57"/>
      <c r="AC79" s="58"/>
      <c r="AD79" s="5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</row>
    <row r="80" spans="1:47" hidden="1" x14ac:dyDescent="0.2">
      <c r="G80" s="39"/>
      <c r="H80" s="39"/>
    </row>
    <row r="81" spans="1:47" hidden="1" x14ac:dyDescent="0.2">
      <c r="G81" s="39"/>
      <c r="H81" s="39"/>
    </row>
    <row r="82" spans="1:47" hidden="1" x14ac:dyDescent="0.2">
      <c r="G82" s="39"/>
      <c r="H82" s="39"/>
    </row>
    <row r="83" spans="1:47" hidden="1" x14ac:dyDescent="0.2">
      <c r="G83" s="39"/>
      <c r="H83" s="39"/>
    </row>
    <row r="84" spans="1:47" hidden="1" x14ac:dyDescent="0.2">
      <c r="G84" s="39"/>
      <c r="H84" s="39"/>
    </row>
    <row r="85" spans="1:47" s="37" customFormat="1" hidden="1" x14ac:dyDescent="0.2">
      <c r="A85" s="36"/>
      <c r="B85" s="36"/>
      <c r="C85" s="36"/>
      <c r="G85" s="39"/>
      <c r="H85" s="39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</row>
    <row r="86" spans="1:47" s="37" customFormat="1" hidden="1" x14ac:dyDescent="0.2">
      <c r="A86" s="36"/>
      <c r="B86" s="36"/>
      <c r="C86" s="36"/>
      <c r="G86" s="39"/>
      <c r="H86" s="39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36"/>
      <c r="AT86" s="36"/>
      <c r="AU86" s="36"/>
    </row>
    <row r="87" spans="1:47" s="37" customFormat="1" hidden="1" x14ac:dyDescent="0.2">
      <c r="A87" s="36"/>
      <c r="B87" s="36"/>
      <c r="C87" s="36"/>
      <c r="G87" s="39"/>
      <c r="H87" s="39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36"/>
      <c r="AT87" s="36"/>
      <c r="AU87" s="36"/>
    </row>
    <row r="88" spans="1:47" s="37" customFormat="1" hidden="1" x14ac:dyDescent="0.2">
      <c r="A88" s="36"/>
      <c r="B88" s="36"/>
      <c r="C88" s="36"/>
      <c r="G88" s="39"/>
      <c r="H88" s="39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</row>
    <row r="89" spans="1:47" s="37" customFormat="1" hidden="1" x14ac:dyDescent="0.2">
      <c r="A89" s="36"/>
      <c r="B89" s="36"/>
      <c r="C89" s="36"/>
      <c r="G89" s="39"/>
      <c r="H89" s="39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  <c r="AS89" s="36"/>
      <c r="AT89" s="36"/>
      <c r="AU89" s="36"/>
    </row>
    <row r="90" spans="1:47" s="37" customFormat="1" hidden="1" x14ac:dyDescent="0.2">
      <c r="A90" s="36"/>
      <c r="B90" s="36"/>
      <c r="C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</row>
    <row r="91" spans="1:47" s="37" customFormat="1" hidden="1" x14ac:dyDescent="0.2">
      <c r="A91" s="36"/>
      <c r="B91" s="36"/>
      <c r="C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</row>
    <row r="92" spans="1:47" s="37" customFormat="1" hidden="1" x14ac:dyDescent="0.2">
      <c r="A92" s="36"/>
      <c r="B92" s="36"/>
      <c r="C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</row>
    <row r="93" spans="1:47" s="37" customFormat="1" hidden="1" x14ac:dyDescent="0.2">
      <c r="A93" s="36"/>
      <c r="B93" s="36"/>
      <c r="C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  <c r="AS93" s="36"/>
      <c r="AT93" s="36"/>
      <c r="AU93" s="36"/>
    </row>
    <row r="94" spans="1:47" s="37" customFormat="1" hidden="1" x14ac:dyDescent="0.2">
      <c r="A94" s="36"/>
      <c r="B94" s="36"/>
      <c r="C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</row>
    <row r="95" spans="1:47" s="37" customFormat="1" hidden="1" x14ac:dyDescent="0.2">
      <c r="A95" s="36"/>
      <c r="B95" s="36"/>
      <c r="C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</row>
  </sheetData>
  <dataConsolidate link="1"/>
  <dataValidations count="2">
    <dataValidation type="list" allowBlank="1" showInputMessage="1" showErrorMessage="1" sqref="F78" xr:uid="{00000000-0002-0000-0200-000000000000}">
      <formula1>"Real 2010,Real 2011,Real 2012,Real 2013,Real 2014,Real 2015,Nominal"</formula1>
    </dataValidation>
    <dataValidation type="list" allowBlank="1" showInputMessage="1" showErrorMessage="1" sqref="I33:I36 I58:I78 I12:I17 F26 E31" xr:uid="{00000000-0002-0000-0200-000001000000}">
      <formula1>#REF!</formula1>
    </dataValidation>
  </dataValidations>
  <hyperlinks>
    <hyperlink ref="K1" location="'Pricing model - ACS'!A1" display="Back to Index" xr:uid="{00000000-0004-0000-0200-000000000000}"/>
  </hyperlinks>
  <pageMargins left="0.7" right="0.7" top="0.75" bottom="0.75" header="0.3" footer="0.3"/>
  <pageSetup paperSize="9" orientation="portrait" verticalDpi="4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2000000}">
          <x14:formula1>
            <xm:f>'Lookup Tables'!$G$45:$G$56</xm:f>
          </x14:formula1>
          <xm:sqref>F14:F15 F9</xm:sqref>
        </x14:dataValidation>
        <x14:dataValidation type="list" allowBlank="1" showInputMessage="1" showErrorMessage="1" xr:uid="{00000000-0002-0000-0200-000003000000}">
          <x14:formula1>
            <xm:f>'Lookup Tables'!$I$61:$I$87</xm:f>
          </x14:formula1>
          <xm:sqref>F12 F10</xm:sqref>
        </x14:dataValidation>
        <x14:dataValidation type="list" allowBlank="1" showInputMessage="1" showErrorMessage="1" xr:uid="{00000000-0002-0000-0200-000005000000}">
          <x14:formula1>
            <xm:f>'Lookup Tables'!$G$9:$G$17</xm:f>
          </x14:formula1>
          <xm:sqref>F20 F22:F25 F27:F30</xm:sqref>
        </x14:dataValidation>
        <x14:dataValidation type="list" allowBlank="1" showInputMessage="1" showErrorMessage="1" xr:uid="{00000000-0002-0000-0200-000006000000}">
          <x14:formula1>
            <xm:f>'Lookup Tables'!$G$101:$G$115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4" tint="0.79998168889431442"/>
  </sheetPr>
  <dimension ref="A1:AJ346"/>
  <sheetViews>
    <sheetView showGridLines="0" zoomScaleNormal="100" workbookViewId="0">
      <selection activeCell="C52" sqref="C52"/>
    </sheetView>
  </sheetViews>
  <sheetFormatPr defaultColWidth="0" defaultRowHeight="11.25" zeroHeight="1" outlineLevelRow="2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6" ht="16.5" thickBot="1" x14ac:dyDescent="0.3">
      <c r="A1" s="1"/>
      <c r="B1" s="2" t="str">
        <f>'Pricing model - ACS'!G2&amp;" - "&amp;'Pricing model - ACS'!G3</f>
        <v>AER pricing model - price capped ACS - AusNet Services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S1" s="15"/>
      <c r="T1" s="15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6" ht="13.5" thickBot="1" x14ac:dyDescent="0.25">
      <c r="A2" s="12"/>
      <c r="B2" s="13" t="str">
        <f>'Pricing model - ACS'!C23&amp;" - "&amp;'Pricing model - ACS'!E23</f>
        <v>Ancillary Network Services - Price caps, historical prices, proposed prices, and compliance checks for ancillary network services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6" t="s">
        <v>187</v>
      </c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6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6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4" t="s">
        <v>205</v>
      </c>
      <c r="O4" s="214"/>
      <c r="P4" s="214"/>
      <c r="Q4" s="214"/>
      <c r="R4" s="214"/>
      <c r="S4" s="23"/>
      <c r="T4" s="214" t="s">
        <v>206</v>
      </c>
      <c r="U4" s="214"/>
      <c r="V4" s="214"/>
      <c r="W4" s="214"/>
      <c r="X4" s="214"/>
      <c r="Y4" s="24"/>
      <c r="Z4" s="214" t="s">
        <v>207</v>
      </c>
      <c r="AA4" s="214"/>
      <c r="AB4" s="214"/>
      <c r="AC4" s="214"/>
      <c r="AD4" s="22"/>
      <c r="AE4" s="22"/>
      <c r="AF4" s="22"/>
      <c r="AG4" s="22"/>
      <c r="AH4" s="22"/>
      <c r="AI4" s="22"/>
      <c r="AJ4" s="22"/>
    </row>
    <row r="5" spans="1:36" ht="12.75" x14ac:dyDescent="0.2">
      <c r="A5" s="25"/>
      <c r="B5" s="26" t="s">
        <v>125</v>
      </c>
      <c r="C5" s="25"/>
      <c r="D5" s="27" t="s">
        <v>186</v>
      </c>
      <c r="E5" s="27" t="s">
        <v>2</v>
      </c>
      <c r="F5" s="27" t="s">
        <v>188</v>
      </c>
      <c r="G5" s="27"/>
      <c r="H5" s="31" t="s">
        <v>4</v>
      </c>
      <c r="I5" s="30"/>
      <c r="J5" s="28" t="s">
        <v>3</v>
      </c>
      <c r="K5" s="32"/>
      <c r="L5" s="33" t="s">
        <v>5</v>
      </c>
      <c r="M5" s="28"/>
      <c r="N5" s="30" t="str">
        <f>RCP_firstyear</f>
        <v>2021–22</v>
      </c>
      <c r="O5" s="32" t="str">
        <f>RCP_secondyear</f>
        <v>2022–23</v>
      </c>
      <c r="P5" s="32" t="str">
        <f>RCP_thirdyear</f>
        <v>2023–24</v>
      </c>
      <c r="Q5" s="32" t="str">
        <f>RCP_fourthyear</f>
        <v>2024–25</v>
      </c>
      <c r="R5" s="32" t="str">
        <f>RCP_lastyear</f>
        <v>2025–26</v>
      </c>
      <c r="S5" s="29"/>
      <c r="T5" s="30" t="str">
        <f>N5</f>
        <v>2021–22</v>
      </c>
      <c r="U5" s="30" t="str">
        <f t="shared" ref="U5:X5" si="0">O5</f>
        <v>2022–23</v>
      </c>
      <c r="V5" s="30" t="str">
        <f t="shared" si="0"/>
        <v>2023–24</v>
      </c>
      <c r="W5" s="30" t="str">
        <f t="shared" si="0"/>
        <v>2024–25</v>
      </c>
      <c r="X5" s="30" t="str">
        <f t="shared" si="0"/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6" x14ac:dyDescent="0.2">
      <c r="A6" s="36"/>
      <c r="B6" s="36"/>
      <c r="C6" s="70"/>
      <c r="D6" s="70"/>
      <c r="E6" s="38"/>
      <c r="F6" s="38"/>
      <c r="G6" s="38"/>
      <c r="H6" s="38"/>
      <c r="I6" s="37"/>
      <c r="J6" s="37"/>
      <c r="K6" s="40"/>
      <c r="L6" s="40"/>
      <c r="M6" s="37"/>
      <c r="N6" s="38"/>
      <c r="O6" s="40"/>
      <c r="P6" s="40"/>
      <c r="Q6" s="40"/>
      <c r="R6" s="40"/>
      <c r="S6" s="37"/>
      <c r="T6" s="37"/>
      <c r="U6" s="40"/>
      <c r="V6" s="40"/>
      <c r="W6" s="40"/>
      <c r="X6" s="40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6" x14ac:dyDescent="0.2">
      <c r="A7" s="36"/>
      <c r="B7" s="36"/>
      <c r="C7" s="161" t="s">
        <v>370</v>
      </c>
      <c r="D7" s="161"/>
      <c r="E7" s="71" t="s">
        <v>34</v>
      </c>
      <c r="F7" s="71" t="s">
        <v>191</v>
      </c>
      <c r="G7" s="92"/>
      <c r="H7" s="93">
        <f t="shared" ref="H7:H70" si="1">_xlfn.IFNA(INDEX($N7:$R7,1,MATCH(forecastyear,$N$5:$R$5,0)),0)</f>
        <v>519.20000000000005</v>
      </c>
      <c r="I7" s="162"/>
      <c r="J7" s="93">
        <f t="shared" ref="J7:J70" si="2">_xlfn.IFNA(INDEX($T7:$X7,1,MATCH(forecastyear,$T$5:$X$5,0)),0)</f>
        <v>519.20000000000005</v>
      </c>
      <c r="K7" s="162"/>
      <c r="L7" s="162" t="str">
        <f>IF(C7="","",IF(H7&gt;J7,"NON-COMPLIANT","COMPLIANT"))</f>
        <v>COMPLIANT</v>
      </c>
      <c r="M7" s="39"/>
      <c r="N7" s="163">
        <f>T7</f>
        <v>498.35</v>
      </c>
      <c r="O7" s="163">
        <f t="shared" ref="O7:R7" si="3">U7</f>
        <v>519.20000000000005</v>
      </c>
      <c r="P7" s="163">
        <f t="shared" si="3"/>
        <v>532.80999999999995</v>
      </c>
      <c r="Q7" s="163">
        <f t="shared" si="3"/>
        <v>547.45000000000005</v>
      </c>
      <c r="R7" s="163">
        <f t="shared" si="3"/>
        <v>563.71</v>
      </c>
      <c r="S7" s="39"/>
      <c r="T7" s="164">
        <v>498.35</v>
      </c>
      <c r="U7" s="165">
        <f>ROUND(ROUND(T7,2)*(1+'General Inputs'!K$20)*(1-Z7)+'General Inputs'!K$27,2)</f>
        <v>519.20000000000005</v>
      </c>
      <c r="V7" s="165">
        <f>ROUND(ROUND(U7,2)*(1+'General Inputs'!L$20)*(1-AA7)+'General Inputs'!L$27,2)</f>
        <v>532.80999999999995</v>
      </c>
      <c r="W7" s="165">
        <f>ROUND(ROUND(V7,2)*(1+'General Inputs'!M$20)*(1-AB7)+'General Inputs'!M$27,2)</f>
        <v>547.45000000000005</v>
      </c>
      <c r="X7" s="165">
        <f>ROUND(ROUND(W7,2)*(1+'General Inputs'!N$20)*(1-AC7)+'General Inputs'!N$27,2)</f>
        <v>563.71</v>
      </c>
      <c r="Y7" s="166"/>
      <c r="Z7" s="194">
        <f>IF($T7="",0,'General Inputs'!K$22)</f>
        <v>-6.6268624707600688E-3</v>
      </c>
      <c r="AA7" s="194">
        <f>IF($T7="",0,'General Inputs'!L$22)</f>
        <v>-6.0912696932914154E-3</v>
      </c>
      <c r="AB7" s="194">
        <f>IF($T7="",0,'General Inputs'!M$22)</f>
        <v>-7.3277279219734291E-3</v>
      </c>
      <c r="AC7" s="194">
        <f>IF($T7="",0,'General Inputs'!N$22)</f>
        <v>-9.5094682370305637E-3</v>
      </c>
      <c r="AD7" s="36"/>
      <c r="AE7" s="36"/>
      <c r="AF7" s="36"/>
      <c r="AG7" s="36"/>
      <c r="AH7" s="36"/>
      <c r="AI7" s="36"/>
      <c r="AJ7" s="36"/>
    </row>
    <row r="8" spans="1:36" x14ac:dyDescent="0.2">
      <c r="A8" s="36"/>
      <c r="B8" s="36"/>
      <c r="C8" s="161" t="s">
        <v>371</v>
      </c>
      <c r="D8" s="161"/>
      <c r="E8" s="71" t="s">
        <v>34</v>
      </c>
      <c r="F8" s="71" t="s">
        <v>191</v>
      </c>
      <c r="G8" s="92"/>
      <c r="H8" s="93">
        <f t="shared" si="1"/>
        <v>228.17</v>
      </c>
      <c r="I8" s="162"/>
      <c r="J8" s="93">
        <f t="shared" si="2"/>
        <v>228.17</v>
      </c>
      <c r="K8" s="162"/>
      <c r="L8" s="162" t="str">
        <f t="shared" ref="L8:L71" si="4">IF(C8="","",IF(H8&gt;J8,"NON-COMPLIANT","COMPLIANT"))</f>
        <v>COMPLIANT</v>
      </c>
      <c r="M8" s="39"/>
      <c r="N8" s="163">
        <f t="shared" ref="N8:N37" si="5">T8</f>
        <v>219.01</v>
      </c>
      <c r="O8" s="163">
        <f t="shared" ref="O8:O71" si="6">U8</f>
        <v>228.17</v>
      </c>
      <c r="P8" s="163">
        <f t="shared" ref="P8:P71" si="7">V8</f>
        <v>234.15</v>
      </c>
      <c r="Q8" s="163">
        <f t="shared" ref="Q8:Q71" si="8">W8</f>
        <v>240.58</v>
      </c>
      <c r="R8" s="163">
        <f t="shared" ref="R8:R71" si="9">X8</f>
        <v>247.72</v>
      </c>
      <c r="S8" s="39"/>
      <c r="T8" s="164">
        <v>219.01</v>
      </c>
      <c r="U8" s="165">
        <f>ROUND(ROUND(T8,2)*(1+'General Inputs'!K$20)*(1-Z8)+'General Inputs'!K$27,2)</f>
        <v>228.17</v>
      </c>
      <c r="V8" s="165">
        <f>ROUND(ROUND(U8,2)*(1+'General Inputs'!L$20)*(1-AA8)+'General Inputs'!L$27,2)</f>
        <v>234.15</v>
      </c>
      <c r="W8" s="165">
        <f>ROUND(ROUND(V8,2)*(1+'General Inputs'!M$20)*(1-AB8)+'General Inputs'!M$27,2)</f>
        <v>240.58</v>
      </c>
      <c r="X8" s="165">
        <f>ROUND(ROUND(W8,2)*(1+'General Inputs'!N$20)*(1-AC8)+'General Inputs'!N$27,2)</f>
        <v>247.72</v>
      </c>
      <c r="Y8" s="166"/>
      <c r="Z8" s="194">
        <f>IF($T8="",0,'General Inputs'!K$22)</f>
        <v>-6.6268624707600688E-3</v>
      </c>
      <c r="AA8" s="194">
        <f>IF($T8="",0,'General Inputs'!L$22)</f>
        <v>-6.0912696932914154E-3</v>
      </c>
      <c r="AB8" s="194">
        <f>IF($T8="",0,'General Inputs'!M$22)</f>
        <v>-7.3277279219734291E-3</v>
      </c>
      <c r="AC8" s="194">
        <f>IF($T8="",0,'General Inputs'!N$22)</f>
        <v>-9.5094682370305637E-3</v>
      </c>
      <c r="AD8" s="36"/>
      <c r="AE8" s="36"/>
      <c r="AF8" s="36"/>
      <c r="AG8" s="36"/>
      <c r="AH8" s="36"/>
      <c r="AI8" s="36"/>
      <c r="AJ8" s="36"/>
    </row>
    <row r="9" spans="1:36" x14ac:dyDescent="0.2">
      <c r="A9" s="36"/>
      <c r="B9" s="36"/>
      <c r="C9" s="161" t="s">
        <v>372</v>
      </c>
      <c r="D9" s="161"/>
      <c r="E9" s="71" t="s">
        <v>34</v>
      </c>
      <c r="F9" s="71" t="s">
        <v>191</v>
      </c>
      <c r="G9" s="92"/>
      <c r="H9" s="93">
        <f t="shared" si="1"/>
        <v>491.99</v>
      </c>
      <c r="I9" s="162"/>
      <c r="J9" s="93">
        <f t="shared" si="2"/>
        <v>491.99</v>
      </c>
      <c r="K9" s="162"/>
      <c r="L9" s="162" t="str">
        <f t="shared" si="4"/>
        <v>COMPLIANT</v>
      </c>
      <c r="M9" s="39"/>
      <c r="N9" s="163">
        <f t="shared" si="5"/>
        <v>472.23</v>
      </c>
      <c r="O9" s="163">
        <f t="shared" si="6"/>
        <v>491.99</v>
      </c>
      <c r="P9" s="163">
        <f t="shared" si="7"/>
        <v>504.88</v>
      </c>
      <c r="Q9" s="163">
        <f t="shared" si="8"/>
        <v>518.75</v>
      </c>
      <c r="R9" s="163">
        <f t="shared" si="9"/>
        <v>534.15</v>
      </c>
      <c r="S9" s="39"/>
      <c r="T9" s="164">
        <v>472.23</v>
      </c>
      <c r="U9" s="165">
        <f>ROUND(ROUND(T9,2)*(1+'General Inputs'!K$20)*(1-Z9)+'General Inputs'!K$27,2)</f>
        <v>491.99</v>
      </c>
      <c r="V9" s="165">
        <f>ROUND(ROUND(U9,2)*(1+'General Inputs'!L$20)*(1-AA9)+'General Inputs'!L$27,2)</f>
        <v>504.88</v>
      </c>
      <c r="W9" s="165">
        <f>ROUND(ROUND(V9,2)*(1+'General Inputs'!M$20)*(1-AB9)+'General Inputs'!M$27,2)</f>
        <v>518.75</v>
      </c>
      <c r="X9" s="165">
        <f>ROUND(ROUND(W9,2)*(1+'General Inputs'!N$20)*(1-AC9)+'General Inputs'!N$27,2)</f>
        <v>534.15</v>
      </c>
      <c r="Y9" s="166"/>
      <c r="Z9" s="194">
        <f>IF($T9="",0,'General Inputs'!K$22)</f>
        <v>-6.6268624707600688E-3</v>
      </c>
      <c r="AA9" s="194">
        <f>IF($T9="",0,'General Inputs'!L$22)</f>
        <v>-6.0912696932914154E-3</v>
      </c>
      <c r="AB9" s="194">
        <f>IF($T9="",0,'General Inputs'!M$22)</f>
        <v>-7.3277279219734291E-3</v>
      </c>
      <c r="AC9" s="194">
        <f>IF($T9="",0,'General Inputs'!N$22)</f>
        <v>-9.5094682370305637E-3</v>
      </c>
      <c r="AD9" s="36"/>
      <c r="AE9" s="36"/>
      <c r="AF9" s="36"/>
      <c r="AG9" s="36"/>
      <c r="AH9" s="36"/>
      <c r="AI9" s="36"/>
      <c r="AJ9" s="36"/>
    </row>
    <row r="10" spans="1:36" x14ac:dyDescent="0.2">
      <c r="A10" s="36"/>
      <c r="B10" s="36"/>
      <c r="C10" s="161" t="s">
        <v>373</v>
      </c>
      <c r="D10" s="161"/>
      <c r="E10" s="71" t="s">
        <v>34</v>
      </c>
      <c r="F10" s="71" t="s">
        <v>191</v>
      </c>
      <c r="G10" s="92"/>
      <c r="H10" s="93">
        <f t="shared" si="1"/>
        <v>590.04</v>
      </c>
      <c r="I10" s="162"/>
      <c r="J10" s="93">
        <f t="shared" si="2"/>
        <v>590.04</v>
      </c>
      <c r="K10" s="162"/>
      <c r="L10" s="162" t="str">
        <f t="shared" si="4"/>
        <v>COMPLIANT</v>
      </c>
      <c r="M10" s="39"/>
      <c r="N10" s="163">
        <f t="shared" si="5"/>
        <v>566.34</v>
      </c>
      <c r="O10" s="163">
        <f t="shared" si="6"/>
        <v>590.04</v>
      </c>
      <c r="P10" s="163">
        <f t="shared" si="7"/>
        <v>605.5</v>
      </c>
      <c r="Q10" s="163">
        <f t="shared" si="8"/>
        <v>622.13</v>
      </c>
      <c r="R10" s="163">
        <f t="shared" si="9"/>
        <v>640.6</v>
      </c>
      <c r="S10" s="39"/>
      <c r="T10" s="164">
        <v>566.34</v>
      </c>
      <c r="U10" s="165">
        <f>ROUND(ROUND(T10,2)*(1+'General Inputs'!K$20)*(1-Z10)+'General Inputs'!K$27,2)</f>
        <v>590.04</v>
      </c>
      <c r="V10" s="165">
        <f>ROUND(ROUND(U10,2)*(1+'General Inputs'!L$20)*(1-AA10)+'General Inputs'!L$27,2)</f>
        <v>605.5</v>
      </c>
      <c r="W10" s="165">
        <f>ROUND(ROUND(V10,2)*(1+'General Inputs'!M$20)*(1-AB10)+'General Inputs'!M$27,2)</f>
        <v>622.13</v>
      </c>
      <c r="X10" s="165">
        <f>ROUND(ROUND(W10,2)*(1+'General Inputs'!N$20)*(1-AC10)+'General Inputs'!N$27,2)</f>
        <v>640.6</v>
      </c>
      <c r="Y10" s="166"/>
      <c r="Z10" s="194">
        <f>IF($T10="",0,'General Inputs'!K$22)</f>
        <v>-6.6268624707600688E-3</v>
      </c>
      <c r="AA10" s="194">
        <f>IF($T10="",0,'General Inputs'!L$22)</f>
        <v>-6.0912696932914154E-3</v>
      </c>
      <c r="AB10" s="194">
        <f>IF($T10="",0,'General Inputs'!M$22)</f>
        <v>-7.3277279219734291E-3</v>
      </c>
      <c r="AC10" s="194">
        <f>IF($T10="",0,'General Inputs'!N$22)</f>
        <v>-9.5094682370305637E-3</v>
      </c>
      <c r="AD10" s="36"/>
      <c r="AE10" s="36"/>
      <c r="AF10" s="36"/>
      <c r="AG10" s="36"/>
      <c r="AH10" s="36"/>
      <c r="AI10" s="36"/>
      <c r="AJ10" s="36"/>
    </row>
    <row r="11" spans="1:36" x14ac:dyDescent="0.2">
      <c r="A11" s="36"/>
      <c r="B11" s="36"/>
      <c r="C11" s="161" t="s">
        <v>374</v>
      </c>
      <c r="D11" s="161"/>
      <c r="E11" s="71" t="s">
        <v>34</v>
      </c>
      <c r="F11" s="71" t="s">
        <v>191</v>
      </c>
      <c r="G11" s="92"/>
      <c r="H11" s="93">
        <f t="shared" si="1"/>
        <v>1126.51</v>
      </c>
      <c r="I11" s="162"/>
      <c r="J11" s="93">
        <f t="shared" si="2"/>
        <v>1126.51</v>
      </c>
      <c r="K11" s="162"/>
      <c r="L11" s="162" t="str">
        <f t="shared" si="4"/>
        <v>COMPLIANT</v>
      </c>
      <c r="M11" s="39"/>
      <c r="N11" s="163">
        <f t="shared" si="5"/>
        <v>1081.27</v>
      </c>
      <c r="O11" s="163">
        <f t="shared" si="6"/>
        <v>1126.51</v>
      </c>
      <c r="P11" s="163">
        <f t="shared" si="7"/>
        <v>1156.03</v>
      </c>
      <c r="Q11" s="163">
        <f t="shared" si="8"/>
        <v>1187.78</v>
      </c>
      <c r="R11" s="163">
        <f t="shared" si="9"/>
        <v>1223.05</v>
      </c>
      <c r="S11" s="39"/>
      <c r="T11" s="164">
        <v>1081.27</v>
      </c>
      <c r="U11" s="165">
        <f>ROUND(ROUND(T11,2)*(1+'General Inputs'!K$20)*(1-Z11)+'General Inputs'!K$27,2)</f>
        <v>1126.51</v>
      </c>
      <c r="V11" s="165">
        <f>ROUND(ROUND(U11,2)*(1+'General Inputs'!L$20)*(1-AA11)+'General Inputs'!L$27,2)</f>
        <v>1156.03</v>
      </c>
      <c r="W11" s="165">
        <f>ROUND(ROUND(V11,2)*(1+'General Inputs'!M$20)*(1-AB11)+'General Inputs'!M$27,2)</f>
        <v>1187.78</v>
      </c>
      <c r="X11" s="165">
        <f>ROUND(ROUND(W11,2)*(1+'General Inputs'!N$20)*(1-AC11)+'General Inputs'!N$27,2)</f>
        <v>1223.05</v>
      </c>
      <c r="Y11" s="166"/>
      <c r="Z11" s="194">
        <f>IF($T11="",0,'General Inputs'!K$22)</f>
        <v>-6.6268624707600688E-3</v>
      </c>
      <c r="AA11" s="194">
        <f>IF($T11="",0,'General Inputs'!L$22)</f>
        <v>-6.0912696932914154E-3</v>
      </c>
      <c r="AB11" s="194">
        <f>IF($T11="",0,'General Inputs'!M$22)</f>
        <v>-7.3277279219734291E-3</v>
      </c>
      <c r="AC11" s="194">
        <f>IF($T11="",0,'General Inputs'!N$22)</f>
        <v>-9.5094682370305637E-3</v>
      </c>
      <c r="AD11" s="36"/>
      <c r="AE11" s="36"/>
      <c r="AF11" s="36"/>
      <c r="AG11" s="36"/>
      <c r="AH11" s="36"/>
      <c r="AI11" s="36"/>
      <c r="AJ11" s="36"/>
    </row>
    <row r="12" spans="1:36" x14ac:dyDescent="0.2">
      <c r="A12" s="36"/>
      <c r="B12" s="36"/>
      <c r="C12" s="161" t="s">
        <v>375</v>
      </c>
      <c r="D12" s="161"/>
      <c r="E12" s="71" t="s">
        <v>34</v>
      </c>
      <c r="F12" s="71" t="s">
        <v>191</v>
      </c>
      <c r="G12" s="92"/>
      <c r="H12" s="93">
        <f t="shared" si="1"/>
        <v>361.63</v>
      </c>
      <c r="I12" s="162"/>
      <c r="J12" s="93">
        <f t="shared" si="2"/>
        <v>361.63</v>
      </c>
      <c r="K12" s="162"/>
      <c r="L12" s="162" t="str">
        <f t="shared" si="4"/>
        <v>COMPLIANT</v>
      </c>
      <c r="M12" s="39"/>
      <c r="N12" s="163">
        <f t="shared" si="5"/>
        <v>347.11</v>
      </c>
      <c r="O12" s="163">
        <f t="shared" si="6"/>
        <v>361.63</v>
      </c>
      <c r="P12" s="163">
        <f t="shared" si="7"/>
        <v>371.11</v>
      </c>
      <c r="Q12" s="163">
        <f t="shared" si="8"/>
        <v>381.3</v>
      </c>
      <c r="R12" s="163">
        <f t="shared" si="9"/>
        <v>392.62</v>
      </c>
      <c r="S12" s="39"/>
      <c r="T12" s="164">
        <v>347.11</v>
      </c>
      <c r="U12" s="165">
        <f>ROUND(ROUND(T12,2)*(1+'General Inputs'!K$20)*(1-Z12)+'General Inputs'!K$27,2)</f>
        <v>361.63</v>
      </c>
      <c r="V12" s="165">
        <f>ROUND(ROUND(U12,2)*(1+'General Inputs'!L$20)*(1-AA12)+'General Inputs'!L$27,2)</f>
        <v>371.11</v>
      </c>
      <c r="W12" s="165">
        <f>ROUND(ROUND(V12,2)*(1+'General Inputs'!M$20)*(1-AB12)+'General Inputs'!M$27,2)</f>
        <v>381.3</v>
      </c>
      <c r="X12" s="165">
        <f>ROUND(ROUND(W12,2)*(1+'General Inputs'!N$20)*(1-AC12)+'General Inputs'!N$27,2)</f>
        <v>392.62</v>
      </c>
      <c r="Y12" s="166"/>
      <c r="Z12" s="194">
        <f>IF($T12="",0,'General Inputs'!K$22)</f>
        <v>-6.6268624707600688E-3</v>
      </c>
      <c r="AA12" s="194">
        <f>IF($T12="",0,'General Inputs'!L$22)</f>
        <v>-6.0912696932914154E-3</v>
      </c>
      <c r="AB12" s="194">
        <f>IF($T12="",0,'General Inputs'!M$22)</f>
        <v>-7.3277279219734291E-3</v>
      </c>
      <c r="AC12" s="194">
        <f>IF($T12="",0,'General Inputs'!N$22)</f>
        <v>-9.5094682370305637E-3</v>
      </c>
      <c r="AD12" s="36"/>
      <c r="AE12" s="36"/>
      <c r="AF12" s="36"/>
      <c r="AG12" s="36"/>
      <c r="AH12" s="36"/>
      <c r="AI12" s="36"/>
      <c r="AJ12" s="36"/>
    </row>
    <row r="13" spans="1:36" x14ac:dyDescent="0.2">
      <c r="A13" s="36"/>
      <c r="B13" s="36"/>
      <c r="C13" s="161" t="s">
        <v>376</v>
      </c>
      <c r="D13" s="161"/>
      <c r="E13" s="71" t="s">
        <v>34</v>
      </c>
      <c r="F13" s="71" t="s">
        <v>191</v>
      </c>
      <c r="G13" s="92"/>
      <c r="H13" s="93">
        <f t="shared" si="1"/>
        <v>629.87</v>
      </c>
      <c r="I13" s="162"/>
      <c r="J13" s="93">
        <f t="shared" si="2"/>
        <v>629.87</v>
      </c>
      <c r="K13" s="162"/>
      <c r="L13" s="162" t="str">
        <f t="shared" si="4"/>
        <v>COMPLIANT</v>
      </c>
      <c r="M13" s="39"/>
      <c r="N13" s="163">
        <f t="shared" si="5"/>
        <v>604.57000000000005</v>
      </c>
      <c r="O13" s="163">
        <f t="shared" si="6"/>
        <v>629.87</v>
      </c>
      <c r="P13" s="163">
        <f t="shared" si="7"/>
        <v>646.38</v>
      </c>
      <c r="Q13" s="163">
        <f t="shared" si="8"/>
        <v>664.13</v>
      </c>
      <c r="R13" s="163">
        <f t="shared" si="9"/>
        <v>683.85</v>
      </c>
      <c r="S13" s="39"/>
      <c r="T13" s="164">
        <v>604.57000000000005</v>
      </c>
      <c r="U13" s="165">
        <f>ROUND(ROUND(T13,2)*(1+'General Inputs'!K$20)*(1-Z13)+'General Inputs'!K$27,2)</f>
        <v>629.87</v>
      </c>
      <c r="V13" s="165">
        <f>ROUND(ROUND(U13,2)*(1+'General Inputs'!L$20)*(1-AA13)+'General Inputs'!L$27,2)</f>
        <v>646.38</v>
      </c>
      <c r="W13" s="165">
        <f>ROUND(ROUND(V13,2)*(1+'General Inputs'!M$20)*(1-AB13)+'General Inputs'!M$27,2)</f>
        <v>664.13</v>
      </c>
      <c r="X13" s="165">
        <f>ROUND(ROUND(W13,2)*(1+'General Inputs'!N$20)*(1-AC13)+'General Inputs'!N$27,2)</f>
        <v>683.85</v>
      </c>
      <c r="Y13" s="166"/>
      <c r="Z13" s="194">
        <f>IF($T13="",0,'General Inputs'!K$22)</f>
        <v>-6.6268624707600688E-3</v>
      </c>
      <c r="AA13" s="194">
        <f>IF($T13="",0,'General Inputs'!L$22)</f>
        <v>-6.0912696932914154E-3</v>
      </c>
      <c r="AB13" s="194">
        <f>IF($T13="",0,'General Inputs'!M$22)</f>
        <v>-7.3277279219734291E-3</v>
      </c>
      <c r="AC13" s="194">
        <f>IF($T13="",0,'General Inputs'!N$22)</f>
        <v>-9.5094682370305637E-3</v>
      </c>
      <c r="AD13" s="36"/>
      <c r="AE13" s="36"/>
      <c r="AF13" s="36"/>
      <c r="AG13" s="36"/>
      <c r="AH13" s="36"/>
      <c r="AI13" s="36"/>
      <c r="AJ13" s="36"/>
    </row>
    <row r="14" spans="1:36" x14ac:dyDescent="0.2">
      <c r="A14" s="36"/>
      <c r="B14" s="36"/>
      <c r="C14" s="161" t="s">
        <v>377</v>
      </c>
      <c r="D14" s="161"/>
      <c r="E14" s="71" t="s">
        <v>34</v>
      </c>
      <c r="F14" s="71" t="s">
        <v>191</v>
      </c>
      <c r="G14" s="92"/>
      <c r="H14" s="93">
        <f t="shared" si="1"/>
        <v>898.11</v>
      </c>
      <c r="I14" s="162"/>
      <c r="J14" s="93">
        <f t="shared" si="2"/>
        <v>898.11</v>
      </c>
      <c r="K14" s="162"/>
      <c r="L14" s="162" t="str">
        <f t="shared" si="4"/>
        <v>COMPLIANT</v>
      </c>
      <c r="M14" s="39"/>
      <c r="N14" s="163">
        <f t="shared" si="5"/>
        <v>862.04</v>
      </c>
      <c r="O14" s="163">
        <f t="shared" si="6"/>
        <v>898.11</v>
      </c>
      <c r="P14" s="163">
        <f t="shared" si="7"/>
        <v>921.65</v>
      </c>
      <c r="Q14" s="163">
        <f t="shared" si="8"/>
        <v>946.97</v>
      </c>
      <c r="R14" s="163">
        <f t="shared" si="9"/>
        <v>975.09</v>
      </c>
      <c r="S14" s="39"/>
      <c r="T14" s="164">
        <v>862.04</v>
      </c>
      <c r="U14" s="165">
        <f>ROUND(ROUND(T14,2)*(1+'General Inputs'!K$20)*(1-Z14)+'General Inputs'!K$27,2)</f>
        <v>898.11</v>
      </c>
      <c r="V14" s="165">
        <f>ROUND(ROUND(U14,2)*(1+'General Inputs'!L$20)*(1-AA14)+'General Inputs'!L$27,2)</f>
        <v>921.65</v>
      </c>
      <c r="W14" s="165">
        <f>ROUND(ROUND(V14,2)*(1+'General Inputs'!M$20)*(1-AB14)+'General Inputs'!M$27,2)</f>
        <v>946.97</v>
      </c>
      <c r="X14" s="165">
        <f>ROUND(ROUND(W14,2)*(1+'General Inputs'!N$20)*(1-AC14)+'General Inputs'!N$27,2)</f>
        <v>975.09</v>
      </c>
      <c r="Y14" s="166"/>
      <c r="Z14" s="194">
        <f>IF($T14="",0,'General Inputs'!K$22)</f>
        <v>-6.6268624707600688E-3</v>
      </c>
      <c r="AA14" s="194">
        <f>IF($T14="",0,'General Inputs'!L$22)</f>
        <v>-6.0912696932914154E-3</v>
      </c>
      <c r="AB14" s="194">
        <f>IF($T14="",0,'General Inputs'!M$22)</f>
        <v>-7.3277279219734291E-3</v>
      </c>
      <c r="AC14" s="194">
        <f>IF($T14="",0,'General Inputs'!N$22)</f>
        <v>-9.5094682370305637E-3</v>
      </c>
      <c r="AD14" s="36"/>
      <c r="AE14" s="36"/>
      <c r="AF14" s="36"/>
      <c r="AG14" s="36"/>
      <c r="AH14" s="36"/>
      <c r="AI14" s="36"/>
      <c r="AJ14" s="36"/>
    </row>
    <row r="15" spans="1:36" x14ac:dyDescent="0.2">
      <c r="A15" s="36"/>
      <c r="B15" s="36"/>
      <c r="C15" s="161" t="s">
        <v>378</v>
      </c>
      <c r="D15" s="161"/>
      <c r="E15" s="71" t="s">
        <v>34</v>
      </c>
      <c r="F15" s="71" t="s">
        <v>191</v>
      </c>
      <c r="G15" s="92"/>
      <c r="H15" s="93">
        <f t="shared" si="1"/>
        <v>888.16</v>
      </c>
      <c r="I15" s="162"/>
      <c r="J15" s="93">
        <f t="shared" si="2"/>
        <v>888.16</v>
      </c>
      <c r="K15" s="162"/>
      <c r="L15" s="162" t="str">
        <f t="shared" si="4"/>
        <v>COMPLIANT</v>
      </c>
      <c r="M15" s="39"/>
      <c r="N15" s="163">
        <f t="shared" si="5"/>
        <v>852.49</v>
      </c>
      <c r="O15" s="163">
        <f t="shared" si="6"/>
        <v>888.16</v>
      </c>
      <c r="P15" s="163">
        <f t="shared" si="7"/>
        <v>911.44</v>
      </c>
      <c r="Q15" s="163">
        <f t="shared" si="8"/>
        <v>936.48</v>
      </c>
      <c r="R15" s="163">
        <f t="shared" si="9"/>
        <v>964.29</v>
      </c>
      <c r="S15" s="39"/>
      <c r="T15" s="164">
        <v>852.49</v>
      </c>
      <c r="U15" s="165">
        <f>ROUND(ROUND(T15,2)*(1+'General Inputs'!K$20)*(1-Z15)+'General Inputs'!K$27,2)</f>
        <v>888.16</v>
      </c>
      <c r="V15" s="165">
        <f>ROUND(ROUND(U15,2)*(1+'General Inputs'!L$20)*(1-AA15)+'General Inputs'!L$27,2)</f>
        <v>911.44</v>
      </c>
      <c r="W15" s="165">
        <f>ROUND(ROUND(V15,2)*(1+'General Inputs'!M$20)*(1-AB15)+'General Inputs'!M$27,2)</f>
        <v>936.48</v>
      </c>
      <c r="X15" s="165">
        <f>ROUND(ROUND(W15,2)*(1+'General Inputs'!N$20)*(1-AC15)+'General Inputs'!N$27,2)</f>
        <v>964.29</v>
      </c>
      <c r="Y15" s="166"/>
      <c r="Z15" s="194">
        <f>IF($T15="",0,'General Inputs'!K$22)</f>
        <v>-6.6268624707600688E-3</v>
      </c>
      <c r="AA15" s="194">
        <f>IF($T15="",0,'General Inputs'!L$22)</f>
        <v>-6.0912696932914154E-3</v>
      </c>
      <c r="AB15" s="194">
        <f>IF($T15="",0,'General Inputs'!M$22)</f>
        <v>-7.3277279219734291E-3</v>
      </c>
      <c r="AC15" s="194">
        <f>IF($T15="",0,'General Inputs'!N$22)</f>
        <v>-9.5094682370305637E-3</v>
      </c>
      <c r="AD15" s="36"/>
      <c r="AE15" s="36"/>
      <c r="AF15" s="36"/>
      <c r="AG15" s="36"/>
      <c r="AH15" s="36"/>
      <c r="AI15" s="36"/>
      <c r="AJ15" s="36"/>
    </row>
    <row r="16" spans="1:36" x14ac:dyDescent="0.2">
      <c r="A16" s="36"/>
      <c r="B16" s="36"/>
      <c r="C16" s="161" t="s">
        <v>379</v>
      </c>
      <c r="D16" s="161"/>
      <c r="E16" s="71" t="s">
        <v>34</v>
      </c>
      <c r="F16" s="71" t="s">
        <v>191</v>
      </c>
      <c r="G16" s="92"/>
      <c r="H16" s="93">
        <f t="shared" si="1"/>
        <v>514.78</v>
      </c>
      <c r="I16" s="162"/>
      <c r="J16" s="93">
        <f t="shared" si="2"/>
        <v>514.78</v>
      </c>
      <c r="K16" s="162"/>
      <c r="L16" s="162" t="str">
        <f t="shared" si="4"/>
        <v>COMPLIANT</v>
      </c>
      <c r="M16" s="39"/>
      <c r="N16" s="163">
        <f t="shared" si="5"/>
        <v>494.11</v>
      </c>
      <c r="O16" s="163">
        <f t="shared" si="6"/>
        <v>514.78</v>
      </c>
      <c r="P16" s="163">
        <f t="shared" si="7"/>
        <v>528.27</v>
      </c>
      <c r="Q16" s="163">
        <f t="shared" si="8"/>
        <v>542.78</v>
      </c>
      <c r="R16" s="163">
        <f t="shared" si="9"/>
        <v>558.9</v>
      </c>
      <c r="S16" s="39"/>
      <c r="T16" s="164">
        <v>494.11</v>
      </c>
      <c r="U16" s="165">
        <f>ROUND(ROUND(T16,2)*(1+'General Inputs'!K$20)*(1-Z16)+'General Inputs'!K$27,2)</f>
        <v>514.78</v>
      </c>
      <c r="V16" s="165">
        <f>ROUND(ROUND(U16,2)*(1+'General Inputs'!L$20)*(1-AA16)+'General Inputs'!L$27,2)</f>
        <v>528.27</v>
      </c>
      <c r="W16" s="165">
        <f>ROUND(ROUND(V16,2)*(1+'General Inputs'!M$20)*(1-AB16)+'General Inputs'!M$27,2)</f>
        <v>542.78</v>
      </c>
      <c r="X16" s="165">
        <f>ROUND(ROUND(W16,2)*(1+'General Inputs'!N$20)*(1-AC16)+'General Inputs'!N$27,2)</f>
        <v>558.9</v>
      </c>
      <c r="Y16" s="166"/>
      <c r="Z16" s="194">
        <f>IF($T16="",0,'General Inputs'!K$22)</f>
        <v>-6.6268624707600688E-3</v>
      </c>
      <c r="AA16" s="194">
        <f>IF($T16="",0,'General Inputs'!L$22)</f>
        <v>-6.0912696932914154E-3</v>
      </c>
      <c r="AB16" s="194">
        <f>IF($T16="",0,'General Inputs'!M$22)</f>
        <v>-7.3277279219734291E-3</v>
      </c>
      <c r="AC16" s="194">
        <f>IF($T16="",0,'General Inputs'!N$22)</f>
        <v>-9.5094682370305637E-3</v>
      </c>
      <c r="AD16" s="36"/>
      <c r="AE16" s="36"/>
      <c r="AF16" s="36"/>
      <c r="AG16" s="36"/>
      <c r="AH16" s="36"/>
      <c r="AI16" s="36"/>
      <c r="AJ16" s="36"/>
    </row>
    <row r="17" spans="1:36" x14ac:dyDescent="0.2">
      <c r="A17" s="36"/>
      <c r="B17" s="36"/>
      <c r="C17" s="161" t="s">
        <v>380</v>
      </c>
      <c r="D17" s="161"/>
      <c r="E17" s="71" t="s">
        <v>34</v>
      </c>
      <c r="F17" s="71" t="s">
        <v>191</v>
      </c>
      <c r="G17" s="92"/>
      <c r="H17" s="93">
        <f t="shared" si="1"/>
        <v>536.48</v>
      </c>
      <c r="I17" s="162"/>
      <c r="J17" s="93">
        <f t="shared" si="2"/>
        <v>536.48</v>
      </c>
      <c r="K17" s="162"/>
      <c r="L17" s="162" t="str">
        <f t="shared" si="4"/>
        <v>COMPLIANT</v>
      </c>
      <c r="M17" s="39"/>
      <c r="N17" s="163">
        <f t="shared" si="5"/>
        <v>514.92999999999995</v>
      </c>
      <c r="O17" s="163">
        <f t="shared" si="6"/>
        <v>536.48</v>
      </c>
      <c r="P17" s="163">
        <f t="shared" si="7"/>
        <v>550.54</v>
      </c>
      <c r="Q17" s="163">
        <f t="shared" si="8"/>
        <v>565.66</v>
      </c>
      <c r="R17" s="163">
        <f t="shared" si="9"/>
        <v>582.46</v>
      </c>
      <c r="S17" s="39"/>
      <c r="T17" s="164">
        <v>514.92999999999995</v>
      </c>
      <c r="U17" s="165">
        <f>ROUND(ROUND(T17,2)*(1+'General Inputs'!K$20)*(1-Z17)+'General Inputs'!K$27,2)</f>
        <v>536.48</v>
      </c>
      <c r="V17" s="165">
        <f>ROUND(ROUND(U17,2)*(1+'General Inputs'!L$20)*(1-AA17)+'General Inputs'!L$27,2)</f>
        <v>550.54</v>
      </c>
      <c r="W17" s="165">
        <f>ROUND(ROUND(V17,2)*(1+'General Inputs'!M$20)*(1-AB17)+'General Inputs'!M$27,2)</f>
        <v>565.66</v>
      </c>
      <c r="X17" s="165">
        <f>ROUND(ROUND(W17,2)*(1+'General Inputs'!N$20)*(1-AC17)+'General Inputs'!N$27,2)</f>
        <v>582.46</v>
      </c>
      <c r="Y17" s="166"/>
      <c r="Z17" s="194">
        <f>IF($T17="",0,'General Inputs'!K$22)</f>
        <v>-6.6268624707600688E-3</v>
      </c>
      <c r="AA17" s="194">
        <f>IF($T17="",0,'General Inputs'!L$22)</f>
        <v>-6.0912696932914154E-3</v>
      </c>
      <c r="AB17" s="194">
        <f>IF($T17="",0,'General Inputs'!M$22)</f>
        <v>-7.3277279219734291E-3</v>
      </c>
      <c r="AC17" s="194">
        <f>IF($T17="",0,'General Inputs'!N$22)</f>
        <v>-9.5094682370305637E-3</v>
      </c>
      <c r="AD17" s="36"/>
      <c r="AE17" s="36"/>
      <c r="AF17" s="36"/>
      <c r="AG17" s="36"/>
      <c r="AH17" s="36"/>
      <c r="AI17" s="36"/>
      <c r="AJ17" s="36"/>
    </row>
    <row r="18" spans="1:36" x14ac:dyDescent="0.2">
      <c r="A18" s="36"/>
      <c r="B18" s="36"/>
      <c r="C18" s="161" t="s">
        <v>381</v>
      </c>
      <c r="D18" s="161"/>
      <c r="E18" s="71" t="s">
        <v>34</v>
      </c>
      <c r="F18" s="71" t="s">
        <v>191</v>
      </c>
      <c r="G18" s="92"/>
      <c r="H18" s="93">
        <f t="shared" si="1"/>
        <v>591.15</v>
      </c>
      <c r="I18" s="162"/>
      <c r="J18" s="93">
        <f t="shared" si="2"/>
        <v>591.15</v>
      </c>
      <c r="K18" s="162"/>
      <c r="L18" s="162" t="str">
        <f t="shared" si="4"/>
        <v>COMPLIANT</v>
      </c>
      <c r="M18" s="39"/>
      <c r="N18" s="163">
        <f t="shared" si="5"/>
        <v>567.41</v>
      </c>
      <c r="O18" s="163">
        <f t="shared" si="6"/>
        <v>591.15</v>
      </c>
      <c r="P18" s="163">
        <f t="shared" si="7"/>
        <v>606.64</v>
      </c>
      <c r="Q18" s="163">
        <f t="shared" si="8"/>
        <v>623.29999999999995</v>
      </c>
      <c r="R18" s="163">
        <f t="shared" si="9"/>
        <v>641.80999999999995</v>
      </c>
      <c r="S18" s="39"/>
      <c r="T18" s="164">
        <v>567.41</v>
      </c>
      <c r="U18" s="165">
        <f>ROUND(ROUND(T18,2)*(1+'General Inputs'!K$20)*(1-Z18)+'General Inputs'!K$27,2)</f>
        <v>591.15</v>
      </c>
      <c r="V18" s="165">
        <f>ROUND(ROUND(U18,2)*(1+'General Inputs'!L$20)*(1-AA18)+'General Inputs'!L$27,2)</f>
        <v>606.64</v>
      </c>
      <c r="W18" s="165">
        <f>ROUND(ROUND(V18,2)*(1+'General Inputs'!M$20)*(1-AB18)+'General Inputs'!M$27,2)</f>
        <v>623.29999999999995</v>
      </c>
      <c r="X18" s="165">
        <f>ROUND(ROUND(W18,2)*(1+'General Inputs'!N$20)*(1-AC18)+'General Inputs'!N$27,2)</f>
        <v>641.80999999999995</v>
      </c>
      <c r="Y18" s="166"/>
      <c r="Z18" s="194">
        <f>IF($T18="",0,'General Inputs'!K$22)</f>
        <v>-6.6268624707600688E-3</v>
      </c>
      <c r="AA18" s="194">
        <f>IF($T18="",0,'General Inputs'!L$22)</f>
        <v>-6.0912696932914154E-3</v>
      </c>
      <c r="AB18" s="194">
        <f>IF($T18="",0,'General Inputs'!M$22)</f>
        <v>-7.3277279219734291E-3</v>
      </c>
      <c r="AC18" s="194">
        <f>IF($T18="",0,'General Inputs'!N$22)</f>
        <v>-9.5094682370305637E-3</v>
      </c>
      <c r="AD18" s="36"/>
      <c r="AE18" s="36"/>
      <c r="AF18" s="36"/>
      <c r="AG18" s="36"/>
      <c r="AH18" s="36"/>
      <c r="AI18" s="36"/>
      <c r="AJ18" s="36"/>
    </row>
    <row r="19" spans="1:36" x14ac:dyDescent="0.2">
      <c r="A19" s="36"/>
      <c r="B19" s="36"/>
      <c r="C19" s="161"/>
      <c r="D19" s="161"/>
      <c r="E19" s="71"/>
      <c r="F19" s="71"/>
      <c r="G19" s="92"/>
      <c r="H19" s="93">
        <f t="shared" si="1"/>
        <v>0</v>
      </c>
      <c r="I19" s="162"/>
      <c r="J19" s="93">
        <f t="shared" si="2"/>
        <v>0</v>
      </c>
      <c r="K19" s="162"/>
      <c r="L19" s="162" t="str">
        <f t="shared" si="4"/>
        <v/>
      </c>
      <c r="M19" s="39"/>
      <c r="N19" s="163">
        <f t="shared" si="5"/>
        <v>0</v>
      </c>
      <c r="O19" s="163">
        <f t="shared" si="6"/>
        <v>0</v>
      </c>
      <c r="P19" s="163">
        <f t="shared" si="7"/>
        <v>0</v>
      </c>
      <c r="Q19" s="163">
        <f t="shared" si="8"/>
        <v>0</v>
      </c>
      <c r="R19" s="163">
        <f t="shared" si="9"/>
        <v>0</v>
      </c>
      <c r="S19" s="39"/>
      <c r="T19" s="164"/>
      <c r="U19" s="165">
        <f>ROUND(ROUND(T19,2)*(1+'General Inputs'!K$20)*(1-Z19)+'General Inputs'!K$27,2)</f>
        <v>0</v>
      </c>
      <c r="V19" s="165">
        <f>ROUND(ROUND(U19,2)*(1+'General Inputs'!L$20)*(1-AA19)+'General Inputs'!L$27,2)</f>
        <v>0</v>
      </c>
      <c r="W19" s="165">
        <f>ROUND(ROUND(V19,2)*(1+'General Inputs'!M$20)*(1-AB19)+'General Inputs'!M$27,2)</f>
        <v>0</v>
      </c>
      <c r="X19" s="165">
        <f>ROUND(ROUND(W19,2)*(1+'General Inputs'!N$20)*(1-AC19)+'General Inputs'!N$27,2)</f>
        <v>0</v>
      </c>
      <c r="Y19" s="166"/>
      <c r="Z19" s="194">
        <f>IF($T19="",0,'General Inputs'!K$22)</f>
        <v>0</v>
      </c>
      <c r="AA19" s="194">
        <f>IF($T19="",0,'General Inputs'!L$22)</f>
        <v>0</v>
      </c>
      <c r="AB19" s="194">
        <f>IF($T19="",0,'General Inputs'!M$22)</f>
        <v>0</v>
      </c>
      <c r="AC19" s="194">
        <f>IF($T19="",0,'General Inputs'!N$22)</f>
        <v>0</v>
      </c>
      <c r="AD19" s="36"/>
      <c r="AE19" s="36"/>
      <c r="AF19" s="36"/>
      <c r="AG19" s="36"/>
      <c r="AH19" s="36"/>
      <c r="AI19" s="36"/>
      <c r="AJ19" s="36"/>
    </row>
    <row r="20" spans="1:36" x14ac:dyDescent="0.2">
      <c r="A20" s="36"/>
      <c r="B20" s="36"/>
      <c r="C20" s="161" t="s">
        <v>382</v>
      </c>
      <c r="D20" s="161"/>
      <c r="E20" s="71" t="s">
        <v>34</v>
      </c>
      <c r="F20" s="71" t="s">
        <v>191</v>
      </c>
      <c r="G20" s="92"/>
      <c r="H20" s="93">
        <f t="shared" si="1"/>
        <v>908.61</v>
      </c>
      <c r="I20" s="162"/>
      <c r="J20" s="93">
        <f t="shared" si="2"/>
        <v>908.61</v>
      </c>
      <c r="K20" s="162"/>
      <c r="L20" s="162" t="str">
        <f t="shared" si="4"/>
        <v>COMPLIANT</v>
      </c>
      <c r="M20" s="39"/>
      <c r="N20" s="163">
        <f t="shared" si="5"/>
        <v>872.12</v>
      </c>
      <c r="O20" s="163">
        <f t="shared" si="6"/>
        <v>908.61</v>
      </c>
      <c r="P20" s="163">
        <f t="shared" si="7"/>
        <v>932.42</v>
      </c>
      <c r="Q20" s="163">
        <f t="shared" si="8"/>
        <v>958.03</v>
      </c>
      <c r="R20" s="163">
        <f t="shared" si="9"/>
        <v>986.48</v>
      </c>
      <c r="S20" s="39"/>
      <c r="T20" s="164">
        <v>872.12</v>
      </c>
      <c r="U20" s="165">
        <f>ROUND(ROUND(T20,2)*(1+'General Inputs'!K$20)*(1-Z20)+'General Inputs'!K$27,2)</f>
        <v>908.61</v>
      </c>
      <c r="V20" s="165">
        <f>ROUND(ROUND(U20,2)*(1+'General Inputs'!L$20)*(1-AA20)+'General Inputs'!L$27,2)</f>
        <v>932.42</v>
      </c>
      <c r="W20" s="165">
        <f>ROUND(ROUND(V20,2)*(1+'General Inputs'!M$20)*(1-AB20)+'General Inputs'!M$27,2)</f>
        <v>958.03</v>
      </c>
      <c r="X20" s="165">
        <f>ROUND(ROUND(W20,2)*(1+'General Inputs'!N$20)*(1-AC20)+'General Inputs'!N$27,2)</f>
        <v>986.48</v>
      </c>
      <c r="Y20" s="166"/>
      <c r="Z20" s="194">
        <f>IF($T20="",0,'General Inputs'!K$22)</f>
        <v>-6.6268624707600688E-3</v>
      </c>
      <c r="AA20" s="194">
        <f>IF($T20="",0,'General Inputs'!L$22)</f>
        <v>-6.0912696932914154E-3</v>
      </c>
      <c r="AB20" s="194">
        <f>IF($T20="",0,'General Inputs'!M$22)</f>
        <v>-7.3277279219734291E-3</v>
      </c>
      <c r="AC20" s="194">
        <f>IF($T20="",0,'General Inputs'!N$22)</f>
        <v>-9.5094682370305637E-3</v>
      </c>
      <c r="AD20" s="36"/>
      <c r="AE20" s="36"/>
      <c r="AF20" s="36"/>
      <c r="AG20" s="36"/>
      <c r="AH20" s="36"/>
      <c r="AI20" s="36"/>
      <c r="AJ20" s="36"/>
    </row>
    <row r="21" spans="1:36" x14ac:dyDescent="0.2">
      <c r="A21" s="36"/>
      <c r="B21" s="36"/>
      <c r="C21" s="161" t="s">
        <v>383</v>
      </c>
      <c r="D21" s="161"/>
      <c r="E21" s="71" t="s">
        <v>34</v>
      </c>
      <c r="F21" s="71" t="s">
        <v>191</v>
      </c>
      <c r="G21" s="92"/>
      <c r="H21" s="93">
        <f t="shared" si="1"/>
        <v>399.31</v>
      </c>
      <c r="I21" s="162"/>
      <c r="J21" s="93">
        <f t="shared" si="2"/>
        <v>399.31</v>
      </c>
      <c r="K21" s="162"/>
      <c r="L21" s="162" t="str">
        <f t="shared" si="4"/>
        <v>COMPLIANT</v>
      </c>
      <c r="M21" s="39"/>
      <c r="N21" s="163">
        <f t="shared" si="5"/>
        <v>383.27</v>
      </c>
      <c r="O21" s="163">
        <f t="shared" si="6"/>
        <v>399.31</v>
      </c>
      <c r="P21" s="163">
        <f t="shared" si="7"/>
        <v>409.77</v>
      </c>
      <c r="Q21" s="163">
        <f t="shared" si="8"/>
        <v>421.03</v>
      </c>
      <c r="R21" s="163">
        <f t="shared" si="9"/>
        <v>433.53</v>
      </c>
      <c r="S21" s="39"/>
      <c r="T21" s="164">
        <v>383.27</v>
      </c>
      <c r="U21" s="165">
        <f>ROUND(ROUND(T21,2)*(1+'General Inputs'!K$20)*(1-Z21)+'General Inputs'!K$27,2)</f>
        <v>399.31</v>
      </c>
      <c r="V21" s="165">
        <f>ROUND(ROUND(U21,2)*(1+'General Inputs'!L$20)*(1-AA21)+'General Inputs'!L$27,2)</f>
        <v>409.77</v>
      </c>
      <c r="W21" s="165">
        <f>ROUND(ROUND(V21,2)*(1+'General Inputs'!M$20)*(1-AB21)+'General Inputs'!M$27,2)</f>
        <v>421.03</v>
      </c>
      <c r="X21" s="165">
        <f>ROUND(ROUND(W21,2)*(1+'General Inputs'!N$20)*(1-AC21)+'General Inputs'!N$27,2)</f>
        <v>433.53</v>
      </c>
      <c r="Y21" s="166"/>
      <c r="Z21" s="194">
        <f>IF($T21="",0,'General Inputs'!K$22)</f>
        <v>-6.6268624707600688E-3</v>
      </c>
      <c r="AA21" s="194">
        <f>IF($T21="",0,'General Inputs'!L$22)</f>
        <v>-6.0912696932914154E-3</v>
      </c>
      <c r="AB21" s="194">
        <f>IF($T21="",0,'General Inputs'!M$22)</f>
        <v>-7.3277279219734291E-3</v>
      </c>
      <c r="AC21" s="194">
        <f>IF($T21="",0,'General Inputs'!N$22)</f>
        <v>-9.5094682370305637E-3</v>
      </c>
      <c r="AD21" s="36"/>
      <c r="AE21" s="36"/>
      <c r="AF21" s="36"/>
      <c r="AG21" s="36"/>
      <c r="AH21" s="36"/>
      <c r="AI21" s="36"/>
      <c r="AJ21" s="36"/>
    </row>
    <row r="22" spans="1:36" x14ac:dyDescent="0.2">
      <c r="A22" s="36"/>
      <c r="B22" s="36"/>
      <c r="C22" s="161" t="s">
        <v>384</v>
      </c>
      <c r="D22" s="161"/>
      <c r="E22" s="71" t="s">
        <v>34</v>
      </c>
      <c r="F22" s="71" t="s">
        <v>191</v>
      </c>
      <c r="G22" s="92"/>
      <c r="H22" s="93">
        <f t="shared" si="1"/>
        <v>1032.57</v>
      </c>
      <c r="I22" s="162"/>
      <c r="J22" s="93">
        <f t="shared" si="2"/>
        <v>1032.57</v>
      </c>
      <c r="K22" s="162"/>
      <c r="L22" s="162" t="str">
        <f t="shared" si="4"/>
        <v>COMPLIANT</v>
      </c>
      <c r="M22" s="39"/>
      <c r="N22" s="163">
        <f t="shared" si="5"/>
        <v>991.1</v>
      </c>
      <c r="O22" s="163">
        <f t="shared" si="6"/>
        <v>1032.57</v>
      </c>
      <c r="P22" s="163">
        <f t="shared" si="7"/>
        <v>1059.6300000000001</v>
      </c>
      <c r="Q22" s="163">
        <f t="shared" si="8"/>
        <v>1088.74</v>
      </c>
      <c r="R22" s="163">
        <f t="shared" si="9"/>
        <v>1121.07</v>
      </c>
      <c r="S22" s="39"/>
      <c r="T22" s="164">
        <v>991.1</v>
      </c>
      <c r="U22" s="165">
        <f>ROUND(ROUND(T22,2)*(1+'General Inputs'!K$20)*(1-Z22)+'General Inputs'!K$27,2)</f>
        <v>1032.57</v>
      </c>
      <c r="V22" s="165">
        <f>ROUND(ROUND(U22,2)*(1+'General Inputs'!L$20)*(1-AA22)+'General Inputs'!L$27,2)</f>
        <v>1059.6300000000001</v>
      </c>
      <c r="W22" s="165">
        <f>ROUND(ROUND(V22,2)*(1+'General Inputs'!M$20)*(1-AB22)+'General Inputs'!M$27,2)</f>
        <v>1088.74</v>
      </c>
      <c r="X22" s="165">
        <f>ROUND(ROUND(W22,2)*(1+'General Inputs'!N$20)*(1-AC22)+'General Inputs'!N$27,2)</f>
        <v>1121.07</v>
      </c>
      <c r="Y22" s="166"/>
      <c r="Z22" s="194">
        <f>IF($T22="",0,'General Inputs'!K$22)</f>
        <v>-6.6268624707600688E-3</v>
      </c>
      <c r="AA22" s="194">
        <f>IF($T22="",0,'General Inputs'!L$22)</f>
        <v>-6.0912696932914154E-3</v>
      </c>
      <c r="AB22" s="194">
        <f>IF($T22="",0,'General Inputs'!M$22)</f>
        <v>-7.3277279219734291E-3</v>
      </c>
      <c r="AC22" s="194">
        <f>IF($T22="",0,'General Inputs'!N$22)</f>
        <v>-9.5094682370305637E-3</v>
      </c>
      <c r="AD22" s="36"/>
      <c r="AE22" s="36"/>
      <c r="AF22" s="36"/>
      <c r="AG22" s="36"/>
      <c r="AH22" s="36"/>
      <c r="AI22" s="36"/>
      <c r="AJ22" s="36"/>
    </row>
    <row r="23" spans="1:36" x14ac:dyDescent="0.2">
      <c r="A23" s="36"/>
      <c r="B23" s="36"/>
      <c r="C23" s="161" t="s">
        <v>385</v>
      </c>
      <c r="D23" s="161"/>
      <c r="E23" s="71" t="s">
        <v>34</v>
      </c>
      <c r="F23" s="71" t="s">
        <v>191</v>
      </c>
      <c r="G23" s="92"/>
      <c r="H23" s="93">
        <f t="shared" si="1"/>
        <v>1898.46</v>
      </c>
      <c r="I23" s="162"/>
      <c r="J23" s="93">
        <f t="shared" si="2"/>
        <v>1898.46</v>
      </c>
      <c r="K23" s="162"/>
      <c r="L23" s="162" t="str">
        <f t="shared" si="4"/>
        <v>COMPLIANT</v>
      </c>
      <c r="M23" s="39"/>
      <c r="N23" s="163">
        <f t="shared" si="5"/>
        <v>1822.22</v>
      </c>
      <c r="O23" s="163">
        <f t="shared" si="6"/>
        <v>1898.46</v>
      </c>
      <c r="P23" s="163">
        <f t="shared" si="7"/>
        <v>1948.21</v>
      </c>
      <c r="Q23" s="163">
        <f t="shared" si="8"/>
        <v>2001.72</v>
      </c>
      <c r="R23" s="163">
        <f t="shared" si="9"/>
        <v>2061.16</v>
      </c>
      <c r="S23" s="39"/>
      <c r="T23" s="164">
        <v>1822.22</v>
      </c>
      <c r="U23" s="165">
        <f>ROUND(ROUND(T23,2)*(1+'General Inputs'!K$20)*(1-Z23)+'General Inputs'!K$27,2)</f>
        <v>1898.46</v>
      </c>
      <c r="V23" s="165">
        <f>ROUND(ROUND(U23,2)*(1+'General Inputs'!L$20)*(1-AA23)+'General Inputs'!L$27,2)</f>
        <v>1948.21</v>
      </c>
      <c r="W23" s="165">
        <f>ROUND(ROUND(V23,2)*(1+'General Inputs'!M$20)*(1-AB23)+'General Inputs'!M$27,2)</f>
        <v>2001.72</v>
      </c>
      <c r="X23" s="165">
        <f>ROUND(ROUND(W23,2)*(1+'General Inputs'!N$20)*(1-AC23)+'General Inputs'!N$27,2)</f>
        <v>2061.16</v>
      </c>
      <c r="Y23" s="166"/>
      <c r="Z23" s="194">
        <f>IF($T23="",0,'General Inputs'!K$22)</f>
        <v>-6.6268624707600688E-3</v>
      </c>
      <c r="AA23" s="194">
        <f>IF($T23="",0,'General Inputs'!L$22)</f>
        <v>-6.0912696932914154E-3</v>
      </c>
      <c r="AB23" s="194">
        <f>IF($T23="",0,'General Inputs'!M$22)</f>
        <v>-7.3277279219734291E-3</v>
      </c>
      <c r="AC23" s="194">
        <f>IF($T23="",0,'General Inputs'!N$22)</f>
        <v>-9.5094682370305637E-3</v>
      </c>
      <c r="AD23" s="36"/>
      <c r="AE23" s="36"/>
      <c r="AF23" s="36"/>
      <c r="AG23" s="36"/>
      <c r="AH23" s="36"/>
      <c r="AI23" s="36"/>
      <c r="AJ23" s="36"/>
    </row>
    <row r="24" spans="1:36" x14ac:dyDescent="0.2">
      <c r="A24" s="36"/>
      <c r="B24" s="36"/>
      <c r="C24" s="161" t="s">
        <v>386</v>
      </c>
      <c r="D24" s="161"/>
      <c r="E24" s="71" t="s">
        <v>34</v>
      </c>
      <c r="F24" s="71" t="s">
        <v>191</v>
      </c>
      <c r="G24" s="92"/>
      <c r="H24" s="93">
        <f t="shared" si="1"/>
        <v>1361.99</v>
      </c>
      <c r="I24" s="162"/>
      <c r="J24" s="93">
        <f t="shared" si="2"/>
        <v>1361.99</v>
      </c>
      <c r="K24" s="162"/>
      <c r="L24" s="162" t="str">
        <f t="shared" si="4"/>
        <v>COMPLIANT</v>
      </c>
      <c r="M24" s="39"/>
      <c r="N24" s="163">
        <f t="shared" si="5"/>
        <v>1307.29</v>
      </c>
      <c r="O24" s="163">
        <f t="shared" si="6"/>
        <v>1361.99</v>
      </c>
      <c r="P24" s="163">
        <f t="shared" si="7"/>
        <v>1397.68</v>
      </c>
      <c r="Q24" s="163">
        <f t="shared" si="8"/>
        <v>1436.07</v>
      </c>
      <c r="R24" s="163">
        <f t="shared" si="9"/>
        <v>1478.71</v>
      </c>
      <c r="S24" s="39"/>
      <c r="T24" s="164">
        <v>1307.29</v>
      </c>
      <c r="U24" s="165">
        <f>ROUND(ROUND(T24,2)*(1+'General Inputs'!K$20)*(1-Z24)+'General Inputs'!K$27,2)</f>
        <v>1361.99</v>
      </c>
      <c r="V24" s="165">
        <f>ROUND(ROUND(U24,2)*(1+'General Inputs'!L$20)*(1-AA24)+'General Inputs'!L$27,2)</f>
        <v>1397.68</v>
      </c>
      <c r="W24" s="165">
        <f>ROUND(ROUND(V24,2)*(1+'General Inputs'!M$20)*(1-AB24)+'General Inputs'!M$27,2)</f>
        <v>1436.07</v>
      </c>
      <c r="X24" s="165">
        <f>ROUND(ROUND(W24,2)*(1+'General Inputs'!N$20)*(1-AC24)+'General Inputs'!N$27,2)</f>
        <v>1478.71</v>
      </c>
      <c r="Y24" s="166"/>
      <c r="Z24" s="194">
        <f>IF($T24="",0,'General Inputs'!K$22)</f>
        <v>-6.6268624707600688E-3</v>
      </c>
      <c r="AA24" s="194">
        <f>IF($T24="",0,'General Inputs'!L$22)</f>
        <v>-6.0912696932914154E-3</v>
      </c>
      <c r="AB24" s="194">
        <f>IF($T24="",0,'General Inputs'!M$22)</f>
        <v>-7.3277279219734291E-3</v>
      </c>
      <c r="AC24" s="194">
        <f>IF($T24="",0,'General Inputs'!N$22)</f>
        <v>-9.5094682370305637E-3</v>
      </c>
      <c r="AD24" s="36"/>
      <c r="AE24" s="36"/>
      <c r="AF24" s="36"/>
      <c r="AG24" s="36"/>
      <c r="AH24" s="36"/>
      <c r="AI24" s="36"/>
      <c r="AJ24" s="36"/>
    </row>
    <row r="25" spans="1:36" x14ac:dyDescent="0.2">
      <c r="A25" s="36"/>
      <c r="B25" s="36"/>
      <c r="C25" s="161" t="s">
        <v>387</v>
      </c>
      <c r="D25" s="161"/>
      <c r="E25" s="71" t="s">
        <v>34</v>
      </c>
      <c r="F25" s="71" t="s">
        <v>191</v>
      </c>
      <c r="G25" s="92"/>
      <c r="H25" s="93">
        <f t="shared" si="1"/>
        <v>1571.69</v>
      </c>
      <c r="I25" s="162"/>
      <c r="J25" s="93">
        <f t="shared" si="2"/>
        <v>1571.69</v>
      </c>
      <c r="K25" s="162"/>
      <c r="L25" s="162" t="str">
        <f t="shared" si="4"/>
        <v>COMPLIANT</v>
      </c>
      <c r="M25" s="39"/>
      <c r="N25" s="163">
        <f t="shared" si="5"/>
        <v>1508.57</v>
      </c>
      <c r="O25" s="163">
        <f t="shared" si="6"/>
        <v>1571.69</v>
      </c>
      <c r="P25" s="163">
        <f t="shared" si="7"/>
        <v>1612.88</v>
      </c>
      <c r="Q25" s="163">
        <f t="shared" si="8"/>
        <v>1657.18</v>
      </c>
      <c r="R25" s="163">
        <f t="shared" si="9"/>
        <v>1706.39</v>
      </c>
      <c r="S25" s="39"/>
      <c r="T25" s="164">
        <v>1508.57</v>
      </c>
      <c r="U25" s="165">
        <f>ROUND(ROUND(T25,2)*(1+'General Inputs'!K$20)*(1-Z25)+'General Inputs'!K$27,2)</f>
        <v>1571.69</v>
      </c>
      <c r="V25" s="165">
        <f>ROUND(ROUND(U25,2)*(1+'General Inputs'!L$20)*(1-AA25)+'General Inputs'!L$27,2)</f>
        <v>1612.88</v>
      </c>
      <c r="W25" s="165">
        <f>ROUND(ROUND(V25,2)*(1+'General Inputs'!M$20)*(1-AB25)+'General Inputs'!M$27,2)</f>
        <v>1657.18</v>
      </c>
      <c r="X25" s="165">
        <f>ROUND(ROUND(W25,2)*(1+'General Inputs'!N$20)*(1-AC25)+'General Inputs'!N$27,2)</f>
        <v>1706.39</v>
      </c>
      <c r="Y25" s="166"/>
      <c r="Z25" s="194">
        <f>IF($T25="",0,'General Inputs'!K$22)</f>
        <v>-6.6268624707600688E-3</v>
      </c>
      <c r="AA25" s="194">
        <f>IF($T25="",0,'General Inputs'!L$22)</f>
        <v>-6.0912696932914154E-3</v>
      </c>
      <c r="AB25" s="194">
        <f>IF($T25="",0,'General Inputs'!M$22)</f>
        <v>-7.3277279219734291E-3</v>
      </c>
      <c r="AC25" s="194">
        <f>IF($T25="",0,'General Inputs'!N$22)</f>
        <v>-9.5094682370305637E-3</v>
      </c>
      <c r="AD25" s="36"/>
      <c r="AE25" s="36"/>
      <c r="AF25" s="36"/>
      <c r="AG25" s="36"/>
      <c r="AH25" s="36"/>
      <c r="AI25" s="36"/>
      <c r="AJ25" s="36"/>
    </row>
    <row r="26" spans="1:36" x14ac:dyDescent="0.2">
      <c r="A26" s="36"/>
      <c r="B26" s="36"/>
      <c r="C26" s="161" t="s">
        <v>388</v>
      </c>
      <c r="D26" s="161"/>
      <c r="E26" s="71" t="s">
        <v>34</v>
      </c>
      <c r="F26" s="71" t="s">
        <v>191</v>
      </c>
      <c r="G26" s="92"/>
      <c r="H26" s="93">
        <f t="shared" si="1"/>
        <v>1554.28</v>
      </c>
      <c r="I26" s="162"/>
      <c r="J26" s="93">
        <f t="shared" si="2"/>
        <v>1554.28</v>
      </c>
      <c r="K26" s="162"/>
      <c r="L26" s="162" t="str">
        <f t="shared" si="4"/>
        <v>COMPLIANT</v>
      </c>
      <c r="M26" s="39"/>
      <c r="N26" s="163">
        <f t="shared" si="5"/>
        <v>1491.86</v>
      </c>
      <c r="O26" s="163">
        <f t="shared" si="6"/>
        <v>1554.28</v>
      </c>
      <c r="P26" s="163">
        <f t="shared" si="7"/>
        <v>1595.01</v>
      </c>
      <c r="Q26" s="163">
        <f t="shared" si="8"/>
        <v>1638.82</v>
      </c>
      <c r="R26" s="163">
        <f t="shared" si="9"/>
        <v>1687.48</v>
      </c>
      <c r="S26" s="39"/>
      <c r="T26" s="164">
        <v>1491.86</v>
      </c>
      <c r="U26" s="165">
        <f>ROUND(ROUND(T26,2)*(1+'General Inputs'!K$20)*(1-Z26)+'General Inputs'!K$27,2)</f>
        <v>1554.28</v>
      </c>
      <c r="V26" s="165">
        <f>ROUND(ROUND(U26,2)*(1+'General Inputs'!L$20)*(1-AA26)+'General Inputs'!L$27,2)</f>
        <v>1595.01</v>
      </c>
      <c r="W26" s="165">
        <f>ROUND(ROUND(V26,2)*(1+'General Inputs'!M$20)*(1-AB26)+'General Inputs'!M$27,2)</f>
        <v>1638.82</v>
      </c>
      <c r="X26" s="165">
        <f>ROUND(ROUND(W26,2)*(1+'General Inputs'!N$20)*(1-AC26)+'General Inputs'!N$27,2)</f>
        <v>1687.48</v>
      </c>
      <c r="Y26" s="166"/>
      <c r="Z26" s="194">
        <f>IF($T26="",0,'General Inputs'!K$22)</f>
        <v>-6.6268624707600688E-3</v>
      </c>
      <c r="AA26" s="194">
        <f>IF($T26="",0,'General Inputs'!L$22)</f>
        <v>-6.0912696932914154E-3</v>
      </c>
      <c r="AB26" s="194">
        <f>IF($T26="",0,'General Inputs'!M$22)</f>
        <v>-7.3277279219734291E-3</v>
      </c>
      <c r="AC26" s="194">
        <f>IF($T26="",0,'General Inputs'!N$22)</f>
        <v>-9.5094682370305637E-3</v>
      </c>
      <c r="AD26" s="36"/>
      <c r="AE26" s="36"/>
      <c r="AF26" s="36"/>
      <c r="AG26" s="36"/>
      <c r="AH26" s="36"/>
      <c r="AI26" s="36"/>
      <c r="AJ26" s="36"/>
    </row>
    <row r="27" spans="1:36" x14ac:dyDescent="0.2">
      <c r="A27" s="36"/>
      <c r="B27" s="36"/>
      <c r="C27" s="161" t="s">
        <v>389</v>
      </c>
      <c r="D27" s="161"/>
      <c r="E27" s="71" t="s">
        <v>34</v>
      </c>
      <c r="F27" s="71" t="s">
        <v>191</v>
      </c>
      <c r="G27" s="92"/>
      <c r="H27" s="93">
        <f t="shared" si="1"/>
        <v>900.87</v>
      </c>
      <c r="I27" s="162"/>
      <c r="J27" s="93">
        <f t="shared" si="2"/>
        <v>900.87</v>
      </c>
      <c r="K27" s="162"/>
      <c r="L27" s="162" t="str">
        <f t="shared" si="4"/>
        <v>COMPLIANT</v>
      </c>
      <c r="M27" s="39"/>
      <c r="N27" s="163">
        <f t="shared" si="5"/>
        <v>864.69</v>
      </c>
      <c r="O27" s="163">
        <f t="shared" si="6"/>
        <v>900.87</v>
      </c>
      <c r="P27" s="163">
        <f t="shared" si="7"/>
        <v>924.48</v>
      </c>
      <c r="Q27" s="163">
        <f t="shared" si="8"/>
        <v>949.87</v>
      </c>
      <c r="R27" s="163">
        <f t="shared" si="9"/>
        <v>978.07</v>
      </c>
      <c r="S27" s="39"/>
      <c r="T27" s="164">
        <v>864.69</v>
      </c>
      <c r="U27" s="165">
        <f>ROUND(ROUND(T27,2)*(1+'General Inputs'!K$20)*(1-Z27)+'General Inputs'!K$27,2)</f>
        <v>900.87</v>
      </c>
      <c r="V27" s="165">
        <f>ROUND(ROUND(U27,2)*(1+'General Inputs'!L$20)*(1-AA27)+'General Inputs'!L$27,2)</f>
        <v>924.48</v>
      </c>
      <c r="W27" s="165">
        <f>ROUND(ROUND(V27,2)*(1+'General Inputs'!M$20)*(1-AB27)+'General Inputs'!M$27,2)</f>
        <v>949.87</v>
      </c>
      <c r="X27" s="165">
        <f>ROUND(ROUND(W27,2)*(1+'General Inputs'!N$20)*(1-AC27)+'General Inputs'!N$27,2)</f>
        <v>978.07</v>
      </c>
      <c r="Y27" s="166"/>
      <c r="Z27" s="194">
        <f>IF($T27="",0,'General Inputs'!K$22)</f>
        <v>-6.6268624707600688E-3</v>
      </c>
      <c r="AA27" s="194">
        <f>IF($T27="",0,'General Inputs'!L$22)</f>
        <v>-6.0912696932914154E-3</v>
      </c>
      <c r="AB27" s="194">
        <f>IF($T27="",0,'General Inputs'!M$22)</f>
        <v>-7.3277279219734291E-3</v>
      </c>
      <c r="AC27" s="194">
        <f>IF($T27="",0,'General Inputs'!N$22)</f>
        <v>-9.5094682370305637E-3</v>
      </c>
      <c r="AD27" s="36"/>
      <c r="AE27" s="36"/>
      <c r="AF27" s="36"/>
      <c r="AG27" s="36"/>
      <c r="AH27" s="36"/>
      <c r="AI27" s="36"/>
      <c r="AJ27" s="36"/>
    </row>
    <row r="28" spans="1:36" x14ac:dyDescent="0.2">
      <c r="A28" s="36"/>
      <c r="B28" s="36"/>
      <c r="C28" s="161"/>
      <c r="D28" s="161"/>
      <c r="E28" s="71"/>
      <c r="F28" s="71"/>
      <c r="G28" s="92"/>
      <c r="H28" s="93">
        <f t="shared" si="1"/>
        <v>0</v>
      </c>
      <c r="I28" s="162"/>
      <c r="J28" s="93">
        <f t="shared" si="2"/>
        <v>0</v>
      </c>
      <c r="K28" s="162"/>
      <c r="L28" s="162" t="str">
        <f t="shared" si="4"/>
        <v/>
      </c>
      <c r="M28" s="39"/>
      <c r="N28" s="163">
        <f t="shared" si="5"/>
        <v>0</v>
      </c>
      <c r="O28" s="163">
        <f t="shared" si="6"/>
        <v>0</v>
      </c>
      <c r="P28" s="163">
        <f t="shared" si="7"/>
        <v>0</v>
      </c>
      <c r="Q28" s="163">
        <f t="shared" si="8"/>
        <v>0</v>
      </c>
      <c r="R28" s="163">
        <f t="shared" si="9"/>
        <v>0</v>
      </c>
      <c r="S28" s="39"/>
      <c r="T28" s="164"/>
      <c r="U28" s="165">
        <f>ROUND(ROUND(T28,2)*(1+'General Inputs'!K$20)*(1-Z28)+'General Inputs'!K$27,2)</f>
        <v>0</v>
      </c>
      <c r="V28" s="165">
        <f>ROUND(ROUND(U28,2)*(1+'General Inputs'!L$20)*(1-AA28)+'General Inputs'!L$27,2)</f>
        <v>0</v>
      </c>
      <c r="W28" s="165">
        <f>ROUND(ROUND(V28,2)*(1+'General Inputs'!M$20)*(1-AB28)+'General Inputs'!M$27,2)</f>
        <v>0</v>
      </c>
      <c r="X28" s="165">
        <f>ROUND(ROUND(W28,2)*(1+'General Inputs'!N$20)*(1-AC28)+'General Inputs'!N$27,2)</f>
        <v>0</v>
      </c>
      <c r="Y28" s="166"/>
      <c r="Z28" s="194">
        <f>IF($T28="",0,'General Inputs'!K$22)</f>
        <v>0</v>
      </c>
      <c r="AA28" s="194">
        <f>IF($T28="",0,'General Inputs'!L$22)</f>
        <v>0</v>
      </c>
      <c r="AB28" s="194">
        <f>IF($T28="",0,'General Inputs'!M$22)</f>
        <v>0</v>
      </c>
      <c r="AC28" s="194">
        <f>IF($T28="",0,'General Inputs'!N$22)</f>
        <v>0</v>
      </c>
      <c r="AD28" s="36"/>
      <c r="AE28" s="36"/>
      <c r="AF28" s="36"/>
      <c r="AG28" s="36"/>
      <c r="AH28" s="36"/>
      <c r="AI28" s="36"/>
      <c r="AJ28" s="36"/>
    </row>
    <row r="29" spans="1:36" x14ac:dyDescent="0.2">
      <c r="A29" s="36"/>
      <c r="B29" s="36"/>
      <c r="C29" s="161" t="s">
        <v>247</v>
      </c>
      <c r="D29" s="161"/>
      <c r="E29" s="71" t="s">
        <v>34</v>
      </c>
      <c r="F29" s="71" t="s">
        <v>191</v>
      </c>
      <c r="G29" s="92"/>
      <c r="H29" s="93">
        <f t="shared" si="1"/>
        <v>324.70999999999998</v>
      </c>
      <c r="I29" s="162"/>
      <c r="J29" s="93">
        <f t="shared" si="2"/>
        <v>324.70999999999998</v>
      </c>
      <c r="K29" s="162"/>
      <c r="L29" s="162" t="str">
        <f t="shared" si="4"/>
        <v>COMPLIANT</v>
      </c>
      <c r="M29" s="39"/>
      <c r="N29" s="163">
        <f t="shared" si="5"/>
        <v>311.67</v>
      </c>
      <c r="O29" s="163">
        <f t="shared" si="6"/>
        <v>324.70999999999998</v>
      </c>
      <c r="P29" s="163">
        <f t="shared" si="7"/>
        <v>333.22</v>
      </c>
      <c r="Q29" s="163">
        <f t="shared" si="8"/>
        <v>342.37</v>
      </c>
      <c r="R29" s="163">
        <f t="shared" si="9"/>
        <v>352.54</v>
      </c>
      <c r="S29" s="39"/>
      <c r="T29" s="164">
        <v>311.67</v>
      </c>
      <c r="U29" s="165">
        <f>ROUND(ROUND(T29,2)*(1+'General Inputs'!K$20)*(1-Z29)+'General Inputs'!K$27,2)</f>
        <v>324.70999999999998</v>
      </c>
      <c r="V29" s="165">
        <f>ROUND(ROUND(U29,2)*(1+'General Inputs'!L$20)*(1-AA29)+'General Inputs'!L$27,2)</f>
        <v>333.22</v>
      </c>
      <c r="W29" s="165">
        <f>ROUND(ROUND(V29,2)*(1+'General Inputs'!M$20)*(1-AB29)+'General Inputs'!M$27,2)</f>
        <v>342.37</v>
      </c>
      <c r="X29" s="165">
        <f>ROUND(ROUND(W29,2)*(1+'General Inputs'!N$20)*(1-AC29)+'General Inputs'!N$27,2)</f>
        <v>352.54</v>
      </c>
      <c r="Y29" s="166"/>
      <c r="Z29" s="194">
        <f>IF($T29="",0,'General Inputs'!K$22)</f>
        <v>-6.6268624707600688E-3</v>
      </c>
      <c r="AA29" s="194">
        <f>IF($T29="",0,'General Inputs'!L$22)</f>
        <v>-6.0912696932914154E-3</v>
      </c>
      <c r="AB29" s="194">
        <f>IF($T29="",0,'General Inputs'!M$22)</f>
        <v>-7.3277279219734291E-3</v>
      </c>
      <c r="AC29" s="194">
        <f>IF($T29="",0,'General Inputs'!N$22)</f>
        <v>-9.5094682370305637E-3</v>
      </c>
      <c r="AD29" s="36"/>
      <c r="AE29" s="36"/>
      <c r="AF29" s="36"/>
      <c r="AG29" s="36"/>
      <c r="AH29" s="36"/>
      <c r="AI29" s="36"/>
      <c r="AJ29" s="36"/>
    </row>
    <row r="30" spans="1:36" x14ac:dyDescent="0.2">
      <c r="A30" s="36"/>
      <c r="B30" s="36"/>
      <c r="C30" s="161" t="s">
        <v>248</v>
      </c>
      <c r="D30" s="161"/>
      <c r="E30" s="71" t="s">
        <v>34</v>
      </c>
      <c r="F30" s="71" t="s">
        <v>191</v>
      </c>
      <c r="G30" s="92"/>
      <c r="H30" s="93">
        <f t="shared" si="1"/>
        <v>74.87</v>
      </c>
      <c r="I30" s="162"/>
      <c r="J30" s="93">
        <f t="shared" si="2"/>
        <v>74.87</v>
      </c>
      <c r="K30" s="162"/>
      <c r="L30" s="162" t="str">
        <f t="shared" si="4"/>
        <v>COMPLIANT</v>
      </c>
      <c r="M30" s="39"/>
      <c r="N30" s="163">
        <f t="shared" si="5"/>
        <v>71.86</v>
      </c>
      <c r="O30" s="163">
        <f t="shared" si="6"/>
        <v>74.87</v>
      </c>
      <c r="P30" s="163">
        <f t="shared" si="7"/>
        <v>76.83</v>
      </c>
      <c r="Q30" s="163">
        <f t="shared" si="8"/>
        <v>78.94</v>
      </c>
      <c r="R30" s="163">
        <f t="shared" si="9"/>
        <v>81.28</v>
      </c>
      <c r="S30" s="39"/>
      <c r="T30" s="164">
        <v>71.86</v>
      </c>
      <c r="U30" s="165">
        <f>ROUND(ROUND(T30,2)*(1+'General Inputs'!K$20)*(1-Z30)+'General Inputs'!K$27,2)</f>
        <v>74.87</v>
      </c>
      <c r="V30" s="165">
        <f>ROUND(ROUND(U30,2)*(1+'General Inputs'!L$20)*(1-AA30)+'General Inputs'!L$27,2)</f>
        <v>76.83</v>
      </c>
      <c r="W30" s="165">
        <f>ROUND(ROUND(V30,2)*(1+'General Inputs'!M$20)*(1-AB30)+'General Inputs'!M$27,2)</f>
        <v>78.94</v>
      </c>
      <c r="X30" s="165">
        <f>ROUND(ROUND(W30,2)*(1+'General Inputs'!N$20)*(1-AC30)+'General Inputs'!N$27,2)</f>
        <v>81.28</v>
      </c>
      <c r="Y30" s="166"/>
      <c r="Z30" s="194">
        <f>IF($T30="",0,'General Inputs'!K$22)</f>
        <v>-6.6268624707600688E-3</v>
      </c>
      <c r="AA30" s="194">
        <f>IF($T30="",0,'General Inputs'!L$22)</f>
        <v>-6.0912696932914154E-3</v>
      </c>
      <c r="AB30" s="194">
        <f>IF($T30="",0,'General Inputs'!M$22)</f>
        <v>-7.3277279219734291E-3</v>
      </c>
      <c r="AC30" s="194">
        <f>IF($T30="",0,'General Inputs'!N$22)</f>
        <v>-9.5094682370305637E-3</v>
      </c>
      <c r="AD30" s="36"/>
      <c r="AE30" s="36"/>
      <c r="AF30" s="36"/>
      <c r="AG30" s="36"/>
      <c r="AH30" s="36"/>
      <c r="AI30" s="36"/>
      <c r="AJ30" s="36"/>
    </row>
    <row r="31" spans="1:36" x14ac:dyDescent="0.2">
      <c r="A31" s="36"/>
      <c r="B31" s="36"/>
      <c r="C31" s="161" t="s">
        <v>249</v>
      </c>
      <c r="D31" s="161"/>
      <c r="E31" s="71" t="s">
        <v>34</v>
      </c>
      <c r="F31" s="71" t="s">
        <v>191</v>
      </c>
      <c r="G31" s="92"/>
      <c r="H31" s="93">
        <f t="shared" si="1"/>
        <v>219.87</v>
      </c>
      <c r="I31" s="162"/>
      <c r="J31" s="93">
        <f t="shared" si="2"/>
        <v>219.87</v>
      </c>
      <c r="K31" s="162"/>
      <c r="L31" s="162" t="str">
        <f t="shared" si="4"/>
        <v>COMPLIANT</v>
      </c>
      <c r="M31" s="39"/>
      <c r="N31" s="163">
        <f t="shared" si="5"/>
        <v>211.04</v>
      </c>
      <c r="O31" s="163">
        <f t="shared" si="6"/>
        <v>219.87</v>
      </c>
      <c r="P31" s="163">
        <f t="shared" si="7"/>
        <v>225.63</v>
      </c>
      <c r="Q31" s="163">
        <f t="shared" si="8"/>
        <v>231.83</v>
      </c>
      <c r="R31" s="163">
        <f t="shared" si="9"/>
        <v>238.71</v>
      </c>
      <c r="S31" s="39"/>
      <c r="T31" s="164">
        <v>211.04</v>
      </c>
      <c r="U31" s="165">
        <f>ROUND(ROUND(T31,2)*(1+'General Inputs'!K$20)*(1-Z31)+'General Inputs'!K$27,2)</f>
        <v>219.87</v>
      </c>
      <c r="V31" s="165">
        <f>ROUND(ROUND(U31,2)*(1+'General Inputs'!L$20)*(1-AA31)+'General Inputs'!L$27,2)</f>
        <v>225.63</v>
      </c>
      <c r="W31" s="165">
        <f>ROUND(ROUND(V31,2)*(1+'General Inputs'!M$20)*(1-AB31)+'General Inputs'!M$27,2)</f>
        <v>231.83</v>
      </c>
      <c r="X31" s="165">
        <f>ROUND(ROUND(W31,2)*(1+'General Inputs'!N$20)*(1-AC31)+'General Inputs'!N$27,2)</f>
        <v>238.71</v>
      </c>
      <c r="Y31" s="166"/>
      <c r="Z31" s="194">
        <f>IF($T31="",0,'General Inputs'!K$22)</f>
        <v>-6.6268624707600688E-3</v>
      </c>
      <c r="AA31" s="194">
        <f>IF($T31="",0,'General Inputs'!L$22)</f>
        <v>-6.0912696932914154E-3</v>
      </c>
      <c r="AB31" s="194">
        <f>IF($T31="",0,'General Inputs'!M$22)</f>
        <v>-7.3277279219734291E-3</v>
      </c>
      <c r="AC31" s="194">
        <f>IF($T31="",0,'General Inputs'!N$22)</f>
        <v>-9.5094682370305637E-3</v>
      </c>
      <c r="AD31" s="36"/>
      <c r="AE31" s="36"/>
      <c r="AF31" s="36"/>
      <c r="AG31" s="36"/>
      <c r="AH31" s="36"/>
      <c r="AI31" s="36"/>
      <c r="AJ31" s="36"/>
    </row>
    <row r="32" spans="1:36" x14ac:dyDescent="0.2">
      <c r="A32" s="36"/>
      <c r="B32" s="36"/>
      <c r="C32" s="161" t="s">
        <v>250</v>
      </c>
      <c r="D32" s="161"/>
      <c r="E32" s="71" t="s">
        <v>34</v>
      </c>
      <c r="F32" s="71" t="s">
        <v>191</v>
      </c>
      <c r="G32" s="92"/>
      <c r="H32" s="93">
        <f t="shared" si="1"/>
        <v>339.42</v>
      </c>
      <c r="I32" s="162"/>
      <c r="J32" s="93">
        <f t="shared" si="2"/>
        <v>339.42</v>
      </c>
      <c r="K32" s="162"/>
      <c r="L32" s="162" t="str">
        <f t="shared" si="4"/>
        <v>COMPLIANT</v>
      </c>
      <c r="M32" s="39"/>
      <c r="N32" s="163">
        <f t="shared" si="5"/>
        <v>325.79000000000002</v>
      </c>
      <c r="O32" s="163">
        <f t="shared" si="6"/>
        <v>339.42</v>
      </c>
      <c r="P32" s="163">
        <f t="shared" si="7"/>
        <v>348.32</v>
      </c>
      <c r="Q32" s="163">
        <f t="shared" si="8"/>
        <v>357.89</v>
      </c>
      <c r="R32" s="163">
        <f t="shared" si="9"/>
        <v>368.52</v>
      </c>
      <c r="S32" s="39"/>
      <c r="T32" s="164">
        <v>325.79000000000002</v>
      </c>
      <c r="U32" s="165">
        <f>ROUND(ROUND(T32,2)*(1+'General Inputs'!K$20)*(1-Z32)+'General Inputs'!K$27,2)</f>
        <v>339.42</v>
      </c>
      <c r="V32" s="165">
        <f>ROUND(ROUND(U32,2)*(1+'General Inputs'!L$20)*(1-AA32)+'General Inputs'!L$27,2)</f>
        <v>348.32</v>
      </c>
      <c r="W32" s="165">
        <f>ROUND(ROUND(V32,2)*(1+'General Inputs'!M$20)*(1-AB32)+'General Inputs'!M$27,2)</f>
        <v>357.89</v>
      </c>
      <c r="X32" s="165">
        <f>ROUND(ROUND(W32,2)*(1+'General Inputs'!N$20)*(1-AC32)+'General Inputs'!N$27,2)</f>
        <v>368.52</v>
      </c>
      <c r="Y32" s="166"/>
      <c r="Z32" s="194">
        <f>IF($T32="",0,'General Inputs'!K$22)</f>
        <v>-6.6268624707600688E-3</v>
      </c>
      <c r="AA32" s="194">
        <f>IF($T32="",0,'General Inputs'!L$22)</f>
        <v>-6.0912696932914154E-3</v>
      </c>
      <c r="AB32" s="194">
        <f>IF($T32="",0,'General Inputs'!M$22)</f>
        <v>-7.3277279219734291E-3</v>
      </c>
      <c r="AC32" s="194">
        <f>IF($T32="",0,'General Inputs'!N$22)</f>
        <v>-9.5094682370305637E-3</v>
      </c>
      <c r="AD32" s="36"/>
      <c r="AE32" s="36"/>
      <c r="AF32" s="36"/>
      <c r="AG32" s="36"/>
      <c r="AH32" s="36"/>
      <c r="AI32" s="36"/>
      <c r="AJ32" s="36"/>
    </row>
    <row r="33" spans="1:36" x14ac:dyDescent="0.2">
      <c r="A33" s="36"/>
      <c r="B33" s="36"/>
      <c r="C33" s="161" t="s">
        <v>251</v>
      </c>
      <c r="D33" s="161"/>
      <c r="E33" s="71" t="s">
        <v>34</v>
      </c>
      <c r="F33" s="71" t="s">
        <v>191</v>
      </c>
      <c r="G33" s="92"/>
      <c r="H33" s="93">
        <f t="shared" si="1"/>
        <v>339.42</v>
      </c>
      <c r="I33" s="162"/>
      <c r="J33" s="93">
        <f t="shared" si="2"/>
        <v>339.42</v>
      </c>
      <c r="K33" s="162"/>
      <c r="L33" s="162" t="str">
        <f t="shared" si="4"/>
        <v>COMPLIANT</v>
      </c>
      <c r="M33" s="39"/>
      <c r="N33" s="163">
        <f t="shared" si="5"/>
        <v>325.79000000000002</v>
      </c>
      <c r="O33" s="163">
        <f t="shared" si="6"/>
        <v>339.42</v>
      </c>
      <c r="P33" s="163">
        <f t="shared" si="7"/>
        <v>348.32</v>
      </c>
      <c r="Q33" s="163">
        <f t="shared" si="8"/>
        <v>357.89</v>
      </c>
      <c r="R33" s="163">
        <f t="shared" si="9"/>
        <v>368.52</v>
      </c>
      <c r="S33" s="39"/>
      <c r="T33" s="164">
        <v>325.79000000000002</v>
      </c>
      <c r="U33" s="165">
        <f>ROUND(ROUND(T33,2)*(1+'General Inputs'!K$20)*(1-Z33)+'General Inputs'!K$27,2)</f>
        <v>339.42</v>
      </c>
      <c r="V33" s="165">
        <f>ROUND(ROUND(U33,2)*(1+'General Inputs'!L$20)*(1-AA33)+'General Inputs'!L$27,2)</f>
        <v>348.32</v>
      </c>
      <c r="W33" s="165">
        <f>ROUND(ROUND(V33,2)*(1+'General Inputs'!M$20)*(1-AB33)+'General Inputs'!M$27,2)</f>
        <v>357.89</v>
      </c>
      <c r="X33" s="165">
        <f>ROUND(ROUND(W33,2)*(1+'General Inputs'!N$20)*(1-AC33)+'General Inputs'!N$27,2)</f>
        <v>368.52</v>
      </c>
      <c r="Y33" s="166"/>
      <c r="Z33" s="194">
        <f>IF($T33="",0,'General Inputs'!K$22)</f>
        <v>-6.6268624707600688E-3</v>
      </c>
      <c r="AA33" s="194">
        <f>IF($T33="",0,'General Inputs'!L$22)</f>
        <v>-6.0912696932914154E-3</v>
      </c>
      <c r="AB33" s="194">
        <f>IF($T33="",0,'General Inputs'!M$22)</f>
        <v>-7.3277279219734291E-3</v>
      </c>
      <c r="AC33" s="194">
        <f>IF($T33="",0,'General Inputs'!N$22)</f>
        <v>-9.5094682370305637E-3</v>
      </c>
      <c r="AD33" s="36"/>
      <c r="AE33" s="36"/>
      <c r="AF33" s="36"/>
      <c r="AG33" s="36"/>
      <c r="AH33" s="36"/>
      <c r="AI33" s="36"/>
      <c r="AJ33" s="36"/>
    </row>
    <row r="34" spans="1:36" x14ac:dyDescent="0.2">
      <c r="A34" s="36"/>
      <c r="B34" s="36"/>
      <c r="C34" s="161" t="s">
        <v>252</v>
      </c>
      <c r="D34" s="161"/>
      <c r="E34" s="71" t="s">
        <v>34</v>
      </c>
      <c r="F34" s="71" t="s">
        <v>191</v>
      </c>
      <c r="G34" s="92"/>
      <c r="H34" s="93">
        <f t="shared" si="1"/>
        <v>63.43</v>
      </c>
      <c r="I34" s="162"/>
      <c r="J34" s="93">
        <f t="shared" si="2"/>
        <v>63.43</v>
      </c>
      <c r="K34" s="162"/>
      <c r="L34" s="162" t="str">
        <f t="shared" si="4"/>
        <v>COMPLIANT</v>
      </c>
      <c r="M34" s="39"/>
      <c r="N34" s="163">
        <f t="shared" si="5"/>
        <v>60.88</v>
      </c>
      <c r="O34" s="163">
        <f t="shared" si="6"/>
        <v>63.43</v>
      </c>
      <c r="P34" s="163">
        <f t="shared" si="7"/>
        <v>65.09</v>
      </c>
      <c r="Q34" s="163">
        <f t="shared" si="8"/>
        <v>66.88</v>
      </c>
      <c r="R34" s="163">
        <f t="shared" si="9"/>
        <v>68.87</v>
      </c>
      <c r="S34" s="39"/>
      <c r="T34" s="164">
        <v>60.88</v>
      </c>
      <c r="U34" s="165">
        <f>ROUND(ROUND(T34,2)*(1+'General Inputs'!K$20)*(1-Z34)+'General Inputs'!K$27,2)</f>
        <v>63.43</v>
      </c>
      <c r="V34" s="165">
        <f>ROUND(ROUND(U34,2)*(1+'General Inputs'!L$20)*(1-AA34)+'General Inputs'!L$27,2)</f>
        <v>65.09</v>
      </c>
      <c r="W34" s="165">
        <f>ROUND(ROUND(V34,2)*(1+'General Inputs'!M$20)*(1-AB34)+'General Inputs'!M$27,2)</f>
        <v>66.88</v>
      </c>
      <c r="X34" s="165">
        <f>ROUND(ROUND(W34,2)*(1+'General Inputs'!N$20)*(1-AC34)+'General Inputs'!N$27,2)</f>
        <v>68.87</v>
      </c>
      <c r="Y34" s="166"/>
      <c r="Z34" s="194">
        <f>IF($T34="",0,'General Inputs'!K$22)</f>
        <v>-6.6268624707600688E-3</v>
      </c>
      <c r="AA34" s="194">
        <f>IF($T34="",0,'General Inputs'!L$22)</f>
        <v>-6.0912696932914154E-3</v>
      </c>
      <c r="AB34" s="194">
        <f>IF($T34="",0,'General Inputs'!M$22)</f>
        <v>-7.3277279219734291E-3</v>
      </c>
      <c r="AC34" s="194">
        <f>IF($T34="",0,'General Inputs'!N$22)</f>
        <v>-9.5094682370305637E-3</v>
      </c>
      <c r="AD34" s="36"/>
      <c r="AE34" s="36"/>
      <c r="AF34" s="36"/>
      <c r="AG34" s="36"/>
      <c r="AH34" s="36"/>
      <c r="AI34" s="36"/>
      <c r="AJ34" s="36"/>
    </row>
    <row r="35" spans="1:36" x14ac:dyDescent="0.2">
      <c r="A35" s="36"/>
      <c r="B35" s="36"/>
      <c r="C35" s="161"/>
      <c r="D35" s="161"/>
      <c r="E35" s="71"/>
      <c r="F35" s="71"/>
      <c r="G35" s="92"/>
      <c r="H35" s="93">
        <f t="shared" si="1"/>
        <v>0</v>
      </c>
      <c r="I35" s="162"/>
      <c r="J35" s="93">
        <f t="shared" si="2"/>
        <v>0</v>
      </c>
      <c r="K35" s="162"/>
      <c r="L35" s="162" t="str">
        <f t="shared" si="4"/>
        <v/>
      </c>
      <c r="M35" s="39"/>
      <c r="N35" s="163">
        <f t="shared" si="5"/>
        <v>0</v>
      </c>
      <c r="O35" s="163">
        <f t="shared" si="6"/>
        <v>0</v>
      </c>
      <c r="P35" s="163">
        <f t="shared" si="7"/>
        <v>0</v>
      </c>
      <c r="Q35" s="163">
        <f t="shared" si="8"/>
        <v>0</v>
      </c>
      <c r="R35" s="163">
        <f t="shared" si="9"/>
        <v>0</v>
      </c>
      <c r="S35" s="39"/>
      <c r="T35" s="164"/>
      <c r="U35" s="165">
        <f>ROUND(ROUND(T35,2)*(1+'General Inputs'!K$20)*(1-Z35)+'General Inputs'!K$27,2)</f>
        <v>0</v>
      </c>
      <c r="V35" s="165">
        <f>ROUND(ROUND(U35,2)*(1+'General Inputs'!L$20)*(1-AA35)+'General Inputs'!L$27,2)</f>
        <v>0</v>
      </c>
      <c r="W35" s="165">
        <f>ROUND(ROUND(V35,2)*(1+'General Inputs'!M$20)*(1-AB35)+'General Inputs'!M$27,2)</f>
        <v>0</v>
      </c>
      <c r="X35" s="165">
        <f>ROUND(ROUND(W35,2)*(1+'General Inputs'!N$20)*(1-AC35)+'General Inputs'!N$27,2)</f>
        <v>0</v>
      </c>
      <c r="Y35" s="166"/>
      <c r="Z35" s="194">
        <f>IF($T35="",0,'General Inputs'!K$22)</f>
        <v>0</v>
      </c>
      <c r="AA35" s="194">
        <f>IF($T35="",0,'General Inputs'!L$22)</f>
        <v>0</v>
      </c>
      <c r="AB35" s="194">
        <f>IF($T35="",0,'General Inputs'!M$22)</f>
        <v>0</v>
      </c>
      <c r="AC35" s="194">
        <f>IF($T35="",0,'General Inputs'!N$22)</f>
        <v>0</v>
      </c>
      <c r="AD35" s="36"/>
      <c r="AE35" s="36"/>
      <c r="AF35" s="36"/>
      <c r="AG35" s="36"/>
      <c r="AH35" s="36"/>
      <c r="AI35" s="36"/>
      <c r="AJ35" s="36"/>
    </row>
    <row r="36" spans="1:36" x14ac:dyDescent="0.2">
      <c r="A36" s="36"/>
      <c r="B36" s="36"/>
      <c r="C36" s="161" t="s">
        <v>254</v>
      </c>
      <c r="D36" s="161"/>
      <c r="E36" s="71" t="s">
        <v>34</v>
      </c>
      <c r="F36" s="71" t="s">
        <v>191</v>
      </c>
      <c r="G36" s="92"/>
      <c r="H36" s="93">
        <f t="shared" si="1"/>
        <v>0</v>
      </c>
      <c r="I36" s="162"/>
      <c r="J36" s="93">
        <f t="shared" si="2"/>
        <v>0</v>
      </c>
      <c r="K36" s="162"/>
      <c r="L36" s="162" t="str">
        <f t="shared" si="4"/>
        <v>COMPLIANT</v>
      </c>
      <c r="M36" s="39"/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163">
        <f t="shared" si="9"/>
        <v>0</v>
      </c>
      <c r="S36" s="39"/>
      <c r="T36" s="164">
        <v>0</v>
      </c>
      <c r="U36" s="165">
        <f>ROUND(ROUND(T36,2)*(1+'General Inputs'!K$20)*(1-Z36)+'General Inputs'!K$27,2)</f>
        <v>0</v>
      </c>
      <c r="V36" s="165">
        <f>ROUND(ROUND(U36,2)*(1+'General Inputs'!L$20)*(1-AA36)+'General Inputs'!L$27,2)</f>
        <v>0</v>
      </c>
      <c r="W36" s="165">
        <f>ROUND(ROUND(V36,2)*(1+'General Inputs'!M$20)*(1-AB36)+'General Inputs'!M$27,2)</f>
        <v>0</v>
      </c>
      <c r="X36" s="165">
        <f>ROUND(ROUND(W36,2)*(1+'General Inputs'!N$20)*(1-AC36)+'General Inputs'!N$27,2)</f>
        <v>0</v>
      </c>
      <c r="Y36" s="166"/>
      <c r="Z36" s="194">
        <f>IF($T36="",0,'General Inputs'!K$22)</f>
        <v>-6.6268624707600688E-3</v>
      </c>
      <c r="AA36" s="194">
        <f>IF($T36="",0,'General Inputs'!L$22)</f>
        <v>-6.0912696932914154E-3</v>
      </c>
      <c r="AB36" s="194">
        <f>IF($T36="",0,'General Inputs'!M$22)</f>
        <v>-7.3277279219734291E-3</v>
      </c>
      <c r="AC36" s="194">
        <f>IF($T36="",0,'General Inputs'!N$22)</f>
        <v>-9.5094682370305637E-3</v>
      </c>
      <c r="AD36" s="36"/>
      <c r="AE36" s="36"/>
      <c r="AF36" s="36"/>
      <c r="AG36" s="36"/>
      <c r="AH36" s="36"/>
      <c r="AI36" s="36"/>
      <c r="AJ36" s="36"/>
    </row>
    <row r="37" spans="1:36" x14ac:dyDescent="0.2">
      <c r="A37" s="36"/>
      <c r="B37" s="36"/>
      <c r="C37" s="161" t="s">
        <v>255</v>
      </c>
      <c r="D37" s="161"/>
      <c r="E37" s="71" t="s">
        <v>34</v>
      </c>
      <c r="F37" s="71" t="s">
        <v>191</v>
      </c>
      <c r="G37" s="92"/>
      <c r="H37" s="93">
        <f t="shared" si="1"/>
        <v>0</v>
      </c>
      <c r="I37" s="162"/>
      <c r="J37" s="93">
        <f t="shared" si="2"/>
        <v>0</v>
      </c>
      <c r="K37" s="162"/>
      <c r="L37" s="162" t="str">
        <f t="shared" si="4"/>
        <v>COMPLIANT</v>
      </c>
      <c r="M37" s="39"/>
      <c r="N37" s="163">
        <f t="shared" si="5"/>
        <v>0</v>
      </c>
      <c r="O37" s="163">
        <f t="shared" si="6"/>
        <v>0</v>
      </c>
      <c r="P37" s="163">
        <f t="shared" si="7"/>
        <v>0</v>
      </c>
      <c r="Q37" s="163">
        <f t="shared" si="8"/>
        <v>0</v>
      </c>
      <c r="R37" s="163">
        <f t="shared" si="9"/>
        <v>0</v>
      </c>
      <c r="S37" s="39"/>
      <c r="T37" s="164">
        <v>0</v>
      </c>
      <c r="U37" s="165">
        <f>ROUND(ROUND(T37,2)*(1+'General Inputs'!K$20)*(1-Z37)+'General Inputs'!K$27,2)</f>
        <v>0</v>
      </c>
      <c r="V37" s="165">
        <f>ROUND(ROUND(U37,2)*(1+'General Inputs'!L$20)*(1-AA37)+'General Inputs'!L$27,2)</f>
        <v>0</v>
      </c>
      <c r="W37" s="165">
        <f>ROUND(ROUND(V37,2)*(1+'General Inputs'!M$20)*(1-AB37)+'General Inputs'!M$27,2)</f>
        <v>0</v>
      </c>
      <c r="X37" s="165">
        <f>ROUND(ROUND(W37,2)*(1+'General Inputs'!N$20)*(1-AC37)+'General Inputs'!N$27,2)</f>
        <v>0</v>
      </c>
      <c r="Y37" s="166"/>
      <c r="Z37" s="194">
        <f>IF($T37="",0,'General Inputs'!K$22)</f>
        <v>-6.6268624707600688E-3</v>
      </c>
      <c r="AA37" s="194">
        <f>IF($T37="",0,'General Inputs'!L$22)</f>
        <v>-6.0912696932914154E-3</v>
      </c>
      <c r="AB37" s="194">
        <f>IF($T37="",0,'General Inputs'!M$22)</f>
        <v>-7.3277279219734291E-3</v>
      </c>
      <c r="AC37" s="194">
        <f>IF($T37="",0,'General Inputs'!N$22)</f>
        <v>-9.5094682370305637E-3</v>
      </c>
      <c r="AD37" s="36"/>
      <c r="AE37" s="36"/>
      <c r="AF37" s="36"/>
      <c r="AG37" s="36"/>
      <c r="AH37" s="36"/>
      <c r="AI37" s="36"/>
      <c r="AJ37" s="36"/>
    </row>
    <row r="38" spans="1:36" x14ac:dyDescent="0.2">
      <c r="A38" s="36"/>
      <c r="B38" s="36"/>
      <c r="C38" s="161" t="s">
        <v>256</v>
      </c>
      <c r="D38" s="161"/>
      <c r="E38" s="71" t="s">
        <v>34</v>
      </c>
      <c r="F38" s="71" t="s">
        <v>191</v>
      </c>
      <c r="G38" s="92"/>
      <c r="H38" s="93">
        <f t="shared" si="1"/>
        <v>0</v>
      </c>
      <c r="I38" s="162"/>
      <c r="J38" s="93">
        <f t="shared" si="2"/>
        <v>0</v>
      </c>
      <c r="K38" s="162"/>
      <c r="L38" s="162" t="str">
        <f t="shared" si="4"/>
        <v>COMPLIANT</v>
      </c>
      <c r="M38" s="39"/>
      <c r="N38" s="163">
        <f t="shared" ref="N38:N71" si="10">T38</f>
        <v>0</v>
      </c>
      <c r="O38" s="163">
        <f t="shared" si="6"/>
        <v>0</v>
      </c>
      <c r="P38" s="163">
        <f t="shared" si="7"/>
        <v>0</v>
      </c>
      <c r="Q38" s="163">
        <f t="shared" si="8"/>
        <v>0</v>
      </c>
      <c r="R38" s="163">
        <f t="shared" si="9"/>
        <v>0</v>
      </c>
      <c r="S38" s="39"/>
      <c r="T38" s="164">
        <v>0</v>
      </c>
      <c r="U38" s="165">
        <f>ROUND(ROUND(T38,2)*(1+'General Inputs'!K$20)*(1-Z38)+'General Inputs'!K$27,2)</f>
        <v>0</v>
      </c>
      <c r="V38" s="165">
        <f>ROUND(ROUND(U38,2)*(1+'General Inputs'!L$20)*(1-AA38)+'General Inputs'!L$27,2)</f>
        <v>0</v>
      </c>
      <c r="W38" s="165">
        <f>ROUND(ROUND(V38,2)*(1+'General Inputs'!M$20)*(1-AB38)+'General Inputs'!M$27,2)</f>
        <v>0</v>
      </c>
      <c r="X38" s="165">
        <f>ROUND(ROUND(W38,2)*(1+'General Inputs'!N$20)*(1-AC38)+'General Inputs'!N$27,2)</f>
        <v>0</v>
      </c>
      <c r="Y38" s="166"/>
      <c r="Z38" s="194">
        <f>IF($T38="",0,'General Inputs'!K$22)</f>
        <v>-6.6268624707600688E-3</v>
      </c>
      <c r="AA38" s="194">
        <f>IF($T38="",0,'General Inputs'!L$22)</f>
        <v>-6.0912696932914154E-3</v>
      </c>
      <c r="AB38" s="194">
        <f>IF($T38="",0,'General Inputs'!M$22)</f>
        <v>-7.3277279219734291E-3</v>
      </c>
      <c r="AC38" s="194">
        <f>IF($T38="",0,'General Inputs'!N$22)</f>
        <v>-9.5094682370305637E-3</v>
      </c>
      <c r="AD38" s="36"/>
      <c r="AE38" s="36"/>
      <c r="AF38" s="36"/>
      <c r="AG38" s="36"/>
      <c r="AH38" s="36"/>
      <c r="AI38" s="36"/>
      <c r="AJ38" s="36"/>
    </row>
    <row r="39" spans="1:36" x14ac:dyDescent="0.2">
      <c r="A39" s="36"/>
      <c r="B39" s="36"/>
      <c r="C39" s="161" t="s">
        <v>257</v>
      </c>
      <c r="D39" s="161"/>
      <c r="E39" s="71" t="s">
        <v>34</v>
      </c>
      <c r="F39" s="71" t="s">
        <v>191</v>
      </c>
      <c r="G39" s="92"/>
      <c r="H39" s="93">
        <f t="shared" si="1"/>
        <v>15.74</v>
      </c>
      <c r="I39" s="162"/>
      <c r="J39" s="93">
        <f t="shared" si="2"/>
        <v>15.74</v>
      </c>
      <c r="K39" s="162"/>
      <c r="L39" s="162" t="str">
        <f t="shared" si="4"/>
        <v>COMPLIANT</v>
      </c>
      <c r="M39" s="39"/>
      <c r="N39" s="163">
        <f t="shared" si="10"/>
        <v>15.11</v>
      </c>
      <c r="O39" s="163">
        <f t="shared" si="6"/>
        <v>15.74</v>
      </c>
      <c r="P39" s="163">
        <f t="shared" si="7"/>
        <v>16.149999999999999</v>
      </c>
      <c r="Q39" s="163">
        <f t="shared" si="8"/>
        <v>16.59</v>
      </c>
      <c r="R39" s="163">
        <f t="shared" si="9"/>
        <v>17.079999999999998</v>
      </c>
      <c r="S39" s="39"/>
      <c r="T39" s="164">
        <v>15.11</v>
      </c>
      <c r="U39" s="165">
        <f>ROUND(ROUND(T39,2)*(1+'General Inputs'!K$20)*(1-Z39)+'General Inputs'!K$27,2)</f>
        <v>15.74</v>
      </c>
      <c r="V39" s="165">
        <f>ROUND(ROUND(U39,2)*(1+'General Inputs'!L$20)*(1-AA39)+'General Inputs'!L$27,2)</f>
        <v>16.149999999999999</v>
      </c>
      <c r="W39" s="165">
        <f>ROUND(ROUND(V39,2)*(1+'General Inputs'!M$20)*(1-AB39)+'General Inputs'!M$27,2)</f>
        <v>16.59</v>
      </c>
      <c r="X39" s="165">
        <f>ROUND(ROUND(W39,2)*(1+'General Inputs'!N$20)*(1-AC39)+'General Inputs'!N$27,2)</f>
        <v>17.079999999999998</v>
      </c>
      <c r="Y39" s="166"/>
      <c r="Z39" s="194">
        <f>IF($T39="",0,'General Inputs'!K$22)</f>
        <v>-6.6268624707600688E-3</v>
      </c>
      <c r="AA39" s="194">
        <f>IF($T39="",0,'General Inputs'!L$22)</f>
        <v>-6.0912696932914154E-3</v>
      </c>
      <c r="AB39" s="194">
        <f>IF($T39="",0,'General Inputs'!M$22)</f>
        <v>-7.3277279219734291E-3</v>
      </c>
      <c r="AC39" s="194">
        <f>IF($T39="",0,'General Inputs'!N$22)</f>
        <v>-9.5094682370305637E-3</v>
      </c>
      <c r="AD39" s="36"/>
      <c r="AE39" s="36"/>
      <c r="AF39" s="36"/>
      <c r="AG39" s="36"/>
      <c r="AH39" s="36"/>
      <c r="AI39" s="36"/>
      <c r="AJ39" s="36"/>
    </row>
    <row r="40" spans="1:36" x14ac:dyDescent="0.2">
      <c r="A40" s="36"/>
      <c r="B40" s="36"/>
      <c r="C40" s="161" t="s">
        <v>395</v>
      </c>
      <c r="D40" s="161"/>
      <c r="E40" s="71" t="s">
        <v>34</v>
      </c>
      <c r="F40" s="71" t="s">
        <v>191</v>
      </c>
      <c r="G40" s="92"/>
      <c r="H40" s="93">
        <f t="shared" si="1"/>
        <v>36.26</v>
      </c>
      <c r="I40" s="162"/>
      <c r="J40" s="93">
        <f t="shared" si="2"/>
        <v>36.26</v>
      </c>
      <c r="K40" s="162"/>
      <c r="L40" s="162" t="str">
        <f t="shared" si="4"/>
        <v>COMPLIANT</v>
      </c>
      <c r="M40" s="39"/>
      <c r="N40" s="163">
        <f t="shared" si="10"/>
        <v>34.799999999999997</v>
      </c>
      <c r="O40" s="163">
        <f t="shared" si="6"/>
        <v>36.26</v>
      </c>
      <c r="P40" s="163">
        <f t="shared" si="7"/>
        <v>37.21</v>
      </c>
      <c r="Q40" s="163">
        <f t="shared" si="8"/>
        <v>38.229999999999997</v>
      </c>
      <c r="R40" s="163">
        <f t="shared" si="9"/>
        <v>39.369999999999997</v>
      </c>
      <c r="S40" s="39"/>
      <c r="T40" s="164">
        <v>34.799999999999997</v>
      </c>
      <c r="U40" s="165">
        <f>ROUND(ROUND(T40,2)*(1+'General Inputs'!K$20)*(1-Z40)+'General Inputs'!K$27,2)</f>
        <v>36.26</v>
      </c>
      <c r="V40" s="165">
        <f>ROUND(ROUND(U40,2)*(1+'General Inputs'!L$20)*(1-AA40)+'General Inputs'!L$27,2)</f>
        <v>37.21</v>
      </c>
      <c r="W40" s="165">
        <f>ROUND(ROUND(V40,2)*(1+'General Inputs'!M$20)*(1-AB40)+'General Inputs'!M$27,2)</f>
        <v>38.229999999999997</v>
      </c>
      <c r="X40" s="165">
        <f>ROUND(ROUND(W40,2)*(1+'General Inputs'!N$20)*(1-AC40)+'General Inputs'!N$27,2)</f>
        <v>39.369999999999997</v>
      </c>
      <c r="Y40" s="166"/>
      <c r="Z40" s="194">
        <f>IF($T40="",0,'General Inputs'!K$22)</f>
        <v>-6.6268624707600688E-3</v>
      </c>
      <c r="AA40" s="194">
        <f>IF($T40="",0,'General Inputs'!L$22)</f>
        <v>-6.0912696932914154E-3</v>
      </c>
      <c r="AB40" s="194">
        <f>IF($T40="",0,'General Inputs'!M$22)</f>
        <v>-7.3277279219734291E-3</v>
      </c>
      <c r="AC40" s="194">
        <f>IF($T40="",0,'General Inputs'!N$22)</f>
        <v>-9.5094682370305637E-3</v>
      </c>
      <c r="AD40" s="36"/>
      <c r="AE40" s="36"/>
      <c r="AF40" s="36"/>
      <c r="AG40" s="36"/>
      <c r="AH40" s="36"/>
      <c r="AI40" s="36"/>
      <c r="AJ40" s="36"/>
    </row>
    <row r="41" spans="1:36" x14ac:dyDescent="0.2">
      <c r="A41" s="36"/>
      <c r="B41" s="36"/>
      <c r="C41" s="161" t="s">
        <v>258</v>
      </c>
      <c r="D41" s="161"/>
      <c r="E41" s="71" t="s">
        <v>34</v>
      </c>
      <c r="F41" s="71" t="s">
        <v>191</v>
      </c>
      <c r="G41" s="92"/>
      <c r="H41" s="93">
        <f t="shared" si="1"/>
        <v>36.26</v>
      </c>
      <c r="I41" s="162"/>
      <c r="J41" s="93">
        <f t="shared" si="2"/>
        <v>36.26</v>
      </c>
      <c r="K41" s="162"/>
      <c r="L41" s="162" t="str">
        <f t="shared" si="4"/>
        <v>COMPLIANT</v>
      </c>
      <c r="M41" s="39"/>
      <c r="N41" s="163">
        <f t="shared" si="10"/>
        <v>34.799999999999997</v>
      </c>
      <c r="O41" s="163">
        <f t="shared" si="6"/>
        <v>36.26</v>
      </c>
      <c r="P41" s="163">
        <f t="shared" si="7"/>
        <v>37.21</v>
      </c>
      <c r="Q41" s="163">
        <f t="shared" si="8"/>
        <v>38.229999999999997</v>
      </c>
      <c r="R41" s="163">
        <f t="shared" si="9"/>
        <v>39.369999999999997</v>
      </c>
      <c r="S41" s="39"/>
      <c r="T41" s="164">
        <v>34.799999999999997</v>
      </c>
      <c r="U41" s="165">
        <f>ROUND(ROUND(T41,2)*(1+'General Inputs'!K$20)*(1-Z41)+'General Inputs'!K$27,2)</f>
        <v>36.26</v>
      </c>
      <c r="V41" s="165">
        <f>ROUND(ROUND(U41,2)*(1+'General Inputs'!L$20)*(1-AA41)+'General Inputs'!L$27,2)</f>
        <v>37.21</v>
      </c>
      <c r="W41" s="165">
        <f>ROUND(ROUND(V41,2)*(1+'General Inputs'!M$20)*(1-AB41)+'General Inputs'!M$27,2)</f>
        <v>38.229999999999997</v>
      </c>
      <c r="X41" s="165">
        <f>ROUND(ROUND(W41,2)*(1+'General Inputs'!N$20)*(1-AC41)+'General Inputs'!N$27,2)</f>
        <v>39.369999999999997</v>
      </c>
      <c r="Y41" s="166"/>
      <c r="Z41" s="194">
        <f>IF($T41="",0,'General Inputs'!K$22)</f>
        <v>-6.6268624707600688E-3</v>
      </c>
      <c r="AA41" s="194">
        <f>IF($T41="",0,'General Inputs'!L$22)</f>
        <v>-6.0912696932914154E-3</v>
      </c>
      <c r="AB41" s="194">
        <f>IF($T41="",0,'General Inputs'!M$22)</f>
        <v>-7.3277279219734291E-3</v>
      </c>
      <c r="AC41" s="194">
        <f>IF($T41="",0,'General Inputs'!N$22)</f>
        <v>-9.5094682370305637E-3</v>
      </c>
      <c r="AD41" s="36"/>
      <c r="AE41" s="36"/>
      <c r="AF41" s="36"/>
      <c r="AG41" s="36"/>
      <c r="AH41" s="36"/>
      <c r="AI41" s="36"/>
      <c r="AJ41" s="36"/>
    </row>
    <row r="42" spans="1:36" x14ac:dyDescent="0.2">
      <c r="A42" s="36"/>
      <c r="B42" s="36"/>
      <c r="C42" s="161" t="s">
        <v>253</v>
      </c>
      <c r="D42" s="161"/>
      <c r="E42" s="71" t="s">
        <v>34</v>
      </c>
      <c r="F42" s="71" t="s">
        <v>191</v>
      </c>
      <c r="G42" s="92"/>
      <c r="H42" s="93">
        <f t="shared" si="1"/>
        <v>35.1</v>
      </c>
      <c r="I42" s="162"/>
      <c r="J42" s="93">
        <f t="shared" si="2"/>
        <v>35.1</v>
      </c>
      <c r="K42" s="162"/>
      <c r="L42" s="162" t="str">
        <f t="shared" si="4"/>
        <v>COMPLIANT</v>
      </c>
      <c r="M42" s="39"/>
      <c r="N42" s="163">
        <f t="shared" si="10"/>
        <v>33.69</v>
      </c>
      <c r="O42" s="163">
        <f t="shared" si="6"/>
        <v>35.1</v>
      </c>
      <c r="P42" s="163">
        <f t="shared" si="7"/>
        <v>36.020000000000003</v>
      </c>
      <c r="Q42" s="163">
        <f t="shared" si="8"/>
        <v>37.01</v>
      </c>
      <c r="R42" s="163">
        <f t="shared" si="9"/>
        <v>38.11</v>
      </c>
      <c r="S42" s="39"/>
      <c r="T42" s="164">
        <v>33.69</v>
      </c>
      <c r="U42" s="165">
        <f>ROUND(ROUND(T42,2)*(1+'General Inputs'!K$20)*(1-Z42)+'General Inputs'!K$27,2)</f>
        <v>35.1</v>
      </c>
      <c r="V42" s="165">
        <f>ROUND(ROUND(U42,2)*(1+'General Inputs'!L$20)*(1-AA42)+'General Inputs'!L$27,2)</f>
        <v>36.020000000000003</v>
      </c>
      <c r="W42" s="165">
        <f>ROUND(ROUND(V42,2)*(1+'General Inputs'!M$20)*(1-AB42)+'General Inputs'!M$27,2)</f>
        <v>37.01</v>
      </c>
      <c r="X42" s="165">
        <f>ROUND(ROUND(W42,2)*(1+'General Inputs'!N$20)*(1-AC42)+'General Inputs'!N$27,2)</f>
        <v>38.11</v>
      </c>
      <c r="Y42" s="166"/>
      <c r="Z42" s="194">
        <f>IF($T42="",0,'General Inputs'!K$22)</f>
        <v>-6.6268624707600688E-3</v>
      </c>
      <c r="AA42" s="194">
        <f>IF($T42="",0,'General Inputs'!L$22)</f>
        <v>-6.0912696932914154E-3</v>
      </c>
      <c r="AB42" s="194">
        <f>IF($T42="",0,'General Inputs'!M$22)</f>
        <v>-7.3277279219734291E-3</v>
      </c>
      <c r="AC42" s="194">
        <f>IF($T42="",0,'General Inputs'!N$22)</f>
        <v>-9.5094682370305637E-3</v>
      </c>
      <c r="AD42" s="36"/>
      <c r="AE42" s="36"/>
      <c r="AF42" s="36"/>
      <c r="AG42" s="36"/>
      <c r="AH42" s="36"/>
      <c r="AI42" s="36"/>
      <c r="AJ42" s="36"/>
    </row>
    <row r="43" spans="1:36" x14ac:dyDescent="0.2">
      <c r="A43" s="36"/>
      <c r="B43" s="36"/>
      <c r="C43" s="161" t="s">
        <v>259</v>
      </c>
      <c r="D43" s="161"/>
      <c r="E43" s="71" t="s">
        <v>34</v>
      </c>
      <c r="F43" s="71" t="s">
        <v>191</v>
      </c>
      <c r="G43" s="92"/>
      <c r="H43" s="93">
        <f t="shared" si="1"/>
        <v>0.89</v>
      </c>
      <c r="I43" s="162"/>
      <c r="J43" s="93">
        <f t="shared" si="2"/>
        <v>0.89</v>
      </c>
      <c r="K43" s="162"/>
      <c r="L43" s="162" t="str">
        <f t="shared" si="4"/>
        <v>COMPLIANT</v>
      </c>
      <c r="M43" s="39"/>
      <c r="N43" s="163">
        <f t="shared" si="10"/>
        <v>0.85</v>
      </c>
      <c r="O43" s="163">
        <f t="shared" si="6"/>
        <v>0.89</v>
      </c>
      <c r="P43" s="163">
        <f t="shared" si="7"/>
        <v>0.91</v>
      </c>
      <c r="Q43" s="163">
        <f t="shared" si="8"/>
        <v>0.93</v>
      </c>
      <c r="R43" s="163">
        <f t="shared" si="9"/>
        <v>0.96</v>
      </c>
      <c r="S43" s="39"/>
      <c r="T43" s="164">
        <v>0.85</v>
      </c>
      <c r="U43" s="165">
        <f>ROUND(ROUND(T43,2)*(1+'General Inputs'!K$20)*(1-Z43)+'General Inputs'!K$27,2)</f>
        <v>0.89</v>
      </c>
      <c r="V43" s="165">
        <f>ROUND(ROUND(U43,2)*(1+'General Inputs'!L$20)*(1-AA43)+'General Inputs'!L$27,2)</f>
        <v>0.91</v>
      </c>
      <c r="W43" s="165">
        <f>ROUND(ROUND(V43,2)*(1+'General Inputs'!M$20)*(1-AB43)+'General Inputs'!M$27,2)</f>
        <v>0.93</v>
      </c>
      <c r="X43" s="165">
        <f>ROUND(ROUND(W43,2)*(1+'General Inputs'!N$20)*(1-AC43)+'General Inputs'!N$27,2)</f>
        <v>0.96</v>
      </c>
      <c r="Y43" s="166"/>
      <c r="Z43" s="194">
        <f>IF($T43="",0,'General Inputs'!K$22)</f>
        <v>-6.6268624707600688E-3</v>
      </c>
      <c r="AA43" s="194">
        <f>IF($T43="",0,'General Inputs'!L$22)</f>
        <v>-6.0912696932914154E-3</v>
      </c>
      <c r="AB43" s="194">
        <f>IF($T43="",0,'General Inputs'!M$22)</f>
        <v>-7.3277279219734291E-3</v>
      </c>
      <c r="AC43" s="194">
        <f>IF($T43="",0,'General Inputs'!N$22)</f>
        <v>-9.5094682370305637E-3</v>
      </c>
      <c r="AD43" s="36"/>
      <c r="AE43" s="36"/>
      <c r="AF43" s="36"/>
      <c r="AG43" s="36"/>
      <c r="AH43" s="36"/>
      <c r="AI43" s="36"/>
      <c r="AJ43" s="36"/>
    </row>
    <row r="44" spans="1:36" x14ac:dyDescent="0.2">
      <c r="A44" s="36"/>
      <c r="B44" s="36"/>
      <c r="C44" s="161"/>
      <c r="D44" s="161"/>
      <c r="E44" s="71"/>
      <c r="F44" s="71"/>
      <c r="G44" s="92"/>
      <c r="H44" s="93">
        <f t="shared" si="1"/>
        <v>0</v>
      </c>
      <c r="I44" s="162"/>
      <c r="J44" s="93">
        <f t="shared" si="2"/>
        <v>0</v>
      </c>
      <c r="K44" s="162"/>
      <c r="L44" s="162" t="str">
        <f t="shared" si="4"/>
        <v/>
      </c>
      <c r="M44" s="39"/>
      <c r="N44" s="163">
        <f t="shared" si="10"/>
        <v>0</v>
      </c>
      <c r="O44" s="163">
        <f t="shared" si="6"/>
        <v>0</v>
      </c>
      <c r="P44" s="163">
        <f t="shared" si="7"/>
        <v>0</v>
      </c>
      <c r="Q44" s="163">
        <f t="shared" si="8"/>
        <v>0</v>
      </c>
      <c r="R44" s="163">
        <f t="shared" si="9"/>
        <v>0</v>
      </c>
      <c r="S44" s="39"/>
      <c r="T44" s="164"/>
      <c r="U44" s="165">
        <f>ROUND(ROUND(T44,2)*(1+'General Inputs'!K$20)*(1-Z44)+'General Inputs'!K$27,2)</f>
        <v>0</v>
      </c>
      <c r="V44" s="165">
        <f>ROUND(ROUND(U44,2)*(1+'General Inputs'!L$20)*(1-AA44)+'General Inputs'!L$27,2)</f>
        <v>0</v>
      </c>
      <c r="W44" s="165">
        <f>ROUND(ROUND(V44,2)*(1+'General Inputs'!M$20)*(1-AB44)+'General Inputs'!M$27,2)</f>
        <v>0</v>
      </c>
      <c r="X44" s="165">
        <f>ROUND(ROUND(W44,2)*(1+'General Inputs'!N$20)*(1-AC44)+'General Inputs'!N$27,2)</f>
        <v>0</v>
      </c>
      <c r="Y44" s="166"/>
      <c r="Z44" s="194">
        <f>IF($T44="",0,'General Inputs'!K$22)</f>
        <v>0</v>
      </c>
      <c r="AA44" s="194">
        <f>IF($T44="",0,'General Inputs'!L$22)</f>
        <v>0</v>
      </c>
      <c r="AB44" s="194">
        <f>IF($T44="",0,'General Inputs'!M$22)</f>
        <v>0</v>
      </c>
      <c r="AC44" s="194">
        <f>IF($T44="",0,'General Inputs'!N$22)</f>
        <v>0</v>
      </c>
      <c r="AD44" s="36"/>
      <c r="AE44" s="36"/>
      <c r="AF44" s="36"/>
      <c r="AG44" s="36"/>
      <c r="AH44" s="36"/>
      <c r="AI44" s="36"/>
      <c r="AJ44" s="36"/>
    </row>
    <row r="45" spans="1:36" x14ac:dyDescent="0.2">
      <c r="A45" s="36"/>
      <c r="B45" s="36"/>
      <c r="C45" s="161" t="s">
        <v>390</v>
      </c>
      <c r="D45" s="161"/>
      <c r="E45" s="71" t="s">
        <v>34</v>
      </c>
      <c r="F45" s="71" t="s">
        <v>217</v>
      </c>
      <c r="G45" s="92"/>
      <c r="H45" s="93">
        <f t="shared" si="1"/>
        <v>31.26</v>
      </c>
      <c r="I45" s="162"/>
      <c r="J45" s="93">
        <f t="shared" si="2"/>
        <v>31.26</v>
      </c>
      <c r="K45" s="162"/>
      <c r="L45" s="162" t="str">
        <f t="shared" si="4"/>
        <v>COMPLIANT</v>
      </c>
      <c r="M45" s="39"/>
      <c r="N45" s="163">
        <f t="shared" si="10"/>
        <v>30</v>
      </c>
      <c r="O45" s="163">
        <f t="shared" si="6"/>
        <v>31.26</v>
      </c>
      <c r="P45" s="163">
        <f t="shared" si="7"/>
        <v>32.08</v>
      </c>
      <c r="Q45" s="163">
        <f t="shared" si="8"/>
        <v>32.96</v>
      </c>
      <c r="R45" s="163">
        <f t="shared" si="9"/>
        <v>33.94</v>
      </c>
      <c r="S45" s="39"/>
      <c r="T45" s="164">
        <v>30</v>
      </c>
      <c r="U45" s="165">
        <f>ROUND(ROUND(T45,2)*(1+'General Inputs'!K$20)*(1-Z45)+'General Inputs'!K$27,2)</f>
        <v>31.26</v>
      </c>
      <c r="V45" s="165">
        <f>ROUND(ROUND(U45,2)*(1+'General Inputs'!L$20)*(1-AA45)+'General Inputs'!L$27,2)</f>
        <v>32.08</v>
      </c>
      <c r="W45" s="165">
        <f>ROUND(ROUND(V45,2)*(1+'General Inputs'!M$20)*(1-AB45)+'General Inputs'!M$27,2)</f>
        <v>32.96</v>
      </c>
      <c r="X45" s="165">
        <f>ROUND(ROUND(W45,2)*(1+'General Inputs'!N$20)*(1-AC45)+'General Inputs'!N$27,2)</f>
        <v>33.94</v>
      </c>
      <c r="Y45" s="166"/>
      <c r="Z45" s="194">
        <f>IF($T45="",0,'General Inputs'!K$22)</f>
        <v>-6.6268624707600688E-3</v>
      </c>
      <c r="AA45" s="194">
        <f>IF($T45="",0,'General Inputs'!L$22)</f>
        <v>-6.0912696932914154E-3</v>
      </c>
      <c r="AB45" s="194">
        <f>IF($T45="",0,'General Inputs'!M$22)</f>
        <v>-7.3277279219734291E-3</v>
      </c>
      <c r="AC45" s="194">
        <f>IF($T45="",0,'General Inputs'!N$22)</f>
        <v>-9.5094682370305637E-3</v>
      </c>
      <c r="AD45" s="36"/>
      <c r="AE45" s="36"/>
      <c r="AF45" s="36"/>
      <c r="AG45" s="36"/>
      <c r="AH45" s="36"/>
      <c r="AI45" s="36"/>
      <c r="AJ45" s="36"/>
    </row>
    <row r="46" spans="1:36" x14ac:dyDescent="0.2">
      <c r="A46" s="36"/>
      <c r="B46" s="36"/>
      <c r="C46" s="161" t="s">
        <v>391</v>
      </c>
      <c r="D46" s="161"/>
      <c r="E46" s="71" t="s">
        <v>34</v>
      </c>
      <c r="F46" s="71" t="s">
        <v>216</v>
      </c>
      <c r="G46" s="92"/>
      <c r="H46" s="93">
        <f t="shared" si="1"/>
        <v>1.83</v>
      </c>
      <c r="I46" s="162"/>
      <c r="J46" s="93">
        <f t="shared" si="2"/>
        <v>1.83</v>
      </c>
      <c r="K46" s="162"/>
      <c r="L46" s="162" t="str">
        <f t="shared" si="4"/>
        <v>COMPLIANT</v>
      </c>
      <c r="M46" s="39"/>
      <c r="N46" s="163">
        <f t="shared" si="10"/>
        <v>1.76</v>
      </c>
      <c r="O46" s="163">
        <f t="shared" si="6"/>
        <v>1.83</v>
      </c>
      <c r="P46" s="163">
        <f t="shared" si="7"/>
        <v>1.88</v>
      </c>
      <c r="Q46" s="163">
        <f t="shared" si="8"/>
        <v>1.93</v>
      </c>
      <c r="R46" s="163">
        <f t="shared" si="9"/>
        <v>1.99</v>
      </c>
      <c r="S46" s="39"/>
      <c r="T46" s="164">
        <v>1.76</v>
      </c>
      <c r="U46" s="165">
        <f>ROUND(ROUND(T46,2)*(1+'General Inputs'!K$20)*(1-Z46)+'General Inputs'!K$27,2)</f>
        <v>1.83</v>
      </c>
      <c r="V46" s="165">
        <f>ROUND(ROUND(U46,2)*(1+'General Inputs'!L$20)*(1-AA46)+'General Inputs'!L$27,2)</f>
        <v>1.88</v>
      </c>
      <c r="W46" s="165">
        <f>ROUND(ROUND(V46,2)*(1+'General Inputs'!M$20)*(1-AB46)+'General Inputs'!M$27,2)</f>
        <v>1.93</v>
      </c>
      <c r="X46" s="165">
        <f>ROUND(ROUND(W46,2)*(1+'General Inputs'!N$20)*(1-AC46)+'General Inputs'!N$27,2)</f>
        <v>1.99</v>
      </c>
      <c r="Y46" s="166"/>
      <c r="Z46" s="194">
        <f>IF($T46="",0,'General Inputs'!K$22)</f>
        <v>-6.6268624707600688E-3</v>
      </c>
      <c r="AA46" s="194">
        <f>IF($T46="",0,'General Inputs'!L$22)</f>
        <v>-6.0912696932914154E-3</v>
      </c>
      <c r="AB46" s="194">
        <f>IF($T46="",0,'General Inputs'!M$22)</f>
        <v>-7.3277279219734291E-3</v>
      </c>
      <c r="AC46" s="194">
        <f>IF($T46="",0,'General Inputs'!N$22)</f>
        <v>-9.5094682370305637E-3</v>
      </c>
      <c r="AD46" s="36"/>
      <c r="AE46" s="36"/>
      <c r="AF46" s="36"/>
      <c r="AG46" s="36"/>
      <c r="AH46" s="36"/>
      <c r="AI46" s="36"/>
      <c r="AJ46" s="36"/>
    </row>
    <row r="47" spans="1:36" x14ac:dyDescent="0.2">
      <c r="A47" s="36"/>
      <c r="B47" s="36"/>
      <c r="C47" s="161"/>
      <c r="D47" s="161"/>
      <c r="E47" s="71"/>
      <c r="F47" s="71"/>
      <c r="G47" s="92"/>
      <c r="H47" s="93">
        <f t="shared" si="1"/>
        <v>0</v>
      </c>
      <c r="I47" s="162"/>
      <c r="J47" s="93">
        <f t="shared" si="2"/>
        <v>0</v>
      </c>
      <c r="K47" s="162"/>
      <c r="L47" s="162" t="str">
        <f t="shared" si="4"/>
        <v/>
      </c>
      <c r="M47" s="39"/>
      <c r="N47" s="163">
        <f t="shared" si="10"/>
        <v>0</v>
      </c>
      <c r="O47" s="163">
        <f t="shared" si="6"/>
        <v>0</v>
      </c>
      <c r="P47" s="163">
        <f t="shared" si="7"/>
        <v>0</v>
      </c>
      <c r="Q47" s="163">
        <f t="shared" si="8"/>
        <v>0</v>
      </c>
      <c r="R47" s="163">
        <f t="shared" si="9"/>
        <v>0</v>
      </c>
      <c r="S47" s="39"/>
      <c r="T47" s="164"/>
      <c r="U47" s="165">
        <f>ROUND(ROUND(T47,2)*(1+'General Inputs'!K$20)*(1-Z47)+'General Inputs'!K$27,2)</f>
        <v>0</v>
      </c>
      <c r="V47" s="165">
        <f>ROUND(ROUND(U47,2)*(1+'General Inputs'!L$20)*(1-AA47)+'General Inputs'!L$27,2)</f>
        <v>0</v>
      </c>
      <c r="W47" s="165">
        <f>ROUND(ROUND(V47,2)*(1+'General Inputs'!M$20)*(1-AB47)+'General Inputs'!M$27,2)</f>
        <v>0</v>
      </c>
      <c r="X47" s="165">
        <f>ROUND(ROUND(W47,2)*(1+'General Inputs'!N$20)*(1-AC47)+'General Inputs'!N$27,2)</f>
        <v>0</v>
      </c>
      <c r="Y47" s="166"/>
      <c r="Z47" s="194">
        <f>IF($T47="",0,'General Inputs'!K$22)</f>
        <v>0</v>
      </c>
      <c r="AA47" s="194">
        <f>IF($T47="",0,'General Inputs'!L$22)</f>
        <v>0</v>
      </c>
      <c r="AB47" s="194">
        <f>IF($T47="",0,'General Inputs'!M$22)</f>
        <v>0</v>
      </c>
      <c r="AC47" s="194">
        <f>IF($T47="",0,'General Inputs'!N$22)</f>
        <v>0</v>
      </c>
      <c r="AD47" s="36"/>
      <c r="AE47" s="36"/>
      <c r="AF47" s="36"/>
      <c r="AG47" s="36"/>
      <c r="AH47" s="36"/>
      <c r="AI47" s="36"/>
      <c r="AJ47" s="36"/>
    </row>
    <row r="48" spans="1:36" outlineLevel="1" x14ac:dyDescent="0.2">
      <c r="A48" s="36"/>
      <c r="B48" s="36"/>
      <c r="C48" s="161" t="s">
        <v>393</v>
      </c>
      <c r="D48" s="161"/>
      <c r="E48" s="71" t="s">
        <v>34</v>
      </c>
      <c r="F48" s="71" t="s">
        <v>191</v>
      </c>
      <c r="G48" s="92"/>
      <c r="H48" s="93">
        <f t="shared" si="1"/>
        <v>63.46</v>
      </c>
      <c r="I48" s="162"/>
      <c r="J48" s="93">
        <f t="shared" si="2"/>
        <v>63.46</v>
      </c>
      <c r="K48" s="162"/>
      <c r="L48" s="162" t="str">
        <f t="shared" si="4"/>
        <v>COMPLIANT</v>
      </c>
      <c r="M48" s="39"/>
      <c r="N48" s="163">
        <f t="shared" si="10"/>
        <v>60.91</v>
      </c>
      <c r="O48" s="163">
        <f t="shared" si="6"/>
        <v>63.46</v>
      </c>
      <c r="P48" s="163">
        <f t="shared" si="7"/>
        <v>65.12</v>
      </c>
      <c r="Q48" s="163">
        <f t="shared" si="8"/>
        <v>66.91</v>
      </c>
      <c r="R48" s="163">
        <f t="shared" si="9"/>
        <v>68.900000000000006</v>
      </c>
      <c r="S48" s="39"/>
      <c r="T48" s="164">
        <v>60.91</v>
      </c>
      <c r="U48" s="165">
        <f>ROUND(ROUND(T48,2)*(1+'General Inputs'!K$20)*(1-Z48)+'General Inputs'!K$27,2)</f>
        <v>63.46</v>
      </c>
      <c r="V48" s="165">
        <f>ROUND(ROUND(U48,2)*(1+'General Inputs'!L$20)*(1-AA48)+'General Inputs'!L$27,2)</f>
        <v>65.12</v>
      </c>
      <c r="W48" s="165">
        <f>ROUND(ROUND(V48,2)*(1+'General Inputs'!M$20)*(1-AB48)+'General Inputs'!M$27,2)</f>
        <v>66.91</v>
      </c>
      <c r="X48" s="165">
        <f>ROUND(ROUND(W48,2)*(1+'General Inputs'!N$20)*(1-AC48)+'General Inputs'!N$27,2)</f>
        <v>68.900000000000006</v>
      </c>
      <c r="Y48" s="166"/>
      <c r="Z48" s="194">
        <f>IF($T48="",0,'General Inputs'!K$22)</f>
        <v>-6.6268624707600688E-3</v>
      </c>
      <c r="AA48" s="194">
        <f>IF($T48="",0,'General Inputs'!L$22)</f>
        <v>-6.0912696932914154E-3</v>
      </c>
      <c r="AB48" s="194">
        <f>IF($T48="",0,'General Inputs'!M$22)</f>
        <v>-7.3277279219734291E-3</v>
      </c>
      <c r="AC48" s="194">
        <f>IF($T48="",0,'General Inputs'!N$22)</f>
        <v>-9.5094682370305637E-3</v>
      </c>
      <c r="AD48" s="36"/>
      <c r="AE48" s="36"/>
      <c r="AF48" s="36"/>
      <c r="AG48" s="36"/>
      <c r="AH48" s="36"/>
      <c r="AI48" s="36"/>
      <c r="AJ48" s="36"/>
    </row>
    <row r="49" spans="1:36" outlineLevel="1" x14ac:dyDescent="0.2">
      <c r="A49" s="36"/>
      <c r="B49" s="36"/>
      <c r="C49" s="161"/>
      <c r="D49" s="161"/>
      <c r="E49" s="71" t="s">
        <v>34</v>
      </c>
      <c r="F49" s="71"/>
      <c r="G49" s="92"/>
      <c r="H49" s="93">
        <f t="shared" si="1"/>
        <v>0</v>
      </c>
      <c r="I49" s="162"/>
      <c r="J49" s="93">
        <f t="shared" si="2"/>
        <v>0</v>
      </c>
      <c r="K49" s="162"/>
      <c r="L49" s="162" t="str">
        <f t="shared" si="4"/>
        <v/>
      </c>
      <c r="M49" s="39"/>
      <c r="N49" s="163">
        <f t="shared" si="10"/>
        <v>0</v>
      </c>
      <c r="O49" s="163">
        <f t="shared" si="6"/>
        <v>0</v>
      </c>
      <c r="P49" s="163">
        <f t="shared" si="7"/>
        <v>0</v>
      </c>
      <c r="Q49" s="163">
        <f t="shared" si="8"/>
        <v>0</v>
      </c>
      <c r="R49" s="163">
        <f t="shared" si="9"/>
        <v>0</v>
      </c>
      <c r="S49" s="39"/>
      <c r="T49" s="164"/>
      <c r="U49" s="165">
        <f>ROUND(ROUND(T49,2)*(1+'General Inputs'!K$20)*(1-Z49)+'General Inputs'!K$27,2)</f>
        <v>0</v>
      </c>
      <c r="V49" s="165">
        <f>ROUND(ROUND(U49,2)*(1+'General Inputs'!L$20)*(1-AA49)+'General Inputs'!L$27,2)</f>
        <v>0</v>
      </c>
      <c r="W49" s="165">
        <f>ROUND(ROUND(V49,2)*(1+'General Inputs'!M$20)*(1-AB49)+'General Inputs'!M$27,2)</f>
        <v>0</v>
      </c>
      <c r="X49" s="165">
        <f>ROUND(ROUND(W49,2)*(1+'General Inputs'!N$20)*(1-AC49)+'General Inputs'!N$27,2)</f>
        <v>0</v>
      </c>
      <c r="Y49" s="166"/>
      <c r="Z49" s="194">
        <f>IF($T49="",0,'General Inputs'!K$22)</f>
        <v>0</v>
      </c>
      <c r="AA49" s="194">
        <f>IF($T49="",0,'General Inputs'!L$22)</f>
        <v>0</v>
      </c>
      <c r="AB49" s="194">
        <f>IF($T49="",0,'General Inputs'!M$22)</f>
        <v>0</v>
      </c>
      <c r="AC49" s="194">
        <f>IF($T49="",0,'General Inputs'!N$22)</f>
        <v>0</v>
      </c>
      <c r="AD49" s="36"/>
      <c r="AE49" s="36"/>
      <c r="AF49" s="36"/>
      <c r="AG49" s="36"/>
      <c r="AH49" s="36"/>
      <c r="AI49" s="36"/>
      <c r="AJ49" s="36"/>
    </row>
    <row r="50" spans="1:36" outlineLevel="1" x14ac:dyDescent="0.2">
      <c r="A50" s="36"/>
      <c r="B50" s="36"/>
      <c r="C50" s="161"/>
      <c r="D50" s="161"/>
      <c r="E50" s="71" t="s">
        <v>34</v>
      </c>
      <c r="F50" s="71"/>
      <c r="G50" s="92"/>
      <c r="H50" s="93">
        <f t="shared" si="1"/>
        <v>0</v>
      </c>
      <c r="I50" s="162"/>
      <c r="J50" s="93">
        <f t="shared" si="2"/>
        <v>0</v>
      </c>
      <c r="K50" s="162"/>
      <c r="L50" s="162" t="str">
        <f t="shared" si="4"/>
        <v/>
      </c>
      <c r="M50" s="39"/>
      <c r="N50" s="163">
        <f t="shared" si="10"/>
        <v>0</v>
      </c>
      <c r="O50" s="163">
        <f t="shared" si="6"/>
        <v>0</v>
      </c>
      <c r="P50" s="163">
        <f t="shared" si="7"/>
        <v>0</v>
      </c>
      <c r="Q50" s="163">
        <f t="shared" si="8"/>
        <v>0</v>
      </c>
      <c r="R50" s="163">
        <f t="shared" si="9"/>
        <v>0</v>
      </c>
      <c r="S50" s="39"/>
      <c r="T50" s="164"/>
      <c r="U50" s="165">
        <f>ROUND(ROUND(T50,2)*(1+'General Inputs'!K$20)*(1-Z50)+'General Inputs'!K$27,2)</f>
        <v>0</v>
      </c>
      <c r="V50" s="165">
        <f>ROUND(ROUND(U50,2)*(1+'General Inputs'!L$20)*(1-AA50)+'General Inputs'!L$27,2)</f>
        <v>0</v>
      </c>
      <c r="W50" s="165">
        <f>ROUND(ROUND(V50,2)*(1+'General Inputs'!M$20)*(1-AB50)+'General Inputs'!M$27,2)</f>
        <v>0</v>
      </c>
      <c r="X50" s="165">
        <f>ROUND(ROUND(W50,2)*(1+'General Inputs'!N$20)*(1-AC50)+'General Inputs'!N$27,2)</f>
        <v>0</v>
      </c>
      <c r="Y50" s="166"/>
      <c r="Z50" s="194">
        <f>IF($T50="",0,'General Inputs'!K$22)</f>
        <v>0</v>
      </c>
      <c r="AA50" s="194">
        <f>IF($T50="",0,'General Inputs'!L$22)</f>
        <v>0</v>
      </c>
      <c r="AB50" s="194">
        <f>IF($T50="",0,'General Inputs'!M$22)</f>
        <v>0</v>
      </c>
      <c r="AC50" s="194">
        <f>IF($T50="",0,'General Inputs'!N$22)</f>
        <v>0</v>
      </c>
      <c r="AD50" s="36"/>
      <c r="AE50" s="36"/>
      <c r="AF50" s="36"/>
      <c r="AG50" s="36"/>
      <c r="AH50" s="36"/>
      <c r="AI50" s="36"/>
      <c r="AJ50" s="36"/>
    </row>
    <row r="51" spans="1:36" outlineLevel="1" x14ac:dyDescent="0.2">
      <c r="A51" s="36"/>
      <c r="B51" s="36"/>
      <c r="C51" s="161"/>
      <c r="D51" s="161"/>
      <c r="E51" s="71" t="s">
        <v>34</v>
      </c>
      <c r="F51" s="71"/>
      <c r="G51" s="92"/>
      <c r="H51" s="93">
        <f t="shared" si="1"/>
        <v>0</v>
      </c>
      <c r="I51" s="162"/>
      <c r="J51" s="93">
        <f t="shared" si="2"/>
        <v>0</v>
      </c>
      <c r="K51" s="162"/>
      <c r="L51" s="162" t="str">
        <f t="shared" si="4"/>
        <v/>
      </c>
      <c r="M51" s="39"/>
      <c r="N51" s="163">
        <f t="shared" si="10"/>
        <v>0</v>
      </c>
      <c r="O51" s="163">
        <f t="shared" si="6"/>
        <v>0</v>
      </c>
      <c r="P51" s="163">
        <f t="shared" si="7"/>
        <v>0</v>
      </c>
      <c r="Q51" s="163">
        <f t="shared" si="8"/>
        <v>0</v>
      </c>
      <c r="R51" s="163">
        <f t="shared" si="9"/>
        <v>0</v>
      </c>
      <c r="S51" s="39"/>
      <c r="T51" s="164"/>
      <c r="U51" s="165">
        <f>ROUND(ROUND(T51,2)*(1+'General Inputs'!K$20)*(1-Z51)+'General Inputs'!K$27,2)</f>
        <v>0</v>
      </c>
      <c r="V51" s="165">
        <f>ROUND(ROUND(U51,2)*(1+'General Inputs'!L$20)*(1-AA51)+'General Inputs'!L$27,2)</f>
        <v>0</v>
      </c>
      <c r="W51" s="165">
        <f>ROUND(ROUND(V51,2)*(1+'General Inputs'!M$20)*(1-AB51)+'General Inputs'!M$27,2)</f>
        <v>0</v>
      </c>
      <c r="X51" s="165">
        <f>ROUND(ROUND(W51,2)*(1+'General Inputs'!N$20)*(1-AC51)+'General Inputs'!N$27,2)</f>
        <v>0</v>
      </c>
      <c r="Y51" s="166"/>
      <c r="Z51" s="194">
        <f>IF($T51="",0,'General Inputs'!K$22)</f>
        <v>0</v>
      </c>
      <c r="AA51" s="194">
        <f>IF($T51="",0,'General Inputs'!L$22)</f>
        <v>0</v>
      </c>
      <c r="AB51" s="194">
        <f>IF($T51="",0,'General Inputs'!M$22)</f>
        <v>0</v>
      </c>
      <c r="AC51" s="194">
        <f>IF($T51="",0,'General Inputs'!N$22)</f>
        <v>0</v>
      </c>
      <c r="AD51" s="36"/>
      <c r="AE51" s="36"/>
      <c r="AF51" s="36"/>
      <c r="AG51" s="36"/>
      <c r="AH51" s="36"/>
      <c r="AI51" s="36"/>
      <c r="AJ51" s="36"/>
    </row>
    <row r="52" spans="1:36" outlineLevel="1" x14ac:dyDescent="0.2">
      <c r="A52" s="36"/>
      <c r="B52" s="36"/>
      <c r="C52" s="161"/>
      <c r="D52" s="161"/>
      <c r="E52" s="71" t="s">
        <v>34</v>
      </c>
      <c r="F52" s="71"/>
      <c r="G52" s="92"/>
      <c r="H52" s="93">
        <f t="shared" si="1"/>
        <v>0</v>
      </c>
      <c r="I52" s="162"/>
      <c r="J52" s="93">
        <f t="shared" si="2"/>
        <v>0</v>
      </c>
      <c r="K52" s="162"/>
      <c r="L52" s="162" t="str">
        <f t="shared" si="4"/>
        <v/>
      </c>
      <c r="M52" s="39"/>
      <c r="N52" s="163">
        <f t="shared" si="10"/>
        <v>0</v>
      </c>
      <c r="O52" s="163">
        <f t="shared" si="6"/>
        <v>0</v>
      </c>
      <c r="P52" s="163">
        <f t="shared" si="7"/>
        <v>0</v>
      </c>
      <c r="Q52" s="163">
        <f t="shared" si="8"/>
        <v>0</v>
      </c>
      <c r="R52" s="163">
        <f t="shared" si="9"/>
        <v>0</v>
      </c>
      <c r="S52" s="39"/>
      <c r="T52" s="164"/>
      <c r="U52" s="165">
        <f>ROUND(ROUND(T52,2)*(1+'General Inputs'!K$20)*(1-Z52)+'General Inputs'!K$27,2)</f>
        <v>0</v>
      </c>
      <c r="V52" s="165">
        <f>ROUND(ROUND(U52,2)*(1+'General Inputs'!L$20)*(1-AA52)+'General Inputs'!L$27,2)</f>
        <v>0</v>
      </c>
      <c r="W52" s="165">
        <f>ROUND(ROUND(V52,2)*(1+'General Inputs'!M$20)*(1-AB52)+'General Inputs'!M$27,2)</f>
        <v>0</v>
      </c>
      <c r="X52" s="165">
        <f>ROUND(ROUND(W52,2)*(1+'General Inputs'!N$20)*(1-AC52)+'General Inputs'!N$27,2)</f>
        <v>0</v>
      </c>
      <c r="Y52" s="166"/>
      <c r="Z52" s="194">
        <f>IF($T52="",0,'General Inputs'!K$22)</f>
        <v>0</v>
      </c>
      <c r="AA52" s="194">
        <f>IF($T52="",0,'General Inputs'!L$22)</f>
        <v>0</v>
      </c>
      <c r="AB52" s="194">
        <f>IF($T52="",0,'General Inputs'!M$22)</f>
        <v>0</v>
      </c>
      <c r="AC52" s="194">
        <f>IF($T52="",0,'General Inputs'!N$22)</f>
        <v>0</v>
      </c>
      <c r="AD52" s="36"/>
      <c r="AE52" s="36"/>
      <c r="AF52" s="36"/>
      <c r="AG52" s="36"/>
      <c r="AH52" s="36"/>
      <c r="AI52" s="36"/>
      <c r="AJ52" s="36"/>
    </row>
    <row r="53" spans="1:36" outlineLevel="1" x14ac:dyDescent="0.2">
      <c r="A53" s="36"/>
      <c r="B53" s="36"/>
      <c r="C53" s="161"/>
      <c r="D53" s="161"/>
      <c r="E53" s="71" t="s">
        <v>34</v>
      </c>
      <c r="F53" s="71"/>
      <c r="G53" s="92"/>
      <c r="H53" s="93">
        <f t="shared" si="1"/>
        <v>0</v>
      </c>
      <c r="I53" s="162"/>
      <c r="J53" s="93">
        <f t="shared" si="2"/>
        <v>0</v>
      </c>
      <c r="K53" s="162"/>
      <c r="L53" s="162" t="str">
        <f t="shared" si="4"/>
        <v/>
      </c>
      <c r="M53" s="39"/>
      <c r="N53" s="163">
        <f t="shared" si="10"/>
        <v>0</v>
      </c>
      <c r="O53" s="163">
        <f t="shared" si="6"/>
        <v>0</v>
      </c>
      <c r="P53" s="163">
        <f t="shared" si="7"/>
        <v>0</v>
      </c>
      <c r="Q53" s="163">
        <f t="shared" si="8"/>
        <v>0</v>
      </c>
      <c r="R53" s="163">
        <f t="shared" si="9"/>
        <v>0</v>
      </c>
      <c r="S53" s="39"/>
      <c r="T53" s="164"/>
      <c r="U53" s="165">
        <f>ROUND(ROUND(T53,2)*(1+'General Inputs'!K$20)*(1-Z53)+'General Inputs'!K$27,2)</f>
        <v>0</v>
      </c>
      <c r="V53" s="165">
        <f>ROUND(ROUND(U53,2)*(1+'General Inputs'!L$20)*(1-AA53)+'General Inputs'!L$27,2)</f>
        <v>0</v>
      </c>
      <c r="W53" s="165">
        <f>ROUND(ROUND(V53,2)*(1+'General Inputs'!M$20)*(1-AB53)+'General Inputs'!M$27,2)</f>
        <v>0</v>
      </c>
      <c r="X53" s="165">
        <f>ROUND(ROUND(W53,2)*(1+'General Inputs'!N$20)*(1-AC53)+'General Inputs'!N$27,2)</f>
        <v>0</v>
      </c>
      <c r="Y53" s="166"/>
      <c r="Z53" s="194">
        <f>IF($T53="",0,'General Inputs'!K$22)</f>
        <v>0</v>
      </c>
      <c r="AA53" s="194">
        <f>IF($T53="",0,'General Inputs'!L$22)</f>
        <v>0</v>
      </c>
      <c r="AB53" s="194">
        <f>IF($T53="",0,'General Inputs'!M$22)</f>
        <v>0</v>
      </c>
      <c r="AC53" s="194">
        <f>IF($T53="",0,'General Inputs'!N$22)</f>
        <v>0</v>
      </c>
      <c r="AD53" s="36"/>
      <c r="AE53" s="36"/>
      <c r="AF53" s="36"/>
      <c r="AG53" s="36"/>
      <c r="AH53" s="36"/>
      <c r="AI53" s="36"/>
      <c r="AJ53" s="36"/>
    </row>
    <row r="54" spans="1:36" outlineLevel="1" x14ac:dyDescent="0.2">
      <c r="A54" s="36"/>
      <c r="B54" s="36"/>
      <c r="C54" s="161"/>
      <c r="D54" s="161"/>
      <c r="E54" s="71" t="s">
        <v>34</v>
      </c>
      <c r="F54" s="71"/>
      <c r="G54" s="92"/>
      <c r="H54" s="93">
        <f t="shared" si="1"/>
        <v>0</v>
      </c>
      <c r="I54" s="162"/>
      <c r="J54" s="93">
        <f t="shared" si="2"/>
        <v>0</v>
      </c>
      <c r="K54" s="162"/>
      <c r="L54" s="162" t="str">
        <f t="shared" si="4"/>
        <v/>
      </c>
      <c r="M54" s="39"/>
      <c r="N54" s="163">
        <f t="shared" si="10"/>
        <v>0</v>
      </c>
      <c r="O54" s="163">
        <f t="shared" si="6"/>
        <v>0</v>
      </c>
      <c r="P54" s="163">
        <f t="shared" si="7"/>
        <v>0</v>
      </c>
      <c r="Q54" s="163">
        <f t="shared" si="8"/>
        <v>0</v>
      </c>
      <c r="R54" s="163">
        <f t="shared" si="9"/>
        <v>0</v>
      </c>
      <c r="S54" s="39"/>
      <c r="T54" s="164"/>
      <c r="U54" s="165">
        <f>ROUND(ROUND(T54,2)*(1+'General Inputs'!K$20)*(1-Z54)+'General Inputs'!K$27,2)</f>
        <v>0</v>
      </c>
      <c r="V54" s="165">
        <f>ROUND(ROUND(U54,2)*(1+'General Inputs'!L$20)*(1-AA54)+'General Inputs'!L$27,2)</f>
        <v>0</v>
      </c>
      <c r="W54" s="165">
        <f>ROUND(ROUND(V54,2)*(1+'General Inputs'!M$20)*(1-AB54)+'General Inputs'!M$27,2)</f>
        <v>0</v>
      </c>
      <c r="X54" s="165">
        <f>ROUND(ROUND(W54,2)*(1+'General Inputs'!N$20)*(1-AC54)+'General Inputs'!N$27,2)</f>
        <v>0</v>
      </c>
      <c r="Y54" s="166"/>
      <c r="Z54" s="194">
        <f>IF($T54="",0,'General Inputs'!K$22)</f>
        <v>0</v>
      </c>
      <c r="AA54" s="194">
        <f>IF($T54="",0,'General Inputs'!L$22)</f>
        <v>0</v>
      </c>
      <c r="AB54" s="194">
        <f>IF($T54="",0,'General Inputs'!M$22)</f>
        <v>0</v>
      </c>
      <c r="AC54" s="194">
        <f>IF($T54="",0,'General Inputs'!N$22)</f>
        <v>0</v>
      </c>
      <c r="AD54" s="36"/>
      <c r="AE54" s="36"/>
      <c r="AF54" s="36"/>
      <c r="AG54" s="36"/>
      <c r="AH54" s="36"/>
      <c r="AI54" s="36"/>
      <c r="AJ54" s="36"/>
    </row>
    <row r="55" spans="1:36" outlineLevel="1" x14ac:dyDescent="0.2">
      <c r="A55" s="36"/>
      <c r="B55" s="36"/>
      <c r="C55" s="161"/>
      <c r="D55" s="161"/>
      <c r="E55" s="71" t="s">
        <v>34</v>
      </c>
      <c r="F55" s="71"/>
      <c r="G55" s="92"/>
      <c r="H55" s="93">
        <f t="shared" si="1"/>
        <v>0</v>
      </c>
      <c r="I55" s="162"/>
      <c r="J55" s="93">
        <f t="shared" si="2"/>
        <v>0</v>
      </c>
      <c r="K55" s="162"/>
      <c r="L55" s="162" t="str">
        <f t="shared" si="4"/>
        <v/>
      </c>
      <c r="M55" s="39"/>
      <c r="N55" s="163">
        <f t="shared" si="10"/>
        <v>0</v>
      </c>
      <c r="O55" s="163">
        <f t="shared" si="6"/>
        <v>0</v>
      </c>
      <c r="P55" s="163">
        <f t="shared" si="7"/>
        <v>0</v>
      </c>
      <c r="Q55" s="163">
        <f t="shared" si="8"/>
        <v>0</v>
      </c>
      <c r="R55" s="163">
        <f t="shared" si="9"/>
        <v>0</v>
      </c>
      <c r="S55" s="39"/>
      <c r="T55" s="164"/>
      <c r="U55" s="165">
        <f>ROUND(ROUND(T55,2)*(1+'General Inputs'!K$20)*(1-Z55)+'General Inputs'!K$27,2)</f>
        <v>0</v>
      </c>
      <c r="V55" s="165">
        <f>ROUND(ROUND(U55,2)*(1+'General Inputs'!L$20)*(1-AA55)+'General Inputs'!L$27,2)</f>
        <v>0</v>
      </c>
      <c r="W55" s="165">
        <f>ROUND(ROUND(V55,2)*(1+'General Inputs'!M$20)*(1-AB55)+'General Inputs'!M$27,2)</f>
        <v>0</v>
      </c>
      <c r="X55" s="165">
        <f>ROUND(ROUND(W55,2)*(1+'General Inputs'!N$20)*(1-AC55)+'General Inputs'!N$27,2)</f>
        <v>0</v>
      </c>
      <c r="Y55" s="166"/>
      <c r="Z55" s="194">
        <f>IF($T55="",0,'General Inputs'!K$22)</f>
        <v>0</v>
      </c>
      <c r="AA55" s="194">
        <f>IF($T55="",0,'General Inputs'!L$22)</f>
        <v>0</v>
      </c>
      <c r="AB55" s="194">
        <f>IF($T55="",0,'General Inputs'!M$22)</f>
        <v>0</v>
      </c>
      <c r="AC55" s="194">
        <f>IF($T55="",0,'General Inputs'!N$22)</f>
        <v>0</v>
      </c>
      <c r="AD55" s="36"/>
      <c r="AE55" s="36"/>
      <c r="AF55" s="36"/>
      <c r="AG55" s="36"/>
      <c r="AH55" s="36"/>
      <c r="AI55" s="36"/>
      <c r="AJ55" s="36"/>
    </row>
    <row r="56" spans="1:36" outlineLevel="1" x14ac:dyDescent="0.2">
      <c r="A56" s="36"/>
      <c r="B56" s="36"/>
      <c r="C56" s="161"/>
      <c r="D56" s="161"/>
      <c r="E56" s="71" t="s">
        <v>34</v>
      </c>
      <c r="F56" s="71"/>
      <c r="G56" s="92"/>
      <c r="H56" s="93">
        <f t="shared" si="1"/>
        <v>0</v>
      </c>
      <c r="I56" s="162"/>
      <c r="J56" s="93">
        <f t="shared" si="2"/>
        <v>0</v>
      </c>
      <c r="K56" s="162"/>
      <c r="L56" s="162" t="str">
        <f t="shared" si="4"/>
        <v/>
      </c>
      <c r="M56" s="39"/>
      <c r="N56" s="163">
        <f t="shared" si="10"/>
        <v>0</v>
      </c>
      <c r="O56" s="163">
        <f t="shared" si="6"/>
        <v>0</v>
      </c>
      <c r="P56" s="163">
        <f t="shared" si="7"/>
        <v>0</v>
      </c>
      <c r="Q56" s="163">
        <f t="shared" si="8"/>
        <v>0</v>
      </c>
      <c r="R56" s="163">
        <f t="shared" si="9"/>
        <v>0</v>
      </c>
      <c r="S56" s="39"/>
      <c r="T56" s="164"/>
      <c r="U56" s="165">
        <f>ROUND(ROUND(T56,2)*(1+'General Inputs'!K$20)*(1-Z56)+'General Inputs'!K$27,2)</f>
        <v>0</v>
      </c>
      <c r="V56" s="165">
        <f>ROUND(ROUND(U56,2)*(1+'General Inputs'!L$20)*(1-AA56)+'General Inputs'!L$27,2)</f>
        <v>0</v>
      </c>
      <c r="W56" s="165">
        <f>ROUND(ROUND(V56,2)*(1+'General Inputs'!M$20)*(1-AB56)+'General Inputs'!M$27,2)</f>
        <v>0</v>
      </c>
      <c r="X56" s="165">
        <f>ROUND(ROUND(W56,2)*(1+'General Inputs'!N$20)*(1-AC56)+'General Inputs'!N$27,2)</f>
        <v>0</v>
      </c>
      <c r="Y56" s="166"/>
      <c r="Z56" s="194">
        <f>IF($T56="",0,'General Inputs'!K$22)</f>
        <v>0</v>
      </c>
      <c r="AA56" s="194">
        <f>IF($T56="",0,'General Inputs'!L$22)</f>
        <v>0</v>
      </c>
      <c r="AB56" s="194">
        <f>IF($T56="",0,'General Inputs'!M$22)</f>
        <v>0</v>
      </c>
      <c r="AC56" s="194">
        <f>IF($T56="",0,'General Inputs'!N$22)</f>
        <v>0</v>
      </c>
      <c r="AD56" s="36"/>
      <c r="AE56" s="36"/>
      <c r="AF56" s="36"/>
      <c r="AG56" s="36"/>
      <c r="AH56" s="36"/>
      <c r="AI56" s="36"/>
      <c r="AJ56" s="36"/>
    </row>
    <row r="57" spans="1:36" outlineLevel="1" x14ac:dyDescent="0.2">
      <c r="A57" s="36"/>
      <c r="B57" s="36"/>
      <c r="C57" s="161"/>
      <c r="D57" s="161"/>
      <c r="E57" s="71" t="s">
        <v>34</v>
      </c>
      <c r="F57" s="71"/>
      <c r="G57" s="92"/>
      <c r="H57" s="93">
        <f t="shared" si="1"/>
        <v>0</v>
      </c>
      <c r="I57" s="162"/>
      <c r="J57" s="93">
        <f t="shared" si="2"/>
        <v>0</v>
      </c>
      <c r="K57" s="162"/>
      <c r="L57" s="162" t="str">
        <f t="shared" si="4"/>
        <v/>
      </c>
      <c r="M57" s="39"/>
      <c r="N57" s="163">
        <f t="shared" si="10"/>
        <v>0</v>
      </c>
      <c r="O57" s="163">
        <f t="shared" si="6"/>
        <v>0</v>
      </c>
      <c r="P57" s="163">
        <f t="shared" si="7"/>
        <v>0</v>
      </c>
      <c r="Q57" s="163">
        <f t="shared" si="8"/>
        <v>0</v>
      </c>
      <c r="R57" s="163">
        <f t="shared" si="9"/>
        <v>0</v>
      </c>
      <c r="S57" s="39"/>
      <c r="T57" s="164"/>
      <c r="U57" s="165">
        <f>ROUND(ROUND(T57,2)*(1+'General Inputs'!K$20)*(1-Z57)+'General Inputs'!K$27,2)</f>
        <v>0</v>
      </c>
      <c r="V57" s="165">
        <f>ROUND(ROUND(U57,2)*(1+'General Inputs'!L$20)*(1-AA57)+'General Inputs'!L$27,2)</f>
        <v>0</v>
      </c>
      <c r="W57" s="165">
        <f>ROUND(ROUND(V57,2)*(1+'General Inputs'!M$20)*(1-AB57)+'General Inputs'!M$27,2)</f>
        <v>0</v>
      </c>
      <c r="X57" s="165">
        <f>ROUND(ROUND(W57,2)*(1+'General Inputs'!N$20)*(1-AC57)+'General Inputs'!N$27,2)</f>
        <v>0</v>
      </c>
      <c r="Y57" s="166"/>
      <c r="Z57" s="194">
        <f>IF($T57="",0,'General Inputs'!K$22)</f>
        <v>0</v>
      </c>
      <c r="AA57" s="194">
        <f>IF($T57="",0,'General Inputs'!L$22)</f>
        <v>0</v>
      </c>
      <c r="AB57" s="194">
        <f>IF($T57="",0,'General Inputs'!M$22)</f>
        <v>0</v>
      </c>
      <c r="AC57" s="194">
        <f>IF($T57="",0,'General Inputs'!N$22)</f>
        <v>0</v>
      </c>
      <c r="AD57" s="36"/>
      <c r="AE57" s="36"/>
      <c r="AF57" s="36"/>
      <c r="AG57" s="36"/>
      <c r="AH57" s="36"/>
      <c r="AI57" s="36"/>
      <c r="AJ57" s="36"/>
    </row>
    <row r="58" spans="1:36" outlineLevel="1" x14ac:dyDescent="0.2">
      <c r="A58" s="36"/>
      <c r="B58" s="36"/>
      <c r="C58" s="161"/>
      <c r="D58" s="161"/>
      <c r="E58" s="71" t="s">
        <v>34</v>
      </c>
      <c r="F58" s="71"/>
      <c r="G58" s="92"/>
      <c r="H58" s="93">
        <f t="shared" si="1"/>
        <v>0</v>
      </c>
      <c r="I58" s="162"/>
      <c r="J58" s="93">
        <f t="shared" si="2"/>
        <v>0</v>
      </c>
      <c r="K58" s="162"/>
      <c r="L58" s="162" t="str">
        <f t="shared" si="4"/>
        <v/>
      </c>
      <c r="M58" s="39"/>
      <c r="N58" s="163">
        <f t="shared" si="10"/>
        <v>0</v>
      </c>
      <c r="O58" s="163">
        <f t="shared" si="6"/>
        <v>0</v>
      </c>
      <c r="P58" s="163">
        <f t="shared" si="7"/>
        <v>0</v>
      </c>
      <c r="Q58" s="163">
        <f t="shared" si="8"/>
        <v>0</v>
      </c>
      <c r="R58" s="163">
        <f t="shared" si="9"/>
        <v>0</v>
      </c>
      <c r="S58" s="39"/>
      <c r="T58" s="164"/>
      <c r="U58" s="165">
        <f>ROUND(ROUND(T58,2)*(1+'General Inputs'!K$20)*(1-Z58)+'General Inputs'!K$27,2)</f>
        <v>0</v>
      </c>
      <c r="V58" s="165">
        <f>ROUND(ROUND(U58,2)*(1+'General Inputs'!L$20)*(1-AA58)+'General Inputs'!L$27,2)</f>
        <v>0</v>
      </c>
      <c r="W58" s="165">
        <f>ROUND(ROUND(V58,2)*(1+'General Inputs'!M$20)*(1-AB58)+'General Inputs'!M$27,2)</f>
        <v>0</v>
      </c>
      <c r="X58" s="165">
        <f>ROUND(ROUND(W58,2)*(1+'General Inputs'!N$20)*(1-AC58)+'General Inputs'!N$27,2)</f>
        <v>0</v>
      </c>
      <c r="Y58" s="166"/>
      <c r="Z58" s="194">
        <f>IF($T58="",0,'General Inputs'!K$22)</f>
        <v>0</v>
      </c>
      <c r="AA58" s="194">
        <f>IF($T58="",0,'General Inputs'!L$22)</f>
        <v>0</v>
      </c>
      <c r="AB58" s="194">
        <f>IF($T58="",0,'General Inputs'!M$22)</f>
        <v>0</v>
      </c>
      <c r="AC58" s="194">
        <f>IF($T58="",0,'General Inputs'!N$22)</f>
        <v>0</v>
      </c>
      <c r="AD58" s="36"/>
      <c r="AE58" s="36"/>
      <c r="AF58" s="36"/>
      <c r="AG58" s="36"/>
      <c r="AH58" s="36"/>
      <c r="AI58" s="36"/>
      <c r="AJ58" s="36"/>
    </row>
    <row r="59" spans="1:36" outlineLevel="1" x14ac:dyDescent="0.2">
      <c r="A59" s="36"/>
      <c r="B59" s="36"/>
      <c r="C59" s="161"/>
      <c r="D59" s="161"/>
      <c r="E59" s="71" t="s">
        <v>34</v>
      </c>
      <c r="F59" s="71"/>
      <c r="G59" s="92"/>
      <c r="H59" s="93">
        <f t="shared" si="1"/>
        <v>0</v>
      </c>
      <c r="I59" s="162"/>
      <c r="J59" s="93">
        <f t="shared" si="2"/>
        <v>0</v>
      </c>
      <c r="K59" s="162"/>
      <c r="L59" s="162" t="str">
        <f t="shared" si="4"/>
        <v/>
      </c>
      <c r="M59" s="39"/>
      <c r="N59" s="163">
        <f t="shared" si="10"/>
        <v>0</v>
      </c>
      <c r="O59" s="163">
        <f t="shared" si="6"/>
        <v>0</v>
      </c>
      <c r="P59" s="163">
        <f t="shared" si="7"/>
        <v>0</v>
      </c>
      <c r="Q59" s="163">
        <f t="shared" si="8"/>
        <v>0</v>
      </c>
      <c r="R59" s="163">
        <f t="shared" si="9"/>
        <v>0</v>
      </c>
      <c r="S59" s="39"/>
      <c r="T59" s="164"/>
      <c r="U59" s="165">
        <f>ROUND(ROUND(T59,2)*(1+'General Inputs'!K$20)*(1-Z59)+'General Inputs'!K$27,2)</f>
        <v>0</v>
      </c>
      <c r="V59" s="165">
        <f>ROUND(ROUND(U59,2)*(1+'General Inputs'!L$20)*(1-AA59)+'General Inputs'!L$27,2)</f>
        <v>0</v>
      </c>
      <c r="W59" s="165">
        <f>ROUND(ROUND(V59,2)*(1+'General Inputs'!M$20)*(1-AB59)+'General Inputs'!M$27,2)</f>
        <v>0</v>
      </c>
      <c r="X59" s="165">
        <f>ROUND(ROUND(W59,2)*(1+'General Inputs'!N$20)*(1-AC59)+'General Inputs'!N$27,2)</f>
        <v>0</v>
      </c>
      <c r="Y59" s="166"/>
      <c r="Z59" s="194">
        <f>IF($T59="",0,'General Inputs'!K$22)</f>
        <v>0</v>
      </c>
      <c r="AA59" s="194">
        <f>IF($T59="",0,'General Inputs'!L$22)</f>
        <v>0</v>
      </c>
      <c r="AB59" s="194">
        <f>IF($T59="",0,'General Inputs'!M$22)</f>
        <v>0</v>
      </c>
      <c r="AC59" s="194">
        <f>IF($T59="",0,'General Inputs'!N$22)</f>
        <v>0</v>
      </c>
      <c r="AD59" s="36"/>
      <c r="AE59" s="36"/>
      <c r="AF59" s="36"/>
      <c r="AG59" s="36"/>
      <c r="AH59" s="36"/>
      <c r="AI59" s="36"/>
      <c r="AJ59" s="36"/>
    </row>
    <row r="60" spans="1:36" outlineLevel="1" x14ac:dyDescent="0.2">
      <c r="A60" s="36"/>
      <c r="B60" s="36"/>
      <c r="C60" s="161"/>
      <c r="D60" s="161"/>
      <c r="E60" s="71" t="s">
        <v>34</v>
      </c>
      <c r="F60" s="71"/>
      <c r="G60" s="92"/>
      <c r="H60" s="93">
        <f t="shared" si="1"/>
        <v>0</v>
      </c>
      <c r="I60" s="162"/>
      <c r="J60" s="93">
        <f t="shared" si="2"/>
        <v>0</v>
      </c>
      <c r="K60" s="162"/>
      <c r="L60" s="162" t="str">
        <f t="shared" si="4"/>
        <v/>
      </c>
      <c r="M60" s="39"/>
      <c r="N60" s="163">
        <f t="shared" si="10"/>
        <v>0</v>
      </c>
      <c r="O60" s="163">
        <f t="shared" si="6"/>
        <v>0</v>
      </c>
      <c r="P60" s="163">
        <f t="shared" si="7"/>
        <v>0</v>
      </c>
      <c r="Q60" s="163">
        <f t="shared" si="8"/>
        <v>0</v>
      </c>
      <c r="R60" s="163">
        <f t="shared" si="9"/>
        <v>0</v>
      </c>
      <c r="S60" s="39"/>
      <c r="T60" s="164"/>
      <c r="U60" s="165">
        <f>ROUND(ROUND(T60,2)*(1+'General Inputs'!K$20)*(1-Z60)+'General Inputs'!K$27,2)</f>
        <v>0</v>
      </c>
      <c r="V60" s="165">
        <f>ROUND(ROUND(U60,2)*(1+'General Inputs'!L$20)*(1-AA60)+'General Inputs'!L$27,2)</f>
        <v>0</v>
      </c>
      <c r="W60" s="165">
        <f>ROUND(ROUND(V60,2)*(1+'General Inputs'!M$20)*(1-AB60)+'General Inputs'!M$27,2)</f>
        <v>0</v>
      </c>
      <c r="X60" s="165">
        <f>ROUND(ROUND(W60,2)*(1+'General Inputs'!N$20)*(1-AC60)+'General Inputs'!N$27,2)</f>
        <v>0</v>
      </c>
      <c r="Y60" s="166"/>
      <c r="Z60" s="194">
        <f>IF($T60="",0,'General Inputs'!K$22)</f>
        <v>0</v>
      </c>
      <c r="AA60" s="194">
        <f>IF($T60="",0,'General Inputs'!L$22)</f>
        <v>0</v>
      </c>
      <c r="AB60" s="194">
        <f>IF($T60="",0,'General Inputs'!M$22)</f>
        <v>0</v>
      </c>
      <c r="AC60" s="194">
        <f>IF($T60="",0,'General Inputs'!N$22)</f>
        <v>0</v>
      </c>
      <c r="AD60" s="36"/>
      <c r="AE60" s="36"/>
      <c r="AF60" s="36"/>
      <c r="AG60" s="36"/>
      <c r="AH60" s="36"/>
      <c r="AI60" s="36"/>
      <c r="AJ60" s="36"/>
    </row>
    <row r="61" spans="1:36" outlineLevel="1" x14ac:dyDescent="0.2">
      <c r="A61" s="36"/>
      <c r="B61" s="36"/>
      <c r="C61" s="161"/>
      <c r="D61" s="161"/>
      <c r="E61" s="71" t="s">
        <v>34</v>
      </c>
      <c r="F61" s="71"/>
      <c r="G61" s="92"/>
      <c r="H61" s="93">
        <f t="shared" si="1"/>
        <v>0</v>
      </c>
      <c r="I61" s="162"/>
      <c r="J61" s="93">
        <f t="shared" si="2"/>
        <v>0</v>
      </c>
      <c r="K61" s="162"/>
      <c r="L61" s="162" t="str">
        <f t="shared" si="4"/>
        <v/>
      </c>
      <c r="M61" s="39"/>
      <c r="N61" s="163">
        <f t="shared" si="10"/>
        <v>0</v>
      </c>
      <c r="O61" s="163">
        <f t="shared" si="6"/>
        <v>0</v>
      </c>
      <c r="P61" s="163">
        <f t="shared" si="7"/>
        <v>0</v>
      </c>
      <c r="Q61" s="163">
        <f t="shared" si="8"/>
        <v>0</v>
      </c>
      <c r="R61" s="163">
        <f t="shared" si="9"/>
        <v>0</v>
      </c>
      <c r="S61" s="39"/>
      <c r="T61" s="164"/>
      <c r="U61" s="165">
        <f>ROUND(ROUND(T61,2)*(1+'General Inputs'!K$20)*(1-Z61)+'General Inputs'!K$27,2)</f>
        <v>0</v>
      </c>
      <c r="V61" s="165">
        <f>ROUND(ROUND(U61,2)*(1+'General Inputs'!L$20)*(1-AA61)+'General Inputs'!L$27,2)</f>
        <v>0</v>
      </c>
      <c r="W61" s="165">
        <f>ROUND(ROUND(V61,2)*(1+'General Inputs'!M$20)*(1-AB61)+'General Inputs'!M$27,2)</f>
        <v>0</v>
      </c>
      <c r="X61" s="165">
        <f>ROUND(ROUND(W61,2)*(1+'General Inputs'!N$20)*(1-AC61)+'General Inputs'!N$27,2)</f>
        <v>0</v>
      </c>
      <c r="Y61" s="166"/>
      <c r="Z61" s="194">
        <f>IF($T61="",0,'General Inputs'!K$22)</f>
        <v>0</v>
      </c>
      <c r="AA61" s="194">
        <f>IF($T61="",0,'General Inputs'!L$22)</f>
        <v>0</v>
      </c>
      <c r="AB61" s="194">
        <f>IF($T61="",0,'General Inputs'!M$22)</f>
        <v>0</v>
      </c>
      <c r="AC61" s="194">
        <f>IF($T61="",0,'General Inputs'!N$22)</f>
        <v>0</v>
      </c>
      <c r="AD61" s="36"/>
      <c r="AE61" s="36"/>
      <c r="AF61" s="36"/>
      <c r="AG61" s="36"/>
      <c r="AH61" s="36"/>
      <c r="AI61" s="36"/>
      <c r="AJ61" s="36"/>
    </row>
    <row r="62" spans="1:36" outlineLevel="1" x14ac:dyDescent="0.2">
      <c r="A62" s="36"/>
      <c r="B62" s="36"/>
      <c r="C62" s="161"/>
      <c r="D62" s="161"/>
      <c r="E62" s="71" t="s">
        <v>34</v>
      </c>
      <c r="F62" s="71"/>
      <c r="G62" s="92"/>
      <c r="H62" s="93">
        <f t="shared" si="1"/>
        <v>0</v>
      </c>
      <c r="I62" s="162"/>
      <c r="J62" s="93">
        <f t="shared" si="2"/>
        <v>0</v>
      </c>
      <c r="K62" s="162"/>
      <c r="L62" s="162" t="str">
        <f t="shared" si="4"/>
        <v/>
      </c>
      <c r="M62" s="39"/>
      <c r="N62" s="163">
        <f t="shared" si="10"/>
        <v>0</v>
      </c>
      <c r="O62" s="163">
        <f t="shared" si="6"/>
        <v>0</v>
      </c>
      <c r="P62" s="163">
        <f t="shared" si="7"/>
        <v>0</v>
      </c>
      <c r="Q62" s="163">
        <f t="shared" si="8"/>
        <v>0</v>
      </c>
      <c r="R62" s="163">
        <f t="shared" si="9"/>
        <v>0</v>
      </c>
      <c r="S62" s="39"/>
      <c r="T62" s="164"/>
      <c r="U62" s="165">
        <f>ROUND(ROUND(T62,2)*(1+'General Inputs'!K$20)*(1-Z62)+'General Inputs'!K$27,2)</f>
        <v>0</v>
      </c>
      <c r="V62" s="165">
        <f>ROUND(ROUND(U62,2)*(1+'General Inputs'!L$20)*(1-AA62)+'General Inputs'!L$27,2)</f>
        <v>0</v>
      </c>
      <c r="W62" s="165">
        <f>ROUND(ROUND(V62,2)*(1+'General Inputs'!M$20)*(1-AB62)+'General Inputs'!M$27,2)</f>
        <v>0</v>
      </c>
      <c r="X62" s="165">
        <f>ROUND(ROUND(W62,2)*(1+'General Inputs'!N$20)*(1-AC62)+'General Inputs'!N$27,2)</f>
        <v>0</v>
      </c>
      <c r="Y62" s="166"/>
      <c r="Z62" s="194">
        <f>IF($T62="",0,'General Inputs'!K$22)</f>
        <v>0</v>
      </c>
      <c r="AA62" s="194">
        <f>IF($T62="",0,'General Inputs'!L$22)</f>
        <v>0</v>
      </c>
      <c r="AB62" s="194">
        <f>IF($T62="",0,'General Inputs'!M$22)</f>
        <v>0</v>
      </c>
      <c r="AC62" s="194">
        <f>IF($T62="",0,'General Inputs'!N$22)</f>
        <v>0</v>
      </c>
      <c r="AD62" s="36"/>
      <c r="AE62" s="36"/>
      <c r="AF62" s="36"/>
      <c r="AG62" s="36"/>
      <c r="AH62" s="36"/>
      <c r="AI62" s="36"/>
      <c r="AJ62" s="36"/>
    </row>
    <row r="63" spans="1:36" outlineLevel="1" x14ac:dyDescent="0.2">
      <c r="A63" s="36"/>
      <c r="B63" s="36"/>
      <c r="C63" s="161"/>
      <c r="D63" s="161"/>
      <c r="E63" s="71" t="s">
        <v>34</v>
      </c>
      <c r="F63" s="71"/>
      <c r="G63" s="92"/>
      <c r="H63" s="93">
        <f t="shared" si="1"/>
        <v>0</v>
      </c>
      <c r="I63" s="162"/>
      <c r="J63" s="93">
        <f t="shared" si="2"/>
        <v>0</v>
      </c>
      <c r="K63" s="162"/>
      <c r="L63" s="162" t="str">
        <f t="shared" si="4"/>
        <v/>
      </c>
      <c r="M63" s="39"/>
      <c r="N63" s="163">
        <f t="shared" si="10"/>
        <v>0</v>
      </c>
      <c r="O63" s="163">
        <f t="shared" si="6"/>
        <v>0</v>
      </c>
      <c r="P63" s="163">
        <f t="shared" si="7"/>
        <v>0</v>
      </c>
      <c r="Q63" s="163">
        <f t="shared" si="8"/>
        <v>0</v>
      </c>
      <c r="R63" s="163">
        <f t="shared" si="9"/>
        <v>0</v>
      </c>
      <c r="S63" s="39"/>
      <c r="T63" s="164"/>
      <c r="U63" s="165">
        <f>ROUND(ROUND(T63,2)*(1+'General Inputs'!K$20)*(1-Z63)+'General Inputs'!K$27,2)</f>
        <v>0</v>
      </c>
      <c r="V63" s="165">
        <f>ROUND(ROUND(U63,2)*(1+'General Inputs'!L$20)*(1-AA63)+'General Inputs'!L$27,2)</f>
        <v>0</v>
      </c>
      <c r="W63" s="165">
        <f>ROUND(ROUND(V63,2)*(1+'General Inputs'!M$20)*(1-AB63)+'General Inputs'!M$27,2)</f>
        <v>0</v>
      </c>
      <c r="X63" s="165">
        <f>ROUND(ROUND(W63,2)*(1+'General Inputs'!N$20)*(1-AC63)+'General Inputs'!N$27,2)</f>
        <v>0</v>
      </c>
      <c r="Y63" s="166"/>
      <c r="Z63" s="194">
        <f>IF($T63="",0,'General Inputs'!K$22)</f>
        <v>0</v>
      </c>
      <c r="AA63" s="194">
        <f>IF($T63="",0,'General Inputs'!L$22)</f>
        <v>0</v>
      </c>
      <c r="AB63" s="194">
        <f>IF($T63="",0,'General Inputs'!M$22)</f>
        <v>0</v>
      </c>
      <c r="AC63" s="194">
        <f>IF($T63="",0,'General Inputs'!N$22)</f>
        <v>0</v>
      </c>
      <c r="AD63" s="36"/>
      <c r="AE63" s="36"/>
      <c r="AF63" s="36"/>
      <c r="AG63" s="36"/>
      <c r="AH63" s="36"/>
      <c r="AI63" s="36"/>
      <c r="AJ63" s="36"/>
    </row>
    <row r="64" spans="1:36" outlineLevel="1" x14ac:dyDescent="0.2">
      <c r="A64" s="36"/>
      <c r="B64" s="36"/>
      <c r="C64" s="161"/>
      <c r="D64" s="161"/>
      <c r="E64" s="71" t="s">
        <v>34</v>
      </c>
      <c r="F64" s="71"/>
      <c r="G64" s="92"/>
      <c r="H64" s="93">
        <f t="shared" si="1"/>
        <v>0</v>
      </c>
      <c r="I64" s="162"/>
      <c r="J64" s="93">
        <f t="shared" si="2"/>
        <v>0</v>
      </c>
      <c r="K64" s="162"/>
      <c r="L64" s="162" t="str">
        <f t="shared" si="4"/>
        <v/>
      </c>
      <c r="M64" s="39"/>
      <c r="N64" s="163">
        <f t="shared" si="10"/>
        <v>0</v>
      </c>
      <c r="O64" s="163">
        <f t="shared" si="6"/>
        <v>0</v>
      </c>
      <c r="P64" s="163">
        <f t="shared" si="7"/>
        <v>0</v>
      </c>
      <c r="Q64" s="163">
        <f t="shared" si="8"/>
        <v>0</v>
      </c>
      <c r="R64" s="163">
        <f t="shared" si="9"/>
        <v>0</v>
      </c>
      <c r="S64" s="39"/>
      <c r="T64" s="164"/>
      <c r="U64" s="165">
        <f>ROUND(ROUND(T64,2)*(1+'General Inputs'!K$20)*(1-Z64)+'General Inputs'!K$27,2)</f>
        <v>0</v>
      </c>
      <c r="V64" s="165">
        <f>ROUND(ROUND(U64,2)*(1+'General Inputs'!L$20)*(1-AA64)+'General Inputs'!L$27,2)</f>
        <v>0</v>
      </c>
      <c r="W64" s="165">
        <f>ROUND(ROUND(V64,2)*(1+'General Inputs'!M$20)*(1-AB64)+'General Inputs'!M$27,2)</f>
        <v>0</v>
      </c>
      <c r="X64" s="165">
        <f>ROUND(ROUND(W64,2)*(1+'General Inputs'!N$20)*(1-AC64)+'General Inputs'!N$27,2)</f>
        <v>0</v>
      </c>
      <c r="Y64" s="166"/>
      <c r="Z64" s="194">
        <f>IF($T64="",0,'General Inputs'!K$22)</f>
        <v>0</v>
      </c>
      <c r="AA64" s="194">
        <f>IF($T64="",0,'General Inputs'!L$22)</f>
        <v>0</v>
      </c>
      <c r="AB64" s="194">
        <f>IF($T64="",0,'General Inputs'!M$22)</f>
        <v>0</v>
      </c>
      <c r="AC64" s="194">
        <f>IF($T64="",0,'General Inputs'!N$22)</f>
        <v>0</v>
      </c>
      <c r="AD64" s="36"/>
      <c r="AE64" s="36"/>
      <c r="AF64" s="36"/>
      <c r="AG64" s="36"/>
      <c r="AH64" s="36"/>
      <c r="AI64" s="36"/>
      <c r="AJ64" s="36"/>
    </row>
    <row r="65" spans="1:36" outlineLevel="1" x14ac:dyDescent="0.2">
      <c r="A65" s="36"/>
      <c r="B65" s="36"/>
      <c r="C65" s="161"/>
      <c r="D65" s="161"/>
      <c r="E65" s="71" t="s">
        <v>34</v>
      </c>
      <c r="F65" s="71"/>
      <c r="G65" s="92"/>
      <c r="H65" s="93">
        <f t="shared" si="1"/>
        <v>0</v>
      </c>
      <c r="I65" s="162"/>
      <c r="J65" s="93">
        <f t="shared" si="2"/>
        <v>0</v>
      </c>
      <c r="K65" s="162"/>
      <c r="L65" s="162" t="str">
        <f t="shared" si="4"/>
        <v/>
      </c>
      <c r="M65" s="39"/>
      <c r="N65" s="163">
        <f t="shared" si="10"/>
        <v>0</v>
      </c>
      <c r="O65" s="163">
        <f t="shared" si="6"/>
        <v>0</v>
      </c>
      <c r="P65" s="163">
        <f t="shared" si="7"/>
        <v>0</v>
      </c>
      <c r="Q65" s="163">
        <f t="shared" si="8"/>
        <v>0</v>
      </c>
      <c r="R65" s="163">
        <f t="shared" si="9"/>
        <v>0</v>
      </c>
      <c r="S65" s="39"/>
      <c r="T65" s="164"/>
      <c r="U65" s="165">
        <f>ROUND(ROUND(T65,2)*(1+'General Inputs'!K$20)*(1-Z65)+'General Inputs'!K$27,2)</f>
        <v>0</v>
      </c>
      <c r="V65" s="165">
        <f>ROUND(ROUND(U65,2)*(1+'General Inputs'!L$20)*(1-AA65)+'General Inputs'!L$27,2)</f>
        <v>0</v>
      </c>
      <c r="W65" s="165">
        <f>ROUND(ROUND(V65,2)*(1+'General Inputs'!M$20)*(1-AB65)+'General Inputs'!M$27,2)</f>
        <v>0</v>
      </c>
      <c r="X65" s="165">
        <f>ROUND(ROUND(W65,2)*(1+'General Inputs'!N$20)*(1-AC65)+'General Inputs'!N$27,2)</f>
        <v>0</v>
      </c>
      <c r="Y65" s="166"/>
      <c r="Z65" s="194">
        <f>IF($T65="",0,'General Inputs'!K$22)</f>
        <v>0</v>
      </c>
      <c r="AA65" s="194">
        <f>IF($T65="",0,'General Inputs'!L$22)</f>
        <v>0</v>
      </c>
      <c r="AB65" s="194">
        <f>IF($T65="",0,'General Inputs'!M$22)</f>
        <v>0</v>
      </c>
      <c r="AC65" s="194">
        <f>IF($T65="",0,'General Inputs'!N$22)</f>
        <v>0</v>
      </c>
      <c r="AD65" s="36"/>
      <c r="AE65" s="36"/>
      <c r="AF65" s="36"/>
      <c r="AG65" s="36"/>
      <c r="AH65" s="36"/>
      <c r="AI65" s="36"/>
      <c r="AJ65" s="36"/>
    </row>
    <row r="66" spans="1:36" outlineLevel="1" x14ac:dyDescent="0.2">
      <c r="A66" s="36"/>
      <c r="B66" s="36"/>
      <c r="C66" s="161"/>
      <c r="D66" s="161"/>
      <c r="E66" s="71" t="s">
        <v>34</v>
      </c>
      <c r="F66" s="71"/>
      <c r="G66" s="92"/>
      <c r="H66" s="93">
        <f t="shared" si="1"/>
        <v>0</v>
      </c>
      <c r="I66" s="162"/>
      <c r="J66" s="93">
        <f t="shared" si="2"/>
        <v>0</v>
      </c>
      <c r="K66" s="162"/>
      <c r="L66" s="162" t="str">
        <f t="shared" si="4"/>
        <v/>
      </c>
      <c r="M66" s="39"/>
      <c r="N66" s="163">
        <f t="shared" si="10"/>
        <v>0</v>
      </c>
      <c r="O66" s="163">
        <f t="shared" si="6"/>
        <v>0</v>
      </c>
      <c r="P66" s="163">
        <f t="shared" si="7"/>
        <v>0</v>
      </c>
      <c r="Q66" s="163">
        <f t="shared" si="8"/>
        <v>0</v>
      </c>
      <c r="R66" s="163">
        <f t="shared" si="9"/>
        <v>0</v>
      </c>
      <c r="S66" s="39"/>
      <c r="T66" s="164"/>
      <c r="U66" s="165">
        <f>ROUND(ROUND(T66,2)*(1+'General Inputs'!K$20)*(1-Z66)+'General Inputs'!K$27,2)</f>
        <v>0</v>
      </c>
      <c r="V66" s="165">
        <f>ROUND(ROUND(U66,2)*(1+'General Inputs'!L$20)*(1-AA66)+'General Inputs'!L$27,2)</f>
        <v>0</v>
      </c>
      <c r="W66" s="165">
        <f>ROUND(ROUND(V66,2)*(1+'General Inputs'!M$20)*(1-AB66)+'General Inputs'!M$27,2)</f>
        <v>0</v>
      </c>
      <c r="X66" s="165">
        <f>ROUND(ROUND(W66,2)*(1+'General Inputs'!N$20)*(1-AC66)+'General Inputs'!N$27,2)</f>
        <v>0</v>
      </c>
      <c r="Y66" s="166"/>
      <c r="Z66" s="194">
        <f>IF($T66="",0,'General Inputs'!K$22)</f>
        <v>0</v>
      </c>
      <c r="AA66" s="194">
        <f>IF($T66="",0,'General Inputs'!L$22)</f>
        <v>0</v>
      </c>
      <c r="AB66" s="194">
        <f>IF($T66="",0,'General Inputs'!M$22)</f>
        <v>0</v>
      </c>
      <c r="AC66" s="194">
        <f>IF($T66="",0,'General Inputs'!N$22)</f>
        <v>0</v>
      </c>
      <c r="AD66" s="36"/>
      <c r="AE66" s="36"/>
      <c r="AF66" s="36"/>
      <c r="AG66" s="36"/>
      <c r="AH66" s="36"/>
      <c r="AI66" s="36"/>
      <c r="AJ66" s="36"/>
    </row>
    <row r="67" spans="1:36" outlineLevel="1" x14ac:dyDescent="0.2">
      <c r="A67" s="36"/>
      <c r="B67" s="36"/>
      <c r="C67" s="161"/>
      <c r="D67" s="161"/>
      <c r="E67" s="71" t="s">
        <v>34</v>
      </c>
      <c r="F67" s="71"/>
      <c r="G67" s="92"/>
      <c r="H67" s="93">
        <f t="shared" si="1"/>
        <v>0</v>
      </c>
      <c r="I67" s="162"/>
      <c r="J67" s="93">
        <f t="shared" si="2"/>
        <v>0</v>
      </c>
      <c r="K67" s="162"/>
      <c r="L67" s="162" t="str">
        <f t="shared" si="4"/>
        <v/>
      </c>
      <c r="M67" s="39"/>
      <c r="N67" s="163">
        <f t="shared" si="10"/>
        <v>0</v>
      </c>
      <c r="O67" s="163">
        <f t="shared" si="6"/>
        <v>0</v>
      </c>
      <c r="P67" s="163">
        <f t="shared" si="7"/>
        <v>0</v>
      </c>
      <c r="Q67" s="163">
        <f t="shared" si="8"/>
        <v>0</v>
      </c>
      <c r="R67" s="163">
        <f t="shared" si="9"/>
        <v>0</v>
      </c>
      <c r="S67" s="39"/>
      <c r="T67" s="164"/>
      <c r="U67" s="165">
        <f>ROUND(ROUND(T67,2)*(1+'General Inputs'!K$20)*(1-Z67)+'General Inputs'!K$27,2)</f>
        <v>0</v>
      </c>
      <c r="V67" s="165">
        <f>ROUND(ROUND(U67,2)*(1+'General Inputs'!L$20)*(1-AA67)+'General Inputs'!L$27,2)</f>
        <v>0</v>
      </c>
      <c r="W67" s="165">
        <f>ROUND(ROUND(V67,2)*(1+'General Inputs'!M$20)*(1-AB67)+'General Inputs'!M$27,2)</f>
        <v>0</v>
      </c>
      <c r="X67" s="165">
        <f>ROUND(ROUND(W67,2)*(1+'General Inputs'!N$20)*(1-AC67)+'General Inputs'!N$27,2)</f>
        <v>0</v>
      </c>
      <c r="Y67" s="166"/>
      <c r="Z67" s="194">
        <f>IF($T67="",0,'General Inputs'!K$22)</f>
        <v>0</v>
      </c>
      <c r="AA67" s="194">
        <f>IF($T67="",0,'General Inputs'!L$22)</f>
        <v>0</v>
      </c>
      <c r="AB67" s="194">
        <f>IF($T67="",0,'General Inputs'!M$22)</f>
        <v>0</v>
      </c>
      <c r="AC67" s="194">
        <f>IF($T67="",0,'General Inputs'!N$22)</f>
        <v>0</v>
      </c>
      <c r="AD67" s="36"/>
      <c r="AE67" s="36"/>
      <c r="AF67" s="36"/>
      <c r="AG67" s="36"/>
      <c r="AH67" s="36"/>
      <c r="AI67" s="36"/>
      <c r="AJ67" s="36"/>
    </row>
    <row r="68" spans="1:36" outlineLevel="1" x14ac:dyDescent="0.2">
      <c r="A68" s="36"/>
      <c r="B68" s="36"/>
      <c r="C68" s="161"/>
      <c r="D68" s="161"/>
      <c r="E68" s="71" t="s">
        <v>34</v>
      </c>
      <c r="F68" s="71"/>
      <c r="G68" s="92"/>
      <c r="H68" s="93">
        <f t="shared" si="1"/>
        <v>0</v>
      </c>
      <c r="I68" s="162"/>
      <c r="J68" s="93">
        <f t="shared" si="2"/>
        <v>0</v>
      </c>
      <c r="K68" s="162"/>
      <c r="L68" s="162" t="str">
        <f t="shared" si="4"/>
        <v/>
      </c>
      <c r="M68" s="39"/>
      <c r="N68" s="163">
        <f t="shared" si="10"/>
        <v>0</v>
      </c>
      <c r="O68" s="163">
        <f t="shared" si="6"/>
        <v>0</v>
      </c>
      <c r="P68" s="163">
        <f t="shared" si="7"/>
        <v>0</v>
      </c>
      <c r="Q68" s="163">
        <f t="shared" si="8"/>
        <v>0</v>
      </c>
      <c r="R68" s="163">
        <f t="shared" si="9"/>
        <v>0</v>
      </c>
      <c r="S68" s="39"/>
      <c r="T68" s="164"/>
      <c r="U68" s="165">
        <f>ROUND(ROUND(T68,2)*(1+'General Inputs'!K$20)*(1-Z68)+'General Inputs'!K$27,2)</f>
        <v>0</v>
      </c>
      <c r="V68" s="165">
        <f>ROUND(ROUND(U68,2)*(1+'General Inputs'!L$20)*(1-AA68)+'General Inputs'!L$27,2)</f>
        <v>0</v>
      </c>
      <c r="W68" s="165">
        <f>ROUND(ROUND(V68,2)*(1+'General Inputs'!M$20)*(1-AB68)+'General Inputs'!M$27,2)</f>
        <v>0</v>
      </c>
      <c r="X68" s="165">
        <f>ROUND(ROUND(W68,2)*(1+'General Inputs'!N$20)*(1-AC68)+'General Inputs'!N$27,2)</f>
        <v>0</v>
      </c>
      <c r="Y68" s="166"/>
      <c r="Z68" s="194">
        <f>IF($T68="",0,'General Inputs'!K$22)</f>
        <v>0</v>
      </c>
      <c r="AA68" s="194">
        <f>IF($T68="",0,'General Inputs'!L$22)</f>
        <v>0</v>
      </c>
      <c r="AB68" s="194">
        <f>IF($T68="",0,'General Inputs'!M$22)</f>
        <v>0</v>
      </c>
      <c r="AC68" s="194">
        <f>IF($T68="",0,'General Inputs'!N$22)</f>
        <v>0</v>
      </c>
      <c r="AD68" s="36"/>
      <c r="AE68" s="36"/>
      <c r="AF68" s="36"/>
      <c r="AG68" s="36"/>
      <c r="AH68" s="36"/>
      <c r="AI68" s="36"/>
      <c r="AJ68" s="36"/>
    </row>
    <row r="69" spans="1:36" outlineLevel="1" x14ac:dyDescent="0.2">
      <c r="A69" s="36"/>
      <c r="B69" s="36"/>
      <c r="C69" s="161"/>
      <c r="D69" s="161"/>
      <c r="E69" s="71" t="s">
        <v>34</v>
      </c>
      <c r="F69" s="71"/>
      <c r="G69" s="92"/>
      <c r="H69" s="93">
        <f t="shared" si="1"/>
        <v>0</v>
      </c>
      <c r="I69" s="162"/>
      <c r="J69" s="93">
        <f t="shared" si="2"/>
        <v>0</v>
      </c>
      <c r="K69" s="162"/>
      <c r="L69" s="162" t="str">
        <f t="shared" si="4"/>
        <v/>
      </c>
      <c r="M69" s="39"/>
      <c r="N69" s="163">
        <f t="shared" si="10"/>
        <v>0</v>
      </c>
      <c r="O69" s="163">
        <f t="shared" si="6"/>
        <v>0</v>
      </c>
      <c r="P69" s="163">
        <f t="shared" si="7"/>
        <v>0</v>
      </c>
      <c r="Q69" s="163">
        <f t="shared" si="8"/>
        <v>0</v>
      </c>
      <c r="R69" s="163">
        <f t="shared" si="9"/>
        <v>0</v>
      </c>
      <c r="S69" s="39"/>
      <c r="T69" s="164"/>
      <c r="U69" s="165">
        <f>ROUND(ROUND(T69,2)*(1+'General Inputs'!K$20)*(1-Z69)+'General Inputs'!K$27,2)</f>
        <v>0</v>
      </c>
      <c r="V69" s="165">
        <f>ROUND(ROUND(U69,2)*(1+'General Inputs'!L$20)*(1-AA69)+'General Inputs'!L$27,2)</f>
        <v>0</v>
      </c>
      <c r="W69" s="165">
        <f>ROUND(ROUND(V69,2)*(1+'General Inputs'!M$20)*(1-AB69)+'General Inputs'!M$27,2)</f>
        <v>0</v>
      </c>
      <c r="X69" s="165">
        <f>ROUND(ROUND(W69,2)*(1+'General Inputs'!N$20)*(1-AC69)+'General Inputs'!N$27,2)</f>
        <v>0</v>
      </c>
      <c r="Y69" s="166"/>
      <c r="Z69" s="194">
        <f>IF($T69="",0,'General Inputs'!K$22)</f>
        <v>0</v>
      </c>
      <c r="AA69" s="194">
        <f>IF($T69="",0,'General Inputs'!L$22)</f>
        <v>0</v>
      </c>
      <c r="AB69" s="194">
        <f>IF($T69="",0,'General Inputs'!M$22)</f>
        <v>0</v>
      </c>
      <c r="AC69" s="194">
        <f>IF($T69="",0,'General Inputs'!N$22)</f>
        <v>0</v>
      </c>
      <c r="AD69" s="36"/>
      <c r="AE69" s="36"/>
      <c r="AF69" s="36"/>
      <c r="AG69" s="36"/>
      <c r="AH69" s="36"/>
      <c r="AI69" s="36"/>
      <c r="AJ69" s="36"/>
    </row>
    <row r="70" spans="1:36" outlineLevel="1" x14ac:dyDescent="0.2">
      <c r="A70" s="36"/>
      <c r="B70" s="36"/>
      <c r="C70" s="161"/>
      <c r="D70" s="161"/>
      <c r="E70" s="71" t="s">
        <v>34</v>
      </c>
      <c r="F70" s="71"/>
      <c r="G70" s="92"/>
      <c r="H70" s="93">
        <f t="shared" si="1"/>
        <v>0</v>
      </c>
      <c r="I70" s="162"/>
      <c r="J70" s="93">
        <f t="shared" si="2"/>
        <v>0</v>
      </c>
      <c r="K70" s="162"/>
      <c r="L70" s="162" t="str">
        <f t="shared" si="4"/>
        <v/>
      </c>
      <c r="M70" s="39"/>
      <c r="N70" s="163">
        <f t="shared" si="10"/>
        <v>0</v>
      </c>
      <c r="O70" s="163">
        <f t="shared" si="6"/>
        <v>0</v>
      </c>
      <c r="P70" s="163">
        <f t="shared" si="7"/>
        <v>0</v>
      </c>
      <c r="Q70" s="163">
        <f t="shared" si="8"/>
        <v>0</v>
      </c>
      <c r="R70" s="163">
        <f t="shared" si="9"/>
        <v>0</v>
      </c>
      <c r="S70" s="39"/>
      <c r="T70" s="164"/>
      <c r="U70" s="165">
        <f>ROUND(ROUND(T70,2)*(1+'General Inputs'!K$20)*(1-Z70)+'General Inputs'!K$27,2)</f>
        <v>0</v>
      </c>
      <c r="V70" s="165">
        <f>ROUND(ROUND(U70,2)*(1+'General Inputs'!L$20)*(1-AA70)+'General Inputs'!L$27,2)</f>
        <v>0</v>
      </c>
      <c r="W70" s="165">
        <f>ROUND(ROUND(V70,2)*(1+'General Inputs'!M$20)*(1-AB70)+'General Inputs'!M$27,2)</f>
        <v>0</v>
      </c>
      <c r="X70" s="165">
        <f>ROUND(ROUND(W70,2)*(1+'General Inputs'!N$20)*(1-AC70)+'General Inputs'!N$27,2)</f>
        <v>0</v>
      </c>
      <c r="Y70" s="166"/>
      <c r="Z70" s="194">
        <f>IF($T70="",0,'General Inputs'!K$22)</f>
        <v>0</v>
      </c>
      <c r="AA70" s="194">
        <f>IF($T70="",0,'General Inputs'!L$22)</f>
        <v>0</v>
      </c>
      <c r="AB70" s="194">
        <f>IF($T70="",0,'General Inputs'!M$22)</f>
        <v>0</v>
      </c>
      <c r="AC70" s="194">
        <f>IF($T70="",0,'General Inputs'!N$22)</f>
        <v>0</v>
      </c>
      <c r="AD70" s="36"/>
      <c r="AE70" s="36"/>
      <c r="AF70" s="36"/>
      <c r="AG70" s="36"/>
      <c r="AH70" s="36"/>
      <c r="AI70" s="36"/>
      <c r="AJ70" s="36"/>
    </row>
    <row r="71" spans="1:36" outlineLevel="1" x14ac:dyDescent="0.2">
      <c r="A71" s="36"/>
      <c r="B71" s="36"/>
      <c r="C71" s="161"/>
      <c r="D71" s="161"/>
      <c r="E71" s="71" t="s">
        <v>34</v>
      </c>
      <c r="F71" s="71"/>
      <c r="G71" s="92"/>
      <c r="H71" s="93">
        <f t="shared" ref="H71:H134" si="11">_xlfn.IFNA(INDEX($N71:$R71,1,MATCH(forecastyear,$N$5:$R$5,0)),0)</f>
        <v>0</v>
      </c>
      <c r="I71" s="162"/>
      <c r="J71" s="93">
        <f t="shared" ref="J71:J134" si="12">_xlfn.IFNA(INDEX($T71:$X71,1,MATCH(forecastyear,$T$5:$X$5,0)),0)</f>
        <v>0</v>
      </c>
      <c r="K71" s="162"/>
      <c r="L71" s="162" t="str">
        <f t="shared" si="4"/>
        <v/>
      </c>
      <c r="M71" s="39"/>
      <c r="N71" s="163">
        <f t="shared" si="10"/>
        <v>0</v>
      </c>
      <c r="O71" s="163">
        <f t="shared" si="6"/>
        <v>0</v>
      </c>
      <c r="P71" s="163">
        <f t="shared" si="7"/>
        <v>0</v>
      </c>
      <c r="Q71" s="163">
        <f t="shared" si="8"/>
        <v>0</v>
      </c>
      <c r="R71" s="163">
        <f t="shared" si="9"/>
        <v>0</v>
      </c>
      <c r="S71" s="39"/>
      <c r="T71" s="164"/>
      <c r="U71" s="165">
        <f>ROUND(ROUND(T71,2)*(1+'General Inputs'!K$20)*(1-Z71)+'General Inputs'!K$27,2)</f>
        <v>0</v>
      </c>
      <c r="V71" s="165">
        <f>ROUND(ROUND(U71,2)*(1+'General Inputs'!L$20)*(1-AA71)+'General Inputs'!L$27,2)</f>
        <v>0</v>
      </c>
      <c r="W71" s="165">
        <f>ROUND(ROUND(V71,2)*(1+'General Inputs'!M$20)*(1-AB71)+'General Inputs'!M$27,2)</f>
        <v>0</v>
      </c>
      <c r="X71" s="165">
        <f>ROUND(ROUND(W71,2)*(1+'General Inputs'!N$20)*(1-AC71)+'General Inputs'!N$27,2)</f>
        <v>0</v>
      </c>
      <c r="Y71" s="166"/>
      <c r="Z71" s="194">
        <f>IF($T71="",0,'General Inputs'!K$22)</f>
        <v>0</v>
      </c>
      <c r="AA71" s="194">
        <f>IF($T71="",0,'General Inputs'!L$22)</f>
        <v>0</v>
      </c>
      <c r="AB71" s="194">
        <f>IF($T71="",0,'General Inputs'!M$22)</f>
        <v>0</v>
      </c>
      <c r="AC71" s="194">
        <f>IF($T71="",0,'General Inputs'!N$22)</f>
        <v>0</v>
      </c>
      <c r="AD71" s="36"/>
      <c r="AE71" s="36"/>
      <c r="AF71" s="36"/>
      <c r="AG71" s="36"/>
      <c r="AH71" s="36"/>
      <c r="AI71" s="36"/>
      <c r="AJ71" s="36"/>
    </row>
    <row r="72" spans="1:36" outlineLevel="1" x14ac:dyDescent="0.2">
      <c r="A72" s="36"/>
      <c r="B72" s="36"/>
      <c r="C72" s="161"/>
      <c r="D72" s="161"/>
      <c r="E72" s="71" t="s">
        <v>34</v>
      </c>
      <c r="F72" s="71"/>
      <c r="G72" s="92"/>
      <c r="H72" s="93">
        <f t="shared" si="11"/>
        <v>0</v>
      </c>
      <c r="I72" s="162"/>
      <c r="J72" s="93">
        <f t="shared" si="12"/>
        <v>0</v>
      </c>
      <c r="K72" s="162"/>
      <c r="L72" s="162" t="str">
        <f t="shared" ref="L72:L135" si="13">IF(C72="","",IF(H72&gt;J72,"NON-COMPLIANT","COMPLIANT"))</f>
        <v/>
      </c>
      <c r="M72" s="39"/>
      <c r="N72" s="163">
        <f t="shared" ref="N72:N135" si="14">T72</f>
        <v>0</v>
      </c>
      <c r="O72" s="163">
        <f t="shared" ref="O72:O135" si="15">U72</f>
        <v>0</v>
      </c>
      <c r="P72" s="163">
        <f t="shared" ref="P72:P135" si="16">V72</f>
        <v>0</v>
      </c>
      <c r="Q72" s="163">
        <f t="shared" ref="Q72:Q135" si="17">W72</f>
        <v>0</v>
      </c>
      <c r="R72" s="163">
        <f t="shared" ref="R72:R135" si="18">X72</f>
        <v>0</v>
      </c>
      <c r="S72" s="39"/>
      <c r="T72" s="164"/>
      <c r="U72" s="165">
        <f>ROUND(ROUND(T72,2)*(1+'General Inputs'!K$20)*(1-Z72)+'General Inputs'!K$27,2)</f>
        <v>0</v>
      </c>
      <c r="V72" s="165">
        <f>ROUND(ROUND(U72,2)*(1+'General Inputs'!L$20)*(1-AA72)+'General Inputs'!L$27,2)</f>
        <v>0</v>
      </c>
      <c r="W72" s="165">
        <f>ROUND(ROUND(V72,2)*(1+'General Inputs'!M$20)*(1-AB72)+'General Inputs'!M$27,2)</f>
        <v>0</v>
      </c>
      <c r="X72" s="165">
        <f>ROUND(ROUND(W72,2)*(1+'General Inputs'!N$20)*(1-AC72)+'General Inputs'!N$27,2)</f>
        <v>0</v>
      </c>
      <c r="Y72" s="166"/>
      <c r="Z72" s="194">
        <f>IF($T72="",0,'General Inputs'!K$22)</f>
        <v>0</v>
      </c>
      <c r="AA72" s="194">
        <f>IF($T72="",0,'General Inputs'!L$22)</f>
        <v>0</v>
      </c>
      <c r="AB72" s="194">
        <f>IF($T72="",0,'General Inputs'!M$22)</f>
        <v>0</v>
      </c>
      <c r="AC72" s="194">
        <f>IF($T72="",0,'General Inputs'!N$22)</f>
        <v>0</v>
      </c>
      <c r="AD72" s="36"/>
      <c r="AE72" s="36"/>
      <c r="AF72" s="36"/>
      <c r="AG72" s="36"/>
      <c r="AH72" s="36"/>
      <c r="AI72" s="36"/>
      <c r="AJ72" s="36"/>
    </row>
    <row r="73" spans="1:36" outlineLevel="1" x14ac:dyDescent="0.2">
      <c r="A73" s="36"/>
      <c r="B73" s="36"/>
      <c r="C73" s="161"/>
      <c r="D73" s="161"/>
      <c r="E73" s="71" t="s">
        <v>34</v>
      </c>
      <c r="F73" s="71"/>
      <c r="G73" s="92"/>
      <c r="H73" s="93">
        <f t="shared" si="11"/>
        <v>0</v>
      </c>
      <c r="I73" s="162"/>
      <c r="J73" s="93">
        <f t="shared" si="12"/>
        <v>0</v>
      </c>
      <c r="K73" s="162"/>
      <c r="L73" s="162" t="str">
        <f t="shared" si="13"/>
        <v/>
      </c>
      <c r="M73" s="39"/>
      <c r="N73" s="163">
        <f t="shared" si="14"/>
        <v>0</v>
      </c>
      <c r="O73" s="163">
        <f t="shared" si="15"/>
        <v>0</v>
      </c>
      <c r="P73" s="163">
        <f t="shared" si="16"/>
        <v>0</v>
      </c>
      <c r="Q73" s="163">
        <f t="shared" si="17"/>
        <v>0</v>
      </c>
      <c r="R73" s="163">
        <f t="shared" si="18"/>
        <v>0</v>
      </c>
      <c r="S73" s="39"/>
      <c r="T73" s="164"/>
      <c r="U73" s="165">
        <f>ROUND(ROUND(T73,2)*(1+'General Inputs'!K$20)*(1-Z73)+'General Inputs'!K$27,2)</f>
        <v>0</v>
      </c>
      <c r="V73" s="165">
        <f>ROUND(ROUND(U73,2)*(1+'General Inputs'!L$20)*(1-AA73)+'General Inputs'!L$27,2)</f>
        <v>0</v>
      </c>
      <c r="W73" s="165">
        <f>ROUND(ROUND(V73,2)*(1+'General Inputs'!M$20)*(1-AB73)+'General Inputs'!M$27,2)</f>
        <v>0</v>
      </c>
      <c r="X73" s="165">
        <f>ROUND(ROUND(W73,2)*(1+'General Inputs'!N$20)*(1-AC73)+'General Inputs'!N$27,2)</f>
        <v>0</v>
      </c>
      <c r="Y73" s="166"/>
      <c r="Z73" s="194">
        <f>IF($T73="",0,'General Inputs'!K$22)</f>
        <v>0</v>
      </c>
      <c r="AA73" s="194">
        <f>IF($T73="",0,'General Inputs'!L$22)</f>
        <v>0</v>
      </c>
      <c r="AB73" s="194">
        <f>IF($T73="",0,'General Inputs'!M$22)</f>
        <v>0</v>
      </c>
      <c r="AC73" s="194">
        <f>IF($T73="",0,'General Inputs'!N$22)</f>
        <v>0</v>
      </c>
      <c r="AD73" s="36"/>
      <c r="AE73" s="36"/>
      <c r="AF73" s="36"/>
      <c r="AG73" s="36"/>
      <c r="AH73" s="36"/>
      <c r="AI73" s="36"/>
      <c r="AJ73" s="36"/>
    </row>
    <row r="74" spans="1:36" outlineLevel="1" x14ac:dyDescent="0.2">
      <c r="A74" s="36"/>
      <c r="B74" s="36"/>
      <c r="C74" s="161"/>
      <c r="D74" s="161"/>
      <c r="E74" s="71" t="s">
        <v>34</v>
      </c>
      <c r="F74" s="71"/>
      <c r="G74" s="92"/>
      <c r="H74" s="93">
        <f t="shared" si="11"/>
        <v>0</v>
      </c>
      <c r="I74" s="162"/>
      <c r="J74" s="93">
        <f t="shared" si="12"/>
        <v>0</v>
      </c>
      <c r="K74" s="162"/>
      <c r="L74" s="162" t="str">
        <f t="shared" si="13"/>
        <v/>
      </c>
      <c r="M74" s="39"/>
      <c r="N74" s="163">
        <f t="shared" si="14"/>
        <v>0</v>
      </c>
      <c r="O74" s="163">
        <f t="shared" si="15"/>
        <v>0</v>
      </c>
      <c r="P74" s="163">
        <f t="shared" si="16"/>
        <v>0</v>
      </c>
      <c r="Q74" s="163">
        <f t="shared" si="17"/>
        <v>0</v>
      </c>
      <c r="R74" s="163">
        <f t="shared" si="18"/>
        <v>0</v>
      </c>
      <c r="S74" s="39"/>
      <c r="T74" s="164"/>
      <c r="U74" s="165">
        <f>ROUND(ROUND(T74,2)*(1+'General Inputs'!K$20)*(1-Z74)+'General Inputs'!K$27,2)</f>
        <v>0</v>
      </c>
      <c r="V74" s="165">
        <f>ROUND(ROUND(U74,2)*(1+'General Inputs'!L$20)*(1-AA74)+'General Inputs'!L$27,2)</f>
        <v>0</v>
      </c>
      <c r="W74" s="165">
        <f>ROUND(ROUND(V74,2)*(1+'General Inputs'!M$20)*(1-AB74)+'General Inputs'!M$27,2)</f>
        <v>0</v>
      </c>
      <c r="X74" s="165">
        <f>ROUND(ROUND(W74,2)*(1+'General Inputs'!N$20)*(1-AC74)+'General Inputs'!N$27,2)</f>
        <v>0</v>
      </c>
      <c r="Y74" s="166"/>
      <c r="Z74" s="194">
        <f>IF($T74="",0,'General Inputs'!K$22)</f>
        <v>0</v>
      </c>
      <c r="AA74" s="194">
        <f>IF($T74="",0,'General Inputs'!L$22)</f>
        <v>0</v>
      </c>
      <c r="AB74" s="194">
        <f>IF($T74="",0,'General Inputs'!M$22)</f>
        <v>0</v>
      </c>
      <c r="AC74" s="194">
        <f>IF($T74="",0,'General Inputs'!N$22)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2" x14ac:dyDescent="0.2">
      <c r="A75" s="36"/>
      <c r="B75" s="36"/>
      <c r="C75" s="161"/>
      <c r="D75" s="161"/>
      <c r="E75" s="71" t="s">
        <v>34</v>
      </c>
      <c r="F75" s="71"/>
      <c r="G75" s="92"/>
      <c r="H75" s="93">
        <f t="shared" si="11"/>
        <v>0</v>
      </c>
      <c r="I75" s="162"/>
      <c r="J75" s="93">
        <f t="shared" si="12"/>
        <v>0</v>
      </c>
      <c r="K75" s="162"/>
      <c r="L75" s="162" t="str">
        <f t="shared" si="13"/>
        <v/>
      </c>
      <c r="M75" s="39"/>
      <c r="N75" s="163">
        <f t="shared" si="14"/>
        <v>0</v>
      </c>
      <c r="O75" s="163">
        <f t="shared" si="15"/>
        <v>0</v>
      </c>
      <c r="P75" s="163">
        <f t="shared" si="16"/>
        <v>0</v>
      </c>
      <c r="Q75" s="163">
        <f t="shared" si="17"/>
        <v>0</v>
      </c>
      <c r="R75" s="163">
        <f t="shared" si="18"/>
        <v>0</v>
      </c>
      <c r="S75" s="39"/>
      <c r="T75" s="164"/>
      <c r="U75" s="165">
        <f>ROUND(ROUND(T75,2)*(1+'General Inputs'!K$20)*(1-Z75)+'General Inputs'!K$27,2)</f>
        <v>0</v>
      </c>
      <c r="V75" s="165">
        <f>ROUND(ROUND(U75,2)*(1+'General Inputs'!L$20)*(1-AA75)+'General Inputs'!L$27,2)</f>
        <v>0</v>
      </c>
      <c r="W75" s="165">
        <f>ROUND(ROUND(V75,2)*(1+'General Inputs'!M$20)*(1-AB75)+'General Inputs'!M$27,2)</f>
        <v>0</v>
      </c>
      <c r="X75" s="165">
        <f>ROUND(ROUND(W75,2)*(1+'General Inputs'!N$20)*(1-AC75)+'General Inputs'!N$27,2)</f>
        <v>0</v>
      </c>
      <c r="Y75" s="166"/>
      <c r="Z75" s="194">
        <f>IF($T75="",0,'General Inputs'!K$22)</f>
        <v>0</v>
      </c>
      <c r="AA75" s="194">
        <f>IF($T75="",0,'General Inputs'!L$22)</f>
        <v>0</v>
      </c>
      <c r="AB75" s="194">
        <f>IF($T75="",0,'General Inputs'!M$22)</f>
        <v>0</v>
      </c>
      <c r="AC75" s="194">
        <f>IF($T75="",0,'General Inputs'!N$22)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2" x14ac:dyDescent="0.2">
      <c r="A76" s="36"/>
      <c r="B76" s="36"/>
      <c r="C76" s="161"/>
      <c r="D76" s="161"/>
      <c r="E76" s="71" t="s">
        <v>34</v>
      </c>
      <c r="F76" s="71"/>
      <c r="G76" s="92"/>
      <c r="H76" s="93">
        <f t="shared" si="11"/>
        <v>0</v>
      </c>
      <c r="I76" s="162"/>
      <c r="J76" s="93">
        <f t="shared" si="12"/>
        <v>0</v>
      </c>
      <c r="K76" s="162"/>
      <c r="L76" s="162" t="str">
        <f t="shared" si="13"/>
        <v/>
      </c>
      <c r="M76" s="39"/>
      <c r="N76" s="163">
        <f t="shared" si="14"/>
        <v>0</v>
      </c>
      <c r="O76" s="163">
        <f t="shared" si="15"/>
        <v>0</v>
      </c>
      <c r="P76" s="163">
        <f t="shared" si="16"/>
        <v>0</v>
      </c>
      <c r="Q76" s="163">
        <f t="shared" si="17"/>
        <v>0</v>
      </c>
      <c r="R76" s="163">
        <f t="shared" si="18"/>
        <v>0</v>
      </c>
      <c r="S76" s="39"/>
      <c r="T76" s="164"/>
      <c r="U76" s="165">
        <f>ROUND(ROUND(T76,2)*(1+'General Inputs'!K$20)*(1-Z76)+'General Inputs'!K$27,2)</f>
        <v>0</v>
      </c>
      <c r="V76" s="165">
        <f>ROUND(ROUND(U76,2)*(1+'General Inputs'!L$20)*(1-AA76)+'General Inputs'!L$27,2)</f>
        <v>0</v>
      </c>
      <c r="W76" s="165">
        <f>ROUND(ROUND(V76,2)*(1+'General Inputs'!M$20)*(1-AB76)+'General Inputs'!M$27,2)</f>
        <v>0</v>
      </c>
      <c r="X76" s="165">
        <f>ROUND(ROUND(W76,2)*(1+'General Inputs'!N$20)*(1-AC76)+'General Inputs'!N$27,2)</f>
        <v>0</v>
      </c>
      <c r="Y76" s="166"/>
      <c r="Z76" s="194">
        <f>IF($T76="",0,'General Inputs'!K$22)</f>
        <v>0</v>
      </c>
      <c r="AA76" s="194">
        <f>IF($T76="",0,'General Inputs'!L$22)</f>
        <v>0</v>
      </c>
      <c r="AB76" s="194">
        <f>IF($T76="",0,'General Inputs'!M$22)</f>
        <v>0</v>
      </c>
      <c r="AC76" s="194">
        <f>IF($T76="",0,'General Inputs'!N$22)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2" x14ac:dyDescent="0.2">
      <c r="A77" s="36"/>
      <c r="B77" s="36"/>
      <c r="C77" s="161"/>
      <c r="D77" s="161"/>
      <c r="E77" s="71" t="s">
        <v>34</v>
      </c>
      <c r="F77" s="71"/>
      <c r="G77" s="92"/>
      <c r="H77" s="93">
        <f t="shared" si="11"/>
        <v>0</v>
      </c>
      <c r="I77" s="162"/>
      <c r="J77" s="93">
        <f t="shared" si="12"/>
        <v>0</v>
      </c>
      <c r="K77" s="162"/>
      <c r="L77" s="162" t="str">
        <f t="shared" si="13"/>
        <v/>
      </c>
      <c r="M77" s="39"/>
      <c r="N77" s="163">
        <f t="shared" si="14"/>
        <v>0</v>
      </c>
      <c r="O77" s="163">
        <f t="shared" si="15"/>
        <v>0</v>
      </c>
      <c r="P77" s="163">
        <f t="shared" si="16"/>
        <v>0</v>
      </c>
      <c r="Q77" s="163">
        <f t="shared" si="17"/>
        <v>0</v>
      </c>
      <c r="R77" s="163">
        <f t="shared" si="18"/>
        <v>0</v>
      </c>
      <c r="S77" s="39"/>
      <c r="T77" s="164"/>
      <c r="U77" s="165">
        <f>ROUND(ROUND(T77,2)*(1+'General Inputs'!K$20)*(1-Z77)+'General Inputs'!K$27,2)</f>
        <v>0</v>
      </c>
      <c r="V77" s="165">
        <f>ROUND(ROUND(U77,2)*(1+'General Inputs'!L$20)*(1-AA77)+'General Inputs'!L$27,2)</f>
        <v>0</v>
      </c>
      <c r="W77" s="165">
        <f>ROUND(ROUND(V77,2)*(1+'General Inputs'!M$20)*(1-AB77)+'General Inputs'!M$27,2)</f>
        <v>0</v>
      </c>
      <c r="X77" s="165">
        <f>ROUND(ROUND(W77,2)*(1+'General Inputs'!N$20)*(1-AC77)+'General Inputs'!N$27,2)</f>
        <v>0</v>
      </c>
      <c r="Y77" s="166"/>
      <c r="Z77" s="194">
        <f>IF($T77="",0,'General Inputs'!K$22)</f>
        <v>0</v>
      </c>
      <c r="AA77" s="194">
        <f>IF($T77="",0,'General Inputs'!L$22)</f>
        <v>0</v>
      </c>
      <c r="AB77" s="194">
        <f>IF($T77="",0,'General Inputs'!M$22)</f>
        <v>0</v>
      </c>
      <c r="AC77" s="194">
        <f>IF($T77="",0,'General Inputs'!N$22)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2" x14ac:dyDescent="0.2">
      <c r="A78" s="36"/>
      <c r="B78" s="36"/>
      <c r="C78" s="161"/>
      <c r="D78" s="161"/>
      <c r="E78" s="71" t="s">
        <v>34</v>
      </c>
      <c r="F78" s="71"/>
      <c r="G78" s="92"/>
      <c r="H78" s="93">
        <f t="shared" si="11"/>
        <v>0</v>
      </c>
      <c r="I78" s="162"/>
      <c r="J78" s="93">
        <f t="shared" si="12"/>
        <v>0</v>
      </c>
      <c r="K78" s="162"/>
      <c r="L78" s="162" t="str">
        <f t="shared" si="13"/>
        <v/>
      </c>
      <c r="M78" s="39"/>
      <c r="N78" s="163">
        <f t="shared" si="14"/>
        <v>0</v>
      </c>
      <c r="O78" s="163">
        <f t="shared" si="15"/>
        <v>0</v>
      </c>
      <c r="P78" s="163">
        <f t="shared" si="16"/>
        <v>0</v>
      </c>
      <c r="Q78" s="163">
        <f t="shared" si="17"/>
        <v>0</v>
      </c>
      <c r="R78" s="163">
        <f t="shared" si="18"/>
        <v>0</v>
      </c>
      <c r="S78" s="39"/>
      <c r="T78" s="164"/>
      <c r="U78" s="165">
        <f>ROUND(ROUND(T78,2)*(1+'General Inputs'!K$20)*(1-Z78)+'General Inputs'!K$27,2)</f>
        <v>0</v>
      </c>
      <c r="V78" s="165">
        <f>ROUND(ROUND(U78,2)*(1+'General Inputs'!L$20)*(1-AA78)+'General Inputs'!L$27,2)</f>
        <v>0</v>
      </c>
      <c r="W78" s="165">
        <f>ROUND(ROUND(V78,2)*(1+'General Inputs'!M$20)*(1-AB78)+'General Inputs'!M$27,2)</f>
        <v>0</v>
      </c>
      <c r="X78" s="165">
        <f>ROUND(ROUND(W78,2)*(1+'General Inputs'!N$20)*(1-AC78)+'General Inputs'!N$27,2)</f>
        <v>0</v>
      </c>
      <c r="Y78" s="166"/>
      <c r="Z78" s="194">
        <f>IF($T78="",0,'General Inputs'!K$22)</f>
        <v>0</v>
      </c>
      <c r="AA78" s="194">
        <f>IF($T78="",0,'General Inputs'!L$22)</f>
        <v>0</v>
      </c>
      <c r="AB78" s="194">
        <f>IF($T78="",0,'General Inputs'!M$22)</f>
        <v>0</v>
      </c>
      <c r="AC78" s="194">
        <f>IF($T78="",0,'General Inputs'!N$22)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2" x14ac:dyDescent="0.2">
      <c r="A79" s="36"/>
      <c r="B79" s="36"/>
      <c r="C79" s="161"/>
      <c r="D79" s="161"/>
      <c r="E79" s="71" t="s">
        <v>34</v>
      </c>
      <c r="F79" s="71"/>
      <c r="G79" s="92"/>
      <c r="H79" s="93">
        <f t="shared" si="11"/>
        <v>0</v>
      </c>
      <c r="I79" s="162"/>
      <c r="J79" s="93">
        <f t="shared" si="12"/>
        <v>0</v>
      </c>
      <c r="K79" s="162"/>
      <c r="L79" s="162" t="str">
        <f t="shared" si="13"/>
        <v/>
      </c>
      <c r="M79" s="39"/>
      <c r="N79" s="163">
        <f t="shared" si="14"/>
        <v>0</v>
      </c>
      <c r="O79" s="163">
        <f t="shared" si="15"/>
        <v>0</v>
      </c>
      <c r="P79" s="163">
        <f t="shared" si="16"/>
        <v>0</v>
      </c>
      <c r="Q79" s="163">
        <f t="shared" si="17"/>
        <v>0</v>
      </c>
      <c r="R79" s="163">
        <f t="shared" si="18"/>
        <v>0</v>
      </c>
      <c r="S79" s="39"/>
      <c r="T79" s="164"/>
      <c r="U79" s="165">
        <f>ROUND(ROUND(T79,2)*(1+'General Inputs'!K$20)*(1-Z79)+'General Inputs'!K$27,2)</f>
        <v>0</v>
      </c>
      <c r="V79" s="165">
        <f>ROUND(ROUND(U79,2)*(1+'General Inputs'!L$20)*(1-AA79)+'General Inputs'!L$27,2)</f>
        <v>0</v>
      </c>
      <c r="W79" s="165">
        <f>ROUND(ROUND(V79,2)*(1+'General Inputs'!M$20)*(1-AB79)+'General Inputs'!M$27,2)</f>
        <v>0</v>
      </c>
      <c r="X79" s="165">
        <f>ROUND(ROUND(W79,2)*(1+'General Inputs'!N$20)*(1-AC79)+'General Inputs'!N$27,2)</f>
        <v>0</v>
      </c>
      <c r="Y79" s="166"/>
      <c r="Z79" s="194">
        <f>IF($T79="",0,'General Inputs'!K$22)</f>
        <v>0</v>
      </c>
      <c r="AA79" s="194">
        <f>IF($T79="",0,'General Inputs'!L$22)</f>
        <v>0</v>
      </c>
      <c r="AB79" s="194">
        <f>IF($T79="",0,'General Inputs'!M$22)</f>
        <v>0</v>
      </c>
      <c r="AC79" s="194">
        <f>IF($T79="",0,'General Inputs'!N$22)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2" x14ac:dyDescent="0.2">
      <c r="A80" s="36"/>
      <c r="B80" s="36"/>
      <c r="C80" s="161"/>
      <c r="D80" s="161"/>
      <c r="E80" s="71" t="s">
        <v>34</v>
      </c>
      <c r="F80" s="71"/>
      <c r="G80" s="92"/>
      <c r="H80" s="93">
        <f t="shared" si="11"/>
        <v>0</v>
      </c>
      <c r="I80" s="162"/>
      <c r="J80" s="93">
        <f t="shared" si="12"/>
        <v>0</v>
      </c>
      <c r="K80" s="162"/>
      <c r="L80" s="162" t="str">
        <f t="shared" si="13"/>
        <v/>
      </c>
      <c r="M80" s="39"/>
      <c r="N80" s="163">
        <f t="shared" si="14"/>
        <v>0</v>
      </c>
      <c r="O80" s="163">
        <f t="shared" si="15"/>
        <v>0</v>
      </c>
      <c r="P80" s="163">
        <f t="shared" si="16"/>
        <v>0</v>
      </c>
      <c r="Q80" s="163">
        <f t="shared" si="17"/>
        <v>0</v>
      </c>
      <c r="R80" s="163">
        <f t="shared" si="18"/>
        <v>0</v>
      </c>
      <c r="S80" s="39"/>
      <c r="T80" s="164"/>
      <c r="U80" s="165">
        <f>ROUND(ROUND(T80,2)*(1+'General Inputs'!K$20)*(1-Z80)+'General Inputs'!K$27,2)</f>
        <v>0</v>
      </c>
      <c r="V80" s="165">
        <f>ROUND(ROUND(U80,2)*(1+'General Inputs'!L$20)*(1-AA80)+'General Inputs'!L$27,2)</f>
        <v>0</v>
      </c>
      <c r="W80" s="165">
        <f>ROUND(ROUND(V80,2)*(1+'General Inputs'!M$20)*(1-AB80)+'General Inputs'!M$27,2)</f>
        <v>0</v>
      </c>
      <c r="X80" s="165">
        <f>ROUND(ROUND(W80,2)*(1+'General Inputs'!N$20)*(1-AC80)+'General Inputs'!N$27,2)</f>
        <v>0</v>
      </c>
      <c r="Y80" s="166"/>
      <c r="Z80" s="194">
        <f>IF($T80="",0,'General Inputs'!K$22)</f>
        <v>0</v>
      </c>
      <c r="AA80" s="194">
        <f>IF($T80="",0,'General Inputs'!L$22)</f>
        <v>0</v>
      </c>
      <c r="AB80" s="194">
        <f>IF($T80="",0,'General Inputs'!M$22)</f>
        <v>0</v>
      </c>
      <c r="AC80" s="194">
        <f>IF($T80="",0,'General Inputs'!N$22)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2" x14ac:dyDescent="0.2">
      <c r="A81" s="36"/>
      <c r="B81" s="36"/>
      <c r="C81" s="161"/>
      <c r="D81" s="161"/>
      <c r="E81" s="71" t="s">
        <v>34</v>
      </c>
      <c r="F81" s="71"/>
      <c r="G81" s="92"/>
      <c r="H81" s="93">
        <f t="shared" si="11"/>
        <v>0</v>
      </c>
      <c r="I81" s="162"/>
      <c r="J81" s="93">
        <f t="shared" si="12"/>
        <v>0</v>
      </c>
      <c r="K81" s="162"/>
      <c r="L81" s="162" t="str">
        <f t="shared" si="13"/>
        <v/>
      </c>
      <c r="M81" s="39"/>
      <c r="N81" s="163">
        <f t="shared" si="14"/>
        <v>0</v>
      </c>
      <c r="O81" s="163">
        <f t="shared" si="15"/>
        <v>0</v>
      </c>
      <c r="P81" s="163">
        <f t="shared" si="16"/>
        <v>0</v>
      </c>
      <c r="Q81" s="163">
        <f t="shared" si="17"/>
        <v>0</v>
      </c>
      <c r="R81" s="163">
        <f t="shared" si="18"/>
        <v>0</v>
      </c>
      <c r="S81" s="39"/>
      <c r="T81" s="164"/>
      <c r="U81" s="165">
        <f>ROUND(ROUND(T81,2)*(1+'General Inputs'!K$20)*(1-Z81)+'General Inputs'!K$27,2)</f>
        <v>0</v>
      </c>
      <c r="V81" s="165">
        <f>ROUND(ROUND(U81,2)*(1+'General Inputs'!L$20)*(1-AA81)+'General Inputs'!L$27,2)</f>
        <v>0</v>
      </c>
      <c r="W81" s="165">
        <f>ROUND(ROUND(V81,2)*(1+'General Inputs'!M$20)*(1-AB81)+'General Inputs'!M$27,2)</f>
        <v>0</v>
      </c>
      <c r="X81" s="165">
        <f>ROUND(ROUND(W81,2)*(1+'General Inputs'!N$20)*(1-AC81)+'General Inputs'!N$27,2)</f>
        <v>0</v>
      </c>
      <c r="Y81" s="166"/>
      <c r="Z81" s="194">
        <f>IF($T81="",0,'General Inputs'!K$22)</f>
        <v>0</v>
      </c>
      <c r="AA81" s="194">
        <f>IF($T81="",0,'General Inputs'!L$22)</f>
        <v>0</v>
      </c>
      <c r="AB81" s="194">
        <f>IF($T81="",0,'General Inputs'!M$22)</f>
        <v>0</v>
      </c>
      <c r="AC81" s="194">
        <f>IF($T81="",0,'General Inputs'!N$22)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2" x14ac:dyDescent="0.2">
      <c r="A82" s="36"/>
      <c r="B82" s="36"/>
      <c r="C82" s="161"/>
      <c r="D82" s="161"/>
      <c r="E82" s="71" t="s">
        <v>34</v>
      </c>
      <c r="F82" s="71"/>
      <c r="G82" s="92"/>
      <c r="H82" s="93">
        <f t="shared" si="11"/>
        <v>0</v>
      </c>
      <c r="I82" s="162"/>
      <c r="J82" s="93">
        <f t="shared" si="12"/>
        <v>0</v>
      </c>
      <c r="K82" s="162"/>
      <c r="L82" s="162" t="str">
        <f t="shared" si="13"/>
        <v/>
      </c>
      <c r="M82" s="39"/>
      <c r="N82" s="163">
        <f t="shared" si="14"/>
        <v>0</v>
      </c>
      <c r="O82" s="163">
        <f t="shared" si="15"/>
        <v>0</v>
      </c>
      <c r="P82" s="163">
        <f t="shared" si="16"/>
        <v>0</v>
      </c>
      <c r="Q82" s="163">
        <f t="shared" si="17"/>
        <v>0</v>
      </c>
      <c r="R82" s="163">
        <f t="shared" si="18"/>
        <v>0</v>
      </c>
      <c r="S82" s="39"/>
      <c r="T82" s="164"/>
      <c r="U82" s="165">
        <f>ROUND(ROUND(T82,2)*(1+'General Inputs'!K$20)*(1-Z82)+'General Inputs'!K$27,2)</f>
        <v>0</v>
      </c>
      <c r="V82" s="165">
        <f>ROUND(ROUND(U82,2)*(1+'General Inputs'!L$20)*(1-AA82)+'General Inputs'!L$27,2)</f>
        <v>0</v>
      </c>
      <c r="W82" s="165">
        <f>ROUND(ROUND(V82,2)*(1+'General Inputs'!M$20)*(1-AB82)+'General Inputs'!M$27,2)</f>
        <v>0</v>
      </c>
      <c r="X82" s="165">
        <f>ROUND(ROUND(W82,2)*(1+'General Inputs'!N$20)*(1-AC82)+'General Inputs'!N$27,2)</f>
        <v>0</v>
      </c>
      <c r="Y82" s="166"/>
      <c r="Z82" s="194">
        <f>IF($T82="",0,'General Inputs'!K$22)</f>
        <v>0</v>
      </c>
      <c r="AA82" s="194">
        <f>IF($T82="",0,'General Inputs'!L$22)</f>
        <v>0</v>
      </c>
      <c r="AB82" s="194">
        <f>IF($T82="",0,'General Inputs'!M$22)</f>
        <v>0</v>
      </c>
      <c r="AC82" s="194">
        <f>IF($T82="",0,'General Inputs'!N$22)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2" x14ac:dyDescent="0.2">
      <c r="A83" s="36"/>
      <c r="B83" s="36"/>
      <c r="C83" s="161"/>
      <c r="D83" s="161"/>
      <c r="E83" s="71" t="s">
        <v>34</v>
      </c>
      <c r="F83" s="71"/>
      <c r="G83" s="92"/>
      <c r="H83" s="93">
        <f t="shared" si="11"/>
        <v>0</v>
      </c>
      <c r="I83" s="162"/>
      <c r="J83" s="93">
        <f t="shared" si="12"/>
        <v>0</v>
      </c>
      <c r="K83" s="162"/>
      <c r="L83" s="162" t="str">
        <f t="shared" si="13"/>
        <v/>
      </c>
      <c r="M83" s="39"/>
      <c r="N83" s="163">
        <f t="shared" si="14"/>
        <v>0</v>
      </c>
      <c r="O83" s="163">
        <f t="shared" si="15"/>
        <v>0</v>
      </c>
      <c r="P83" s="163">
        <f t="shared" si="16"/>
        <v>0</v>
      </c>
      <c r="Q83" s="163">
        <f t="shared" si="17"/>
        <v>0</v>
      </c>
      <c r="R83" s="163">
        <f t="shared" si="18"/>
        <v>0</v>
      </c>
      <c r="S83" s="39"/>
      <c r="T83" s="164"/>
      <c r="U83" s="165">
        <f>ROUND(ROUND(T83,2)*(1+'General Inputs'!K$20)*(1-Z83)+'General Inputs'!K$27,2)</f>
        <v>0</v>
      </c>
      <c r="V83" s="165">
        <f>ROUND(ROUND(U83,2)*(1+'General Inputs'!L$20)*(1-AA83)+'General Inputs'!L$27,2)</f>
        <v>0</v>
      </c>
      <c r="W83" s="165">
        <f>ROUND(ROUND(V83,2)*(1+'General Inputs'!M$20)*(1-AB83)+'General Inputs'!M$27,2)</f>
        <v>0</v>
      </c>
      <c r="X83" s="165">
        <f>ROUND(ROUND(W83,2)*(1+'General Inputs'!N$20)*(1-AC83)+'General Inputs'!N$27,2)</f>
        <v>0</v>
      </c>
      <c r="Y83" s="166"/>
      <c r="Z83" s="194">
        <f>IF($T83="",0,'General Inputs'!K$22)</f>
        <v>0</v>
      </c>
      <c r="AA83" s="194">
        <f>IF($T83="",0,'General Inputs'!L$22)</f>
        <v>0</v>
      </c>
      <c r="AB83" s="194">
        <f>IF($T83="",0,'General Inputs'!M$22)</f>
        <v>0</v>
      </c>
      <c r="AC83" s="194">
        <f>IF($T83="",0,'General Inputs'!N$22)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2" x14ac:dyDescent="0.2">
      <c r="A84" s="36"/>
      <c r="B84" s="36"/>
      <c r="C84" s="161"/>
      <c r="D84" s="161"/>
      <c r="E84" s="71" t="s">
        <v>34</v>
      </c>
      <c r="F84" s="71"/>
      <c r="G84" s="92"/>
      <c r="H84" s="93">
        <f t="shared" si="11"/>
        <v>0</v>
      </c>
      <c r="I84" s="162"/>
      <c r="J84" s="93">
        <f t="shared" si="12"/>
        <v>0</v>
      </c>
      <c r="K84" s="162"/>
      <c r="L84" s="162" t="str">
        <f t="shared" si="13"/>
        <v/>
      </c>
      <c r="M84" s="39"/>
      <c r="N84" s="163">
        <f t="shared" si="14"/>
        <v>0</v>
      </c>
      <c r="O84" s="163">
        <f t="shared" si="15"/>
        <v>0</v>
      </c>
      <c r="P84" s="163">
        <f t="shared" si="16"/>
        <v>0</v>
      </c>
      <c r="Q84" s="163">
        <f t="shared" si="17"/>
        <v>0</v>
      </c>
      <c r="R84" s="163">
        <f t="shared" si="18"/>
        <v>0</v>
      </c>
      <c r="S84" s="39"/>
      <c r="T84" s="164"/>
      <c r="U84" s="165">
        <f>ROUND(ROUND(T84,2)*(1+'General Inputs'!K$20)*(1-Z84)+'General Inputs'!K$27,2)</f>
        <v>0</v>
      </c>
      <c r="V84" s="165">
        <f>ROUND(ROUND(U84,2)*(1+'General Inputs'!L$20)*(1-AA84)+'General Inputs'!L$27,2)</f>
        <v>0</v>
      </c>
      <c r="W84" s="165">
        <f>ROUND(ROUND(V84,2)*(1+'General Inputs'!M$20)*(1-AB84)+'General Inputs'!M$27,2)</f>
        <v>0</v>
      </c>
      <c r="X84" s="165">
        <f>ROUND(ROUND(W84,2)*(1+'General Inputs'!N$20)*(1-AC84)+'General Inputs'!N$27,2)</f>
        <v>0</v>
      </c>
      <c r="Y84" s="166"/>
      <c r="Z84" s="194">
        <f>IF($T84="",0,'General Inputs'!K$22)</f>
        <v>0</v>
      </c>
      <c r="AA84" s="194">
        <f>IF($T84="",0,'General Inputs'!L$22)</f>
        <v>0</v>
      </c>
      <c r="AB84" s="194">
        <f>IF($T84="",0,'General Inputs'!M$22)</f>
        <v>0</v>
      </c>
      <c r="AC84" s="194">
        <f>IF($T84="",0,'General Inputs'!N$22)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2" x14ac:dyDescent="0.2">
      <c r="A85" s="36"/>
      <c r="B85" s="36"/>
      <c r="C85" s="161"/>
      <c r="D85" s="161"/>
      <c r="E85" s="71" t="s">
        <v>34</v>
      </c>
      <c r="F85" s="71"/>
      <c r="G85" s="92"/>
      <c r="H85" s="93">
        <f t="shared" si="11"/>
        <v>0</v>
      </c>
      <c r="I85" s="162"/>
      <c r="J85" s="93">
        <f t="shared" si="12"/>
        <v>0</v>
      </c>
      <c r="K85" s="162"/>
      <c r="L85" s="162" t="str">
        <f t="shared" si="13"/>
        <v/>
      </c>
      <c r="M85" s="39"/>
      <c r="N85" s="163">
        <f t="shared" si="14"/>
        <v>0</v>
      </c>
      <c r="O85" s="163">
        <f t="shared" si="15"/>
        <v>0</v>
      </c>
      <c r="P85" s="163">
        <f t="shared" si="16"/>
        <v>0</v>
      </c>
      <c r="Q85" s="163">
        <f t="shared" si="17"/>
        <v>0</v>
      </c>
      <c r="R85" s="163">
        <f t="shared" si="18"/>
        <v>0</v>
      </c>
      <c r="S85" s="39"/>
      <c r="T85" s="164"/>
      <c r="U85" s="165">
        <f>ROUND(ROUND(T85,2)*(1+'General Inputs'!K$20)*(1-Z85)+'General Inputs'!K$27,2)</f>
        <v>0</v>
      </c>
      <c r="V85" s="165">
        <f>ROUND(ROUND(U85,2)*(1+'General Inputs'!L$20)*(1-AA85)+'General Inputs'!L$27,2)</f>
        <v>0</v>
      </c>
      <c r="W85" s="165">
        <f>ROUND(ROUND(V85,2)*(1+'General Inputs'!M$20)*(1-AB85)+'General Inputs'!M$27,2)</f>
        <v>0</v>
      </c>
      <c r="X85" s="165">
        <f>ROUND(ROUND(W85,2)*(1+'General Inputs'!N$20)*(1-AC85)+'General Inputs'!N$27,2)</f>
        <v>0</v>
      </c>
      <c r="Y85" s="166"/>
      <c r="Z85" s="194">
        <f>IF($T85="",0,'General Inputs'!K$22)</f>
        <v>0</v>
      </c>
      <c r="AA85" s="194">
        <f>IF($T85="",0,'General Inputs'!L$22)</f>
        <v>0</v>
      </c>
      <c r="AB85" s="194">
        <f>IF($T85="",0,'General Inputs'!M$22)</f>
        <v>0</v>
      </c>
      <c r="AC85" s="194">
        <f>IF($T85="",0,'General Inputs'!N$22)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2" x14ac:dyDescent="0.2">
      <c r="A86" s="36"/>
      <c r="B86" s="36"/>
      <c r="C86" s="161"/>
      <c r="D86" s="161"/>
      <c r="E86" s="71" t="s">
        <v>34</v>
      </c>
      <c r="F86" s="71"/>
      <c r="G86" s="92"/>
      <c r="H86" s="93">
        <f t="shared" si="11"/>
        <v>0</v>
      </c>
      <c r="I86" s="162"/>
      <c r="J86" s="93">
        <f t="shared" si="12"/>
        <v>0</v>
      </c>
      <c r="K86" s="162"/>
      <c r="L86" s="162" t="str">
        <f t="shared" si="13"/>
        <v/>
      </c>
      <c r="M86" s="39"/>
      <c r="N86" s="163">
        <f t="shared" si="14"/>
        <v>0</v>
      </c>
      <c r="O86" s="163">
        <f t="shared" si="15"/>
        <v>0</v>
      </c>
      <c r="P86" s="163">
        <f t="shared" si="16"/>
        <v>0</v>
      </c>
      <c r="Q86" s="163">
        <f t="shared" si="17"/>
        <v>0</v>
      </c>
      <c r="R86" s="163">
        <f t="shared" si="18"/>
        <v>0</v>
      </c>
      <c r="S86" s="39"/>
      <c r="T86" s="164"/>
      <c r="U86" s="165">
        <f>ROUND(ROUND(T86,2)*(1+'General Inputs'!K$20)*(1-Z86)+'General Inputs'!K$27,2)</f>
        <v>0</v>
      </c>
      <c r="V86" s="165">
        <f>ROUND(ROUND(U86,2)*(1+'General Inputs'!L$20)*(1-AA86)+'General Inputs'!L$27,2)</f>
        <v>0</v>
      </c>
      <c r="W86" s="165">
        <f>ROUND(ROUND(V86,2)*(1+'General Inputs'!M$20)*(1-AB86)+'General Inputs'!M$27,2)</f>
        <v>0</v>
      </c>
      <c r="X86" s="165">
        <f>ROUND(ROUND(W86,2)*(1+'General Inputs'!N$20)*(1-AC86)+'General Inputs'!N$27,2)</f>
        <v>0</v>
      </c>
      <c r="Y86" s="166"/>
      <c r="Z86" s="194">
        <f>IF($T86="",0,'General Inputs'!K$22)</f>
        <v>0</v>
      </c>
      <c r="AA86" s="194">
        <f>IF($T86="",0,'General Inputs'!L$22)</f>
        <v>0</v>
      </c>
      <c r="AB86" s="194">
        <f>IF($T86="",0,'General Inputs'!M$22)</f>
        <v>0</v>
      </c>
      <c r="AC86" s="194">
        <f>IF($T86="",0,'General Inputs'!N$22)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2" x14ac:dyDescent="0.2">
      <c r="A87" s="36"/>
      <c r="B87" s="36"/>
      <c r="C87" s="161"/>
      <c r="D87" s="161"/>
      <c r="E87" s="71" t="s">
        <v>34</v>
      </c>
      <c r="F87" s="71"/>
      <c r="G87" s="92"/>
      <c r="H87" s="93">
        <f t="shared" si="11"/>
        <v>0</v>
      </c>
      <c r="I87" s="162"/>
      <c r="J87" s="93">
        <f t="shared" si="12"/>
        <v>0</v>
      </c>
      <c r="K87" s="162"/>
      <c r="L87" s="162" t="str">
        <f t="shared" si="13"/>
        <v/>
      </c>
      <c r="M87" s="39"/>
      <c r="N87" s="163">
        <f t="shared" si="14"/>
        <v>0</v>
      </c>
      <c r="O87" s="163">
        <f t="shared" si="15"/>
        <v>0</v>
      </c>
      <c r="P87" s="163">
        <f t="shared" si="16"/>
        <v>0</v>
      </c>
      <c r="Q87" s="163">
        <f t="shared" si="17"/>
        <v>0</v>
      </c>
      <c r="R87" s="163">
        <f t="shared" si="18"/>
        <v>0</v>
      </c>
      <c r="S87" s="39"/>
      <c r="T87" s="164"/>
      <c r="U87" s="165">
        <f>ROUND(ROUND(T87,2)*(1+'General Inputs'!K$20)*(1-Z87)+'General Inputs'!K$27,2)</f>
        <v>0</v>
      </c>
      <c r="V87" s="165">
        <f>ROUND(ROUND(U87,2)*(1+'General Inputs'!L$20)*(1-AA87)+'General Inputs'!L$27,2)</f>
        <v>0</v>
      </c>
      <c r="W87" s="165">
        <f>ROUND(ROUND(V87,2)*(1+'General Inputs'!M$20)*(1-AB87)+'General Inputs'!M$27,2)</f>
        <v>0</v>
      </c>
      <c r="X87" s="165">
        <f>ROUND(ROUND(W87,2)*(1+'General Inputs'!N$20)*(1-AC87)+'General Inputs'!N$27,2)</f>
        <v>0</v>
      </c>
      <c r="Y87" s="166"/>
      <c r="Z87" s="194">
        <f>IF($T87="",0,'General Inputs'!K$22)</f>
        <v>0</v>
      </c>
      <c r="AA87" s="194">
        <f>IF($T87="",0,'General Inputs'!L$22)</f>
        <v>0</v>
      </c>
      <c r="AB87" s="194">
        <f>IF($T87="",0,'General Inputs'!M$22)</f>
        <v>0</v>
      </c>
      <c r="AC87" s="194">
        <f>IF($T87="",0,'General Inputs'!N$22)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2" x14ac:dyDescent="0.2">
      <c r="A88" s="36"/>
      <c r="B88" s="36"/>
      <c r="C88" s="161"/>
      <c r="D88" s="161"/>
      <c r="E88" s="71" t="s">
        <v>34</v>
      </c>
      <c r="F88" s="71"/>
      <c r="G88" s="92"/>
      <c r="H88" s="93">
        <f t="shared" si="11"/>
        <v>0</v>
      </c>
      <c r="I88" s="162"/>
      <c r="J88" s="93">
        <f t="shared" si="12"/>
        <v>0</v>
      </c>
      <c r="K88" s="162"/>
      <c r="L88" s="162" t="str">
        <f t="shared" si="13"/>
        <v/>
      </c>
      <c r="M88" s="39"/>
      <c r="N88" s="163">
        <f t="shared" si="14"/>
        <v>0</v>
      </c>
      <c r="O88" s="163">
        <f t="shared" si="15"/>
        <v>0</v>
      </c>
      <c r="P88" s="163">
        <f t="shared" si="16"/>
        <v>0</v>
      </c>
      <c r="Q88" s="163">
        <f t="shared" si="17"/>
        <v>0</v>
      </c>
      <c r="R88" s="163">
        <f t="shared" si="18"/>
        <v>0</v>
      </c>
      <c r="S88" s="39"/>
      <c r="T88" s="164"/>
      <c r="U88" s="165">
        <f>ROUND(ROUND(T88,2)*(1+'General Inputs'!K$20)*(1-Z88)+'General Inputs'!K$27,2)</f>
        <v>0</v>
      </c>
      <c r="V88" s="165">
        <f>ROUND(ROUND(U88,2)*(1+'General Inputs'!L$20)*(1-AA88)+'General Inputs'!L$27,2)</f>
        <v>0</v>
      </c>
      <c r="W88" s="165">
        <f>ROUND(ROUND(V88,2)*(1+'General Inputs'!M$20)*(1-AB88)+'General Inputs'!M$27,2)</f>
        <v>0</v>
      </c>
      <c r="X88" s="165">
        <f>ROUND(ROUND(W88,2)*(1+'General Inputs'!N$20)*(1-AC88)+'General Inputs'!N$27,2)</f>
        <v>0</v>
      </c>
      <c r="Y88" s="166"/>
      <c r="Z88" s="194">
        <f>IF($T88="",0,'General Inputs'!K$22)</f>
        <v>0</v>
      </c>
      <c r="AA88" s="194">
        <f>IF($T88="",0,'General Inputs'!L$22)</f>
        <v>0</v>
      </c>
      <c r="AB88" s="194">
        <f>IF($T88="",0,'General Inputs'!M$22)</f>
        <v>0</v>
      </c>
      <c r="AC88" s="194">
        <f>IF($T88="",0,'General Inputs'!N$22)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2" x14ac:dyDescent="0.2">
      <c r="A89" s="36"/>
      <c r="B89" s="36"/>
      <c r="C89" s="161"/>
      <c r="D89" s="161"/>
      <c r="E89" s="71" t="s">
        <v>34</v>
      </c>
      <c r="F89" s="71"/>
      <c r="G89" s="92"/>
      <c r="H89" s="93">
        <f t="shared" si="11"/>
        <v>0</v>
      </c>
      <c r="I89" s="162"/>
      <c r="J89" s="93">
        <f t="shared" si="12"/>
        <v>0</v>
      </c>
      <c r="K89" s="162"/>
      <c r="L89" s="162" t="str">
        <f t="shared" si="13"/>
        <v/>
      </c>
      <c r="M89" s="39"/>
      <c r="N89" s="163">
        <f t="shared" si="14"/>
        <v>0</v>
      </c>
      <c r="O89" s="163">
        <f t="shared" si="15"/>
        <v>0</v>
      </c>
      <c r="P89" s="163">
        <f t="shared" si="16"/>
        <v>0</v>
      </c>
      <c r="Q89" s="163">
        <f t="shared" si="17"/>
        <v>0</v>
      </c>
      <c r="R89" s="163">
        <f t="shared" si="18"/>
        <v>0</v>
      </c>
      <c r="S89" s="39"/>
      <c r="T89" s="164"/>
      <c r="U89" s="165">
        <f>ROUND(ROUND(T89,2)*(1+'General Inputs'!K$20)*(1-Z89)+'General Inputs'!K$27,2)</f>
        <v>0</v>
      </c>
      <c r="V89" s="165">
        <f>ROUND(ROUND(U89,2)*(1+'General Inputs'!L$20)*(1-AA89)+'General Inputs'!L$27,2)</f>
        <v>0</v>
      </c>
      <c r="W89" s="165">
        <f>ROUND(ROUND(V89,2)*(1+'General Inputs'!M$20)*(1-AB89)+'General Inputs'!M$27,2)</f>
        <v>0</v>
      </c>
      <c r="X89" s="165">
        <f>ROUND(ROUND(W89,2)*(1+'General Inputs'!N$20)*(1-AC89)+'General Inputs'!N$27,2)</f>
        <v>0</v>
      </c>
      <c r="Y89" s="166"/>
      <c r="Z89" s="194">
        <f>IF($T89="",0,'General Inputs'!K$22)</f>
        <v>0</v>
      </c>
      <c r="AA89" s="194">
        <f>IF($T89="",0,'General Inputs'!L$22)</f>
        <v>0</v>
      </c>
      <c r="AB89" s="194">
        <f>IF($T89="",0,'General Inputs'!M$22)</f>
        <v>0</v>
      </c>
      <c r="AC89" s="194">
        <f>IF($T89="",0,'General Inputs'!N$22)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2" x14ac:dyDescent="0.2">
      <c r="A90" s="36"/>
      <c r="B90" s="36"/>
      <c r="C90" s="161"/>
      <c r="D90" s="161"/>
      <c r="E90" s="71" t="s">
        <v>34</v>
      </c>
      <c r="F90" s="71"/>
      <c r="G90" s="92"/>
      <c r="H90" s="93">
        <f t="shared" si="11"/>
        <v>0</v>
      </c>
      <c r="I90" s="162"/>
      <c r="J90" s="93">
        <f t="shared" si="12"/>
        <v>0</v>
      </c>
      <c r="K90" s="162"/>
      <c r="L90" s="162" t="str">
        <f t="shared" si="13"/>
        <v/>
      </c>
      <c r="M90" s="39"/>
      <c r="N90" s="163">
        <f t="shared" si="14"/>
        <v>0</v>
      </c>
      <c r="O90" s="163">
        <f t="shared" si="15"/>
        <v>0</v>
      </c>
      <c r="P90" s="163">
        <f t="shared" si="16"/>
        <v>0</v>
      </c>
      <c r="Q90" s="163">
        <f t="shared" si="17"/>
        <v>0</v>
      </c>
      <c r="R90" s="163">
        <f t="shared" si="18"/>
        <v>0</v>
      </c>
      <c r="S90" s="39"/>
      <c r="T90" s="164"/>
      <c r="U90" s="165">
        <f>ROUND(ROUND(T90,2)*(1+'General Inputs'!K$20)*(1-Z90)+'General Inputs'!K$27,2)</f>
        <v>0</v>
      </c>
      <c r="V90" s="165">
        <f>ROUND(ROUND(U90,2)*(1+'General Inputs'!L$20)*(1-AA90)+'General Inputs'!L$27,2)</f>
        <v>0</v>
      </c>
      <c r="W90" s="165">
        <f>ROUND(ROUND(V90,2)*(1+'General Inputs'!M$20)*(1-AB90)+'General Inputs'!M$27,2)</f>
        <v>0</v>
      </c>
      <c r="X90" s="165">
        <f>ROUND(ROUND(W90,2)*(1+'General Inputs'!N$20)*(1-AC90)+'General Inputs'!N$27,2)</f>
        <v>0</v>
      </c>
      <c r="Y90" s="166"/>
      <c r="Z90" s="194">
        <f>IF($T90="",0,'General Inputs'!K$22)</f>
        <v>0</v>
      </c>
      <c r="AA90" s="194">
        <f>IF($T90="",0,'General Inputs'!L$22)</f>
        <v>0</v>
      </c>
      <c r="AB90" s="194">
        <f>IF($T90="",0,'General Inputs'!M$22)</f>
        <v>0</v>
      </c>
      <c r="AC90" s="194">
        <f>IF($T90="",0,'General Inputs'!N$22)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2" x14ac:dyDescent="0.2">
      <c r="A91" s="36"/>
      <c r="B91" s="36"/>
      <c r="C91" s="161"/>
      <c r="D91" s="161"/>
      <c r="E91" s="71" t="s">
        <v>34</v>
      </c>
      <c r="F91" s="71"/>
      <c r="G91" s="92"/>
      <c r="H91" s="93">
        <f t="shared" si="11"/>
        <v>0</v>
      </c>
      <c r="I91" s="162"/>
      <c r="J91" s="93">
        <f t="shared" si="12"/>
        <v>0</v>
      </c>
      <c r="K91" s="162"/>
      <c r="L91" s="162" t="str">
        <f t="shared" si="13"/>
        <v/>
      </c>
      <c r="M91" s="39"/>
      <c r="N91" s="163">
        <f t="shared" si="14"/>
        <v>0</v>
      </c>
      <c r="O91" s="163">
        <f t="shared" si="15"/>
        <v>0</v>
      </c>
      <c r="P91" s="163">
        <f t="shared" si="16"/>
        <v>0</v>
      </c>
      <c r="Q91" s="163">
        <f t="shared" si="17"/>
        <v>0</v>
      </c>
      <c r="R91" s="163">
        <f t="shared" si="18"/>
        <v>0</v>
      </c>
      <c r="S91" s="39"/>
      <c r="T91" s="164"/>
      <c r="U91" s="165">
        <f>ROUND(ROUND(T91,2)*(1+'General Inputs'!K$20)*(1-Z91)+'General Inputs'!K$27,2)</f>
        <v>0</v>
      </c>
      <c r="V91" s="165">
        <f>ROUND(ROUND(U91,2)*(1+'General Inputs'!L$20)*(1-AA91)+'General Inputs'!L$27,2)</f>
        <v>0</v>
      </c>
      <c r="W91" s="165">
        <f>ROUND(ROUND(V91,2)*(1+'General Inputs'!M$20)*(1-AB91)+'General Inputs'!M$27,2)</f>
        <v>0</v>
      </c>
      <c r="X91" s="165">
        <f>ROUND(ROUND(W91,2)*(1+'General Inputs'!N$20)*(1-AC91)+'General Inputs'!N$27,2)</f>
        <v>0</v>
      </c>
      <c r="Y91" s="166"/>
      <c r="Z91" s="194">
        <f>IF($T91="",0,'General Inputs'!K$22)</f>
        <v>0</v>
      </c>
      <c r="AA91" s="194">
        <f>IF($T91="",0,'General Inputs'!L$22)</f>
        <v>0</v>
      </c>
      <c r="AB91" s="194">
        <f>IF($T91="",0,'General Inputs'!M$22)</f>
        <v>0</v>
      </c>
      <c r="AC91" s="194">
        <f>IF($T91="",0,'General Inputs'!N$22)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2" x14ac:dyDescent="0.2">
      <c r="A92" s="36"/>
      <c r="B92" s="36"/>
      <c r="C92" s="161"/>
      <c r="D92" s="161"/>
      <c r="E92" s="71" t="s">
        <v>34</v>
      </c>
      <c r="F92" s="71"/>
      <c r="G92" s="92"/>
      <c r="H92" s="93">
        <f t="shared" si="11"/>
        <v>0</v>
      </c>
      <c r="I92" s="162"/>
      <c r="J92" s="93">
        <f t="shared" si="12"/>
        <v>0</v>
      </c>
      <c r="K92" s="162"/>
      <c r="L92" s="162" t="str">
        <f t="shared" si="13"/>
        <v/>
      </c>
      <c r="M92" s="39"/>
      <c r="N92" s="163">
        <f t="shared" si="14"/>
        <v>0</v>
      </c>
      <c r="O92" s="163">
        <f t="shared" si="15"/>
        <v>0</v>
      </c>
      <c r="P92" s="163">
        <f t="shared" si="16"/>
        <v>0</v>
      </c>
      <c r="Q92" s="163">
        <f t="shared" si="17"/>
        <v>0</v>
      </c>
      <c r="R92" s="163">
        <f t="shared" si="18"/>
        <v>0</v>
      </c>
      <c r="S92" s="39"/>
      <c r="T92" s="164"/>
      <c r="U92" s="165">
        <f>ROUND(ROUND(T92,2)*(1+'General Inputs'!K$20)*(1-Z92)+'General Inputs'!K$27,2)</f>
        <v>0</v>
      </c>
      <c r="V92" s="165">
        <f>ROUND(ROUND(U92,2)*(1+'General Inputs'!L$20)*(1-AA92)+'General Inputs'!L$27,2)</f>
        <v>0</v>
      </c>
      <c r="W92" s="165">
        <f>ROUND(ROUND(V92,2)*(1+'General Inputs'!M$20)*(1-AB92)+'General Inputs'!M$27,2)</f>
        <v>0</v>
      </c>
      <c r="X92" s="165">
        <f>ROUND(ROUND(W92,2)*(1+'General Inputs'!N$20)*(1-AC92)+'General Inputs'!N$27,2)</f>
        <v>0</v>
      </c>
      <c r="Y92" s="166"/>
      <c r="Z92" s="194">
        <f>IF($T92="",0,'General Inputs'!K$22)</f>
        <v>0</v>
      </c>
      <c r="AA92" s="194">
        <f>IF($T92="",0,'General Inputs'!L$22)</f>
        <v>0</v>
      </c>
      <c r="AB92" s="194">
        <f>IF($T92="",0,'General Inputs'!M$22)</f>
        <v>0</v>
      </c>
      <c r="AC92" s="194">
        <f>IF($T92="",0,'General Inputs'!N$22)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2" x14ac:dyDescent="0.2">
      <c r="A93" s="36"/>
      <c r="B93" s="36"/>
      <c r="C93" s="161"/>
      <c r="D93" s="161"/>
      <c r="E93" s="71" t="s">
        <v>34</v>
      </c>
      <c r="F93" s="71"/>
      <c r="G93" s="92"/>
      <c r="H93" s="93">
        <f t="shared" si="11"/>
        <v>0</v>
      </c>
      <c r="I93" s="162"/>
      <c r="J93" s="93">
        <f t="shared" si="12"/>
        <v>0</v>
      </c>
      <c r="K93" s="162"/>
      <c r="L93" s="162" t="str">
        <f t="shared" si="13"/>
        <v/>
      </c>
      <c r="M93" s="39"/>
      <c r="N93" s="163">
        <f t="shared" si="14"/>
        <v>0</v>
      </c>
      <c r="O93" s="163">
        <f t="shared" si="15"/>
        <v>0</v>
      </c>
      <c r="P93" s="163">
        <f t="shared" si="16"/>
        <v>0</v>
      </c>
      <c r="Q93" s="163">
        <f t="shared" si="17"/>
        <v>0</v>
      </c>
      <c r="R93" s="163">
        <f t="shared" si="18"/>
        <v>0</v>
      </c>
      <c r="S93" s="39"/>
      <c r="T93" s="164"/>
      <c r="U93" s="165">
        <f>ROUND(ROUND(T93,2)*(1+'General Inputs'!K$20)*(1-Z93)+'General Inputs'!K$27,2)</f>
        <v>0</v>
      </c>
      <c r="V93" s="165">
        <f>ROUND(ROUND(U93,2)*(1+'General Inputs'!L$20)*(1-AA93)+'General Inputs'!L$27,2)</f>
        <v>0</v>
      </c>
      <c r="W93" s="165">
        <f>ROUND(ROUND(V93,2)*(1+'General Inputs'!M$20)*(1-AB93)+'General Inputs'!M$27,2)</f>
        <v>0</v>
      </c>
      <c r="X93" s="165">
        <f>ROUND(ROUND(W93,2)*(1+'General Inputs'!N$20)*(1-AC93)+'General Inputs'!N$27,2)</f>
        <v>0</v>
      </c>
      <c r="Y93" s="166"/>
      <c r="Z93" s="194">
        <f>IF($T93="",0,'General Inputs'!K$22)</f>
        <v>0</v>
      </c>
      <c r="AA93" s="194">
        <f>IF($T93="",0,'General Inputs'!L$22)</f>
        <v>0</v>
      </c>
      <c r="AB93" s="194">
        <f>IF($T93="",0,'General Inputs'!M$22)</f>
        <v>0</v>
      </c>
      <c r="AC93" s="194">
        <f>IF($T93="",0,'General Inputs'!N$22)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2" x14ac:dyDescent="0.2">
      <c r="A94" s="36"/>
      <c r="B94" s="36"/>
      <c r="C94" s="161"/>
      <c r="D94" s="161"/>
      <c r="E94" s="71" t="s">
        <v>34</v>
      </c>
      <c r="F94" s="71"/>
      <c r="G94" s="92"/>
      <c r="H94" s="93">
        <f t="shared" si="11"/>
        <v>0</v>
      </c>
      <c r="I94" s="162"/>
      <c r="J94" s="93">
        <f t="shared" si="12"/>
        <v>0</v>
      </c>
      <c r="K94" s="162"/>
      <c r="L94" s="162" t="str">
        <f t="shared" si="13"/>
        <v/>
      </c>
      <c r="M94" s="39"/>
      <c r="N94" s="163">
        <f t="shared" si="14"/>
        <v>0</v>
      </c>
      <c r="O94" s="163">
        <f t="shared" si="15"/>
        <v>0</v>
      </c>
      <c r="P94" s="163">
        <f t="shared" si="16"/>
        <v>0</v>
      </c>
      <c r="Q94" s="163">
        <f t="shared" si="17"/>
        <v>0</v>
      </c>
      <c r="R94" s="163">
        <f t="shared" si="18"/>
        <v>0</v>
      </c>
      <c r="S94" s="39"/>
      <c r="T94" s="164"/>
      <c r="U94" s="165">
        <f>ROUND(ROUND(T94,2)*(1+'General Inputs'!K$20)*(1-Z94)+'General Inputs'!K$27,2)</f>
        <v>0</v>
      </c>
      <c r="V94" s="165">
        <f>ROUND(ROUND(U94,2)*(1+'General Inputs'!L$20)*(1-AA94)+'General Inputs'!L$27,2)</f>
        <v>0</v>
      </c>
      <c r="W94" s="165">
        <f>ROUND(ROUND(V94,2)*(1+'General Inputs'!M$20)*(1-AB94)+'General Inputs'!M$27,2)</f>
        <v>0</v>
      </c>
      <c r="X94" s="165">
        <f>ROUND(ROUND(W94,2)*(1+'General Inputs'!N$20)*(1-AC94)+'General Inputs'!N$27,2)</f>
        <v>0</v>
      </c>
      <c r="Y94" s="166"/>
      <c r="Z94" s="194">
        <f>IF($T94="",0,'General Inputs'!K$22)</f>
        <v>0</v>
      </c>
      <c r="AA94" s="194">
        <f>IF($T94="",0,'General Inputs'!L$22)</f>
        <v>0</v>
      </c>
      <c r="AB94" s="194">
        <f>IF($T94="",0,'General Inputs'!M$22)</f>
        <v>0</v>
      </c>
      <c r="AC94" s="194">
        <f>IF($T94="",0,'General Inputs'!N$22)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2" x14ac:dyDescent="0.2">
      <c r="A95" s="36"/>
      <c r="B95" s="36"/>
      <c r="C95" s="161"/>
      <c r="D95" s="161"/>
      <c r="E95" s="71" t="s">
        <v>34</v>
      </c>
      <c r="F95" s="71"/>
      <c r="G95" s="92"/>
      <c r="H95" s="93">
        <f t="shared" si="11"/>
        <v>0</v>
      </c>
      <c r="I95" s="162"/>
      <c r="J95" s="93">
        <f t="shared" si="12"/>
        <v>0</v>
      </c>
      <c r="K95" s="162"/>
      <c r="L95" s="162" t="str">
        <f t="shared" si="13"/>
        <v/>
      </c>
      <c r="M95" s="39"/>
      <c r="N95" s="163">
        <f t="shared" si="14"/>
        <v>0</v>
      </c>
      <c r="O95" s="163">
        <f t="shared" si="15"/>
        <v>0</v>
      </c>
      <c r="P95" s="163">
        <f t="shared" si="16"/>
        <v>0</v>
      </c>
      <c r="Q95" s="163">
        <f t="shared" si="17"/>
        <v>0</v>
      </c>
      <c r="R95" s="163">
        <f t="shared" si="18"/>
        <v>0</v>
      </c>
      <c r="S95" s="39"/>
      <c r="T95" s="164"/>
      <c r="U95" s="165">
        <f>ROUND(ROUND(T95,2)*(1+'General Inputs'!K$20)*(1-Z95)+'General Inputs'!K$27,2)</f>
        <v>0</v>
      </c>
      <c r="V95" s="165">
        <f>ROUND(ROUND(U95,2)*(1+'General Inputs'!L$20)*(1-AA95)+'General Inputs'!L$27,2)</f>
        <v>0</v>
      </c>
      <c r="W95" s="165">
        <f>ROUND(ROUND(V95,2)*(1+'General Inputs'!M$20)*(1-AB95)+'General Inputs'!M$27,2)</f>
        <v>0</v>
      </c>
      <c r="X95" s="165">
        <f>ROUND(ROUND(W95,2)*(1+'General Inputs'!N$20)*(1-AC95)+'General Inputs'!N$27,2)</f>
        <v>0</v>
      </c>
      <c r="Y95" s="166"/>
      <c r="Z95" s="194">
        <f>IF($T95="",0,'General Inputs'!K$22)</f>
        <v>0</v>
      </c>
      <c r="AA95" s="194">
        <f>IF($T95="",0,'General Inputs'!L$22)</f>
        <v>0</v>
      </c>
      <c r="AB95" s="194">
        <f>IF($T95="",0,'General Inputs'!M$22)</f>
        <v>0</v>
      </c>
      <c r="AC95" s="194">
        <f>IF($T95="",0,'General Inputs'!N$22)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2" x14ac:dyDescent="0.2">
      <c r="A96" s="36"/>
      <c r="B96" s="36"/>
      <c r="C96" s="161"/>
      <c r="D96" s="161"/>
      <c r="E96" s="71" t="s">
        <v>34</v>
      </c>
      <c r="F96" s="71"/>
      <c r="G96" s="92"/>
      <c r="H96" s="93">
        <f t="shared" si="11"/>
        <v>0</v>
      </c>
      <c r="I96" s="162"/>
      <c r="J96" s="93">
        <f t="shared" si="12"/>
        <v>0</v>
      </c>
      <c r="K96" s="162"/>
      <c r="L96" s="162" t="str">
        <f t="shared" si="13"/>
        <v/>
      </c>
      <c r="M96" s="39"/>
      <c r="N96" s="163">
        <f t="shared" si="14"/>
        <v>0</v>
      </c>
      <c r="O96" s="163">
        <f t="shared" si="15"/>
        <v>0</v>
      </c>
      <c r="P96" s="163">
        <f t="shared" si="16"/>
        <v>0</v>
      </c>
      <c r="Q96" s="163">
        <f t="shared" si="17"/>
        <v>0</v>
      </c>
      <c r="R96" s="163">
        <f t="shared" si="18"/>
        <v>0</v>
      </c>
      <c r="S96" s="39"/>
      <c r="T96" s="164"/>
      <c r="U96" s="165">
        <f>ROUND(ROUND(T96,2)*(1+'General Inputs'!K$20)*(1-Z96)+'General Inputs'!K$27,2)</f>
        <v>0</v>
      </c>
      <c r="V96" s="165">
        <f>ROUND(ROUND(U96,2)*(1+'General Inputs'!L$20)*(1-AA96)+'General Inputs'!L$27,2)</f>
        <v>0</v>
      </c>
      <c r="W96" s="165">
        <f>ROUND(ROUND(V96,2)*(1+'General Inputs'!M$20)*(1-AB96)+'General Inputs'!M$27,2)</f>
        <v>0</v>
      </c>
      <c r="X96" s="165">
        <f>ROUND(ROUND(W96,2)*(1+'General Inputs'!N$20)*(1-AC96)+'General Inputs'!N$27,2)</f>
        <v>0</v>
      </c>
      <c r="Y96" s="166"/>
      <c r="Z96" s="194">
        <f>IF($T96="",0,'General Inputs'!K$22)</f>
        <v>0</v>
      </c>
      <c r="AA96" s="194">
        <f>IF($T96="",0,'General Inputs'!L$22)</f>
        <v>0</v>
      </c>
      <c r="AB96" s="194">
        <f>IF($T96="",0,'General Inputs'!M$22)</f>
        <v>0</v>
      </c>
      <c r="AC96" s="194">
        <f>IF($T96="",0,'General Inputs'!N$22)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2" x14ac:dyDescent="0.2">
      <c r="A97" s="36"/>
      <c r="B97" s="36"/>
      <c r="C97" s="161"/>
      <c r="D97" s="161"/>
      <c r="E97" s="71" t="s">
        <v>34</v>
      </c>
      <c r="F97" s="71"/>
      <c r="G97" s="92"/>
      <c r="H97" s="93">
        <f t="shared" si="11"/>
        <v>0</v>
      </c>
      <c r="I97" s="162"/>
      <c r="J97" s="93">
        <f t="shared" si="12"/>
        <v>0</v>
      </c>
      <c r="K97" s="162"/>
      <c r="L97" s="162" t="str">
        <f t="shared" si="13"/>
        <v/>
      </c>
      <c r="M97" s="39"/>
      <c r="N97" s="163">
        <f t="shared" si="14"/>
        <v>0</v>
      </c>
      <c r="O97" s="163">
        <f t="shared" si="15"/>
        <v>0</v>
      </c>
      <c r="P97" s="163">
        <f t="shared" si="16"/>
        <v>0</v>
      </c>
      <c r="Q97" s="163">
        <f t="shared" si="17"/>
        <v>0</v>
      </c>
      <c r="R97" s="163">
        <f t="shared" si="18"/>
        <v>0</v>
      </c>
      <c r="S97" s="39"/>
      <c r="T97" s="164"/>
      <c r="U97" s="165">
        <f>ROUND(ROUND(T97,2)*(1+'General Inputs'!K$20)*(1-Z97)+'General Inputs'!K$27,2)</f>
        <v>0</v>
      </c>
      <c r="V97" s="165">
        <f>ROUND(ROUND(U97,2)*(1+'General Inputs'!L$20)*(1-AA97)+'General Inputs'!L$27,2)</f>
        <v>0</v>
      </c>
      <c r="W97" s="165">
        <f>ROUND(ROUND(V97,2)*(1+'General Inputs'!M$20)*(1-AB97)+'General Inputs'!M$27,2)</f>
        <v>0</v>
      </c>
      <c r="X97" s="165">
        <f>ROUND(ROUND(W97,2)*(1+'General Inputs'!N$20)*(1-AC97)+'General Inputs'!N$27,2)</f>
        <v>0</v>
      </c>
      <c r="Y97" s="166"/>
      <c r="Z97" s="194">
        <f>IF($T97="",0,'General Inputs'!K$22)</f>
        <v>0</v>
      </c>
      <c r="AA97" s="194">
        <f>IF($T97="",0,'General Inputs'!L$22)</f>
        <v>0</v>
      </c>
      <c r="AB97" s="194">
        <f>IF($T97="",0,'General Inputs'!M$22)</f>
        <v>0</v>
      </c>
      <c r="AC97" s="194">
        <f>IF($T97="",0,'General Inputs'!N$22)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2" x14ac:dyDescent="0.2">
      <c r="A98" s="36"/>
      <c r="B98" s="36"/>
      <c r="C98" s="161"/>
      <c r="D98" s="161"/>
      <c r="E98" s="71" t="s">
        <v>34</v>
      </c>
      <c r="F98" s="71"/>
      <c r="G98" s="92"/>
      <c r="H98" s="93">
        <f t="shared" si="11"/>
        <v>0</v>
      </c>
      <c r="I98" s="162"/>
      <c r="J98" s="93">
        <f t="shared" si="12"/>
        <v>0</v>
      </c>
      <c r="K98" s="162"/>
      <c r="L98" s="162" t="str">
        <f t="shared" si="13"/>
        <v/>
      </c>
      <c r="M98" s="39"/>
      <c r="N98" s="163">
        <f t="shared" si="14"/>
        <v>0</v>
      </c>
      <c r="O98" s="163">
        <f t="shared" si="15"/>
        <v>0</v>
      </c>
      <c r="P98" s="163">
        <f t="shared" si="16"/>
        <v>0</v>
      </c>
      <c r="Q98" s="163">
        <f t="shared" si="17"/>
        <v>0</v>
      </c>
      <c r="R98" s="163">
        <f t="shared" si="18"/>
        <v>0</v>
      </c>
      <c r="S98" s="39"/>
      <c r="T98" s="164"/>
      <c r="U98" s="165">
        <f>ROUND(ROUND(T98,2)*(1+'General Inputs'!K$20)*(1-Z98)+'General Inputs'!K$27,2)</f>
        <v>0</v>
      </c>
      <c r="V98" s="165">
        <f>ROUND(ROUND(U98,2)*(1+'General Inputs'!L$20)*(1-AA98)+'General Inputs'!L$27,2)</f>
        <v>0</v>
      </c>
      <c r="W98" s="165">
        <f>ROUND(ROUND(V98,2)*(1+'General Inputs'!M$20)*(1-AB98)+'General Inputs'!M$27,2)</f>
        <v>0</v>
      </c>
      <c r="X98" s="165">
        <f>ROUND(ROUND(W98,2)*(1+'General Inputs'!N$20)*(1-AC98)+'General Inputs'!N$27,2)</f>
        <v>0</v>
      </c>
      <c r="Y98" s="166"/>
      <c r="Z98" s="194">
        <f>IF($T98="",0,'General Inputs'!K$22)</f>
        <v>0</v>
      </c>
      <c r="AA98" s="194">
        <f>IF($T98="",0,'General Inputs'!L$22)</f>
        <v>0</v>
      </c>
      <c r="AB98" s="194">
        <f>IF($T98="",0,'General Inputs'!M$22)</f>
        <v>0</v>
      </c>
      <c r="AC98" s="194">
        <f>IF($T98="",0,'General Inputs'!N$22)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2" x14ac:dyDescent="0.2">
      <c r="A99" s="36"/>
      <c r="B99" s="36"/>
      <c r="C99" s="161"/>
      <c r="D99" s="161"/>
      <c r="E99" s="71" t="s">
        <v>34</v>
      </c>
      <c r="F99" s="71"/>
      <c r="G99" s="92"/>
      <c r="H99" s="93">
        <f t="shared" si="11"/>
        <v>0</v>
      </c>
      <c r="I99" s="162"/>
      <c r="J99" s="93">
        <f t="shared" si="12"/>
        <v>0</v>
      </c>
      <c r="K99" s="162"/>
      <c r="L99" s="162" t="str">
        <f t="shared" si="13"/>
        <v/>
      </c>
      <c r="M99" s="39"/>
      <c r="N99" s="163">
        <f t="shared" si="14"/>
        <v>0</v>
      </c>
      <c r="O99" s="163">
        <f t="shared" si="15"/>
        <v>0</v>
      </c>
      <c r="P99" s="163">
        <f t="shared" si="16"/>
        <v>0</v>
      </c>
      <c r="Q99" s="163">
        <f t="shared" si="17"/>
        <v>0</v>
      </c>
      <c r="R99" s="163">
        <f t="shared" si="18"/>
        <v>0</v>
      </c>
      <c r="S99" s="39"/>
      <c r="T99" s="164"/>
      <c r="U99" s="165">
        <f>ROUND(ROUND(T99,2)*(1+'General Inputs'!K$20)*(1-Z99)+'General Inputs'!K$27,2)</f>
        <v>0</v>
      </c>
      <c r="V99" s="165">
        <f>ROUND(ROUND(U99,2)*(1+'General Inputs'!L$20)*(1-AA99)+'General Inputs'!L$27,2)</f>
        <v>0</v>
      </c>
      <c r="W99" s="165">
        <f>ROUND(ROUND(V99,2)*(1+'General Inputs'!M$20)*(1-AB99)+'General Inputs'!M$27,2)</f>
        <v>0</v>
      </c>
      <c r="X99" s="165">
        <f>ROUND(ROUND(W99,2)*(1+'General Inputs'!N$20)*(1-AC99)+'General Inputs'!N$27,2)</f>
        <v>0</v>
      </c>
      <c r="Y99" s="166"/>
      <c r="Z99" s="194">
        <f>IF($T99="",0,'General Inputs'!K$22)</f>
        <v>0</v>
      </c>
      <c r="AA99" s="194">
        <f>IF($T99="",0,'General Inputs'!L$22)</f>
        <v>0</v>
      </c>
      <c r="AB99" s="194">
        <f>IF($T99="",0,'General Inputs'!M$22)</f>
        <v>0</v>
      </c>
      <c r="AC99" s="194">
        <f>IF($T99="",0,'General Inputs'!N$22)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2" x14ac:dyDescent="0.2">
      <c r="A100" s="36"/>
      <c r="B100" s="36"/>
      <c r="C100" s="161"/>
      <c r="D100" s="161"/>
      <c r="E100" s="71" t="s">
        <v>34</v>
      </c>
      <c r="F100" s="71"/>
      <c r="G100" s="92"/>
      <c r="H100" s="93">
        <f t="shared" si="11"/>
        <v>0</v>
      </c>
      <c r="I100" s="162"/>
      <c r="J100" s="93">
        <f t="shared" si="12"/>
        <v>0</v>
      </c>
      <c r="K100" s="162"/>
      <c r="L100" s="162" t="str">
        <f t="shared" si="13"/>
        <v/>
      </c>
      <c r="M100" s="39"/>
      <c r="N100" s="163">
        <f t="shared" si="14"/>
        <v>0</v>
      </c>
      <c r="O100" s="163">
        <f t="shared" si="15"/>
        <v>0</v>
      </c>
      <c r="P100" s="163">
        <f t="shared" si="16"/>
        <v>0</v>
      </c>
      <c r="Q100" s="163">
        <f t="shared" si="17"/>
        <v>0</v>
      </c>
      <c r="R100" s="163">
        <f t="shared" si="18"/>
        <v>0</v>
      </c>
      <c r="S100" s="39"/>
      <c r="T100" s="164"/>
      <c r="U100" s="165">
        <f>ROUND(ROUND(T100,2)*(1+'General Inputs'!K$20)*(1-Z100)+'General Inputs'!K$27,2)</f>
        <v>0</v>
      </c>
      <c r="V100" s="165">
        <f>ROUND(ROUND(U100,2)*(1+'General Inputs'!L$20)*(1-AA100)+'General Inputs'!L$27,2)</f>
        <v>0</v>
      </c>
      <c r="W100" s="165">
        <f>ROUND(ROUND(V100,2)*(1+'General Inputs'!M$20)*(1-AB100)+'General Inputs'!M$27,2)</f>
        <v>0</v>
      </c>
      <c r="X100" s="165">
        <f>ROUND(ROUND(W100,2)*(1+'General Inputs'!N$20)*(1-AC100)+'General Inputs'!N$27,2)</f>
        <v>0</v>
      </c>
      <c r="Y100" s="166"/>
      <c r="Z100" s="194">
        <f>IF($T100="",0,'General Inputs'!K$22)</f>
        <v>0</v>
      </c>
      <c r="AA100" s="194">
        <f>IF($T100="",0,'General Inputs'!L$22)</f>
        <v>0</v>
      </c>
      <c r="AB100" s="194">
        <f>IF($T100="",0,'General Inputs'!M$22)</f>
        <v>0</v>
      </c>
      <c r="AC100" s="194">
        <f>IF($T100="",0,'General Inputs'!N$22)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2" x14ac:dyDescent="0.2">
      <c r="A101" s="36"/>
      <c r="B101" s="36"/>
      <c r="C101" s="161"/>
      <c r="D101" s="161"/>
      <c r="E101" s="71" t="s">
        <v>34</v>
      </c>
      <c r="F101" s="71"/>
      <c r="G101" s="92"/>
      <c r="H101" s="93">
        <f t="shared" si="11"/>
        <v>0</v>
      </c>
      <c r="I101" s="162"/>
      <c r="J101" s="93">
        <f t="shared" si="12"/>
        <v>0</v>
      </c>
      <c r="K101" s="162"/>
      <c r="L101" s="162" t="str">
        <f t="shared" si="13"/>
        <v/>
      </c>
      <c r="M101" s="39"/>
      <c r="N101" s="163">
        <f t="shared" si="14"/>
        <v>0</v>
      </c>
      <c r="O101" s="163">
        <f t="shared" si="15"/>
        <v>0</v>
      </c>
      <c r="P101" s="163">
        <f t="shared" si="16"/>
        <v>0</v>
      </c>
      <c r="Q101" s="163">
        <f t="shared" si="17"/>
        <v>0</v>
      </c>
      <c r="R101" s="163">
        <f t="shared" si="18"/>
        <v>0</v>
      </c>
      <c r="S101" s="39"/>
      <c r="T101" s="164"/>
      <c r="U101" s="165">
        <f>ROUND(ROUND(T101,2)*(1+'General Inputs'!K$20)*(1-Z101)+'General Inputs'!K$27,2)</f>
        <v>0</v>
      </c>
      <c r="V101" s="165">
        <f>ROUND(ROUND(U101,2)*(1+'General Inputs'!L$20)*(1-AA101)+'General Inputs'!L$27,2)</f>
        <v>0</v>
      </c>
      <c r="W101" s="165">
        <f>ROUND(ROUND(V101,2)*(1+'General Inputs'!M$20)*(1-AB101)+'General Inputs'!M$27,2)</f>
        <v>0</v>
      </c>
      <c r="X101" s="165">
        <f>ROUND(ROUND(W101,2)*(1+'General Inputs'!N$20)*(1-AC101)+'General Inputs'!N$27,2)</f>
        <v>0</v>
      </c>
      <c r="Y101" s="166"/>
      <c r="Z101" s="194">
        <f>IF($T101="",0,'General Inputs'!K$22)</f>
        <v>0</v>
      </c>
      <c r="AA101" s="194">
        <f>IF($T101="",0,'General Inputs'!L$22)</f>
        <v>0</v>
      </c>
      <c r="AB101" s="194">
        <f>IF($T101="",0,'General Inputs'!M$22)</f>
        <v>0</v>
      </c>
      <c r="AC101" s="194">
        <f>IF($T101="",0,'General Inputs'!N$22)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2" x14ac:dyDescent="0.2">
      <c r="A102" s="36"/>
      <c r="B102" s="36"/>
      <c r="C102" s="161"/>
      <c r="D102" s="161"/>
      <c r="E102" s="71" t="s">
        <v>34</v>
      </c>
      <c r="F102" s="71"/>
      <c r="G102" s="92"/>
      <c r="H102" s="93">
        <f t="shared" si="11"/>
        <v>0</v>
      </c>
      <c r="I102" s="162"/>
      <c r="J102" s="93">
        <f t="shared" si="12"/>
        <v>0</v>
      </c>
      <c r="K102" s="162"/>
      <c r="L102" s="162" t="str">
        <f t="shared" si="13"/>
        <v/>
      </c>
      <c r="M102" s="39"/>
      <c r="N102" s="163">
        <f t="shared" si="14"/>
        <v>0</v>
      </c>
      <c r="O102" s="163">
        <f t="shared" si="15"/>
        <v>0</v>
      </c>
      <c r="P102" s="163">
        <f t="shared" si="16"/>
        <v>0</v>
      </c>
      <c r="Q102" s="163">
        <f t="shared" si="17"/>
        <v>0</v>
      </c>
      <c r="R102" s="163">
        <f t="shared" si="18"/>
        <v>0</v>
      </c>
      <c r="S102" s="39"/>
      <c r="T102" s="164"/>
      <c r="U102" s="165">
        <f>ROUND(ROUND(T102,2)*(1+'General Inputs'!K$20)*(1-Z102)+'General Inputs'!K$27,2)</f>
        <v>0</v>
      </c>
      <c r="V102" s="165">
        <f>ROUND(ROUND(U102,2)*(1+'General Inputs'!L$20)*(1-AA102)+'General Inputs'!L$27,2)</f>
        <v>0</v>
      </c>
      <c r="W102" s="165">
        <f>ROUND(ROUND(V102,2)*(1+'General Inputs'!M$20)*(1-AB102)+'General Inputs'!M$27,2)</f>
        <v>0</v>
      </c>
      <c r="X102" s="165">
        <f>ROUND(ROUND(W102,2)*(1+'General Inputs'!N$20)*(1-AC102)+'General Inputs'!N$27,2)</f>
        <v>0</v>
      </c>
      <c r="Y102" s="166"/>
      <c r="Z102" s="194">
        <f>IF($T102="",0,'General Inputs'!K$22)</f>
        <v>0</v>
      </c>
      <c r="AA102" s="194">
        <f>IF($T102="",0,'General Inputs'!L$22)</f>
        <v>0</v>
      </c>
      <c r="AB102" s="194">
        <f>IF($T102="",0,'General Inputs'!M$22)</f>
        <v>0</v>
      </c>
      <c r="AC102" s="194">
        <f>IF($T102="",0,'General Inputs'!N$22)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2" x14ac:dyDescent="0.2">
      <c r="A103" s="36"/>
      <c r="B103" s="36"/>
      <c r="C103" s="161"/>
      <c r="D103" s="161"/>
      <c r="E103" s="71" t="s">
        <v>34</v>
      </c>
      <c r="F103" s="71"/>
      <c r="G103" s="92"/>
      <c r="H103" s="93">
        <f t="shared" si="11"/>
        <v>0</v>
      </c>
      <c r="I103" s="162"/>
      <c r="J103" s="93">
        <f t="shared" si="12"/>
        <v>0</v>
      </c>
      <c r="K103" s="162"/>
      <c r="L103" s="162" t="str">
        <f t="shared" si="13"/>
        <v/>
      </c>
      <c r="M103" s="39"/>
      <c r="N103" s="163">
        <f t="shared" si="14"/>
        <v>0</v>
      </c>
      <c r="O103" s="163">
        <f t="shared" si="15"/>
        <v>0</v>
      </c>
      <c r="P103" s="163">
        <f t="shared" si="16"/>
        <v>0</v>
      </c>
      <c r="Q103" s="163">
        <f t="shared" si="17"/>
        <v>0</v>
      </c>
      <c r="R103" s="163">
        <f t="shared" si="18"/>
        <v>0</v>
      </c>
      <c r="S103" s="39"/>
      <c r="T103" s="164"/>
      <c r="U103" s="165">
        <f>ROUND(ROUND(T103,2)*(1+'General Inputs'!K$20)*(1-Z103)+'General Inputs'!K$27,2)</f>
        <v>0</v>
      </c>
      <c r="V103" s="165">
        <f>ROUND(ROUND(U103,2)*(1+'General Inputs'!L$20)*(1-AA103)+'General Inputs'!L$27,2)</f>
        <v>0</v>
      </c>
      <c r="W103" s="165">
        <f>ROUND(ROUND(V103,2)*(1+'General Inputs'!M$20)*(1-AB103)+'General Inputs'!M$27,2)</f>
        <v>0</v>
      </c>
      <c r="X103" s="165">
        <f>ROUND(ROUND(W103,2)*(1+'General Inputs'!N$20)*(1-AC103)+'General Inputs'!N$27,2)</f>
        <v>0</v>
      </c>
      <c r="Y103" s="166"/>
      <c r="Z103" s="194">
        <f>IF($T103="",0,'General Inputs'!K$22)</f>
        <v>0</v>
      </c>
      <c r="AA103" s="194">
        <f>IF($T103="",0,'General Inputs'!L$22)</f>
        <v>0</v>
      </c>
      <c r="AB103" s="194">
        <f>IF($T103="",0,'General Inputs'!M$22)</f>
        <v>0</v>
      </c>
      <c r="AC103" s="194">
        <f>IF($T103="",0,'General Inputs'!N$22)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2" x14ac:dyDescent="0.2">
      <c r="A104" s="36"/>
      <c r="B104" s="36"/>
      <c r="C104" s="161"/>
      <c r="D104" s="161"/>
      <c r="E104" s="71" t="s">
        <v>34</v>
      </c>
      <c r="F104" s="71"/>
      <c r="G104" s="92"/>
      <c r="H104" s="93">
        <f t="shared" si="11"/>
        <v>0</v>
      </c>
      <c r="I104" s="162"/>
      <c r="J104" s="93">
        <f t="shared" si="12"/>
        <v>0</v>
      </c>
      <c r="K104" s="162"/>
      <c r="L104" s="162" t="str">
        <f t="shared" si="13"/>
        <v/>
      </c>
      <c r="M104" s="39"/>
      <c r="N104" s="163">
        <f t="shared" si="14"/>
        <v>0</v>
      </c>
      <c r="O104" s="163">
        <f t="shared" si="15"/>
        <v>0</v>
      </c>
      <c r="P104" s="163">
        <f t="shared" si="16"/>
        <v>0</v>
      </c>
      <c r="Q104" s="163">
        <f t="shared" si="17"/>
        <v>0</v>
      </c>
      <c r="R104" s="163">
        <f t="shared" si="18"/>
        <v>0</v>
      </c>
      <c r="S104" s="39"/>
      <c r="T104" s="164"/>
      <c r="U104" s="165">
        <f>ROUND(ROUND(T104,2)*(1+'General Inputs'!K$20)*(1-Z104)+'General Inputs'!K$27,2)</f>
        <v>0</v>
      </c>
      <c r="V104" s="165">
        <f>ROUND(ROUND(U104,2)*(1+'General Inputs'!L$20)*(1-AA104)+'General Inputs'!L$27,2)</f>
        <v>0</v>
      </c>
      <c r="W104" s="165">
        <f>ROUND(ROUND(V104,2)*(1+'General Inputs'!M$20)*(1-AB104)+'General Inputs'!M$27,2)</f>
        <v>0</v>
      </c>
      <c r="X104" s="165">
        <f>ROUND(ROUND(W104,2)*(1+'General Inputs'!N$20)*(1-AC104)+'General Inputs'!N$27,2)</f>
        <v>0</v>
      </c>
      <c r="Y104" s="166"/>
      <c r="Z104" s="194">
        <f>IF($T104="",0,'General Inputs'!K$22)</f>
        <v>0</v>
      </c>
      <c r="AA104" s="194">
        <f>IF($T104="",0,'General Inputs'!L$22)</f>
        <v>0</v>
      </c>
      <c r="AB104" s="194">
        <f>IF($T104="",0,'General Inputs'!M$22)</f>
        <v>0</v>
      </c>
      <c r="AC104" s="194">
        <f>IF($T104="",0,'General Inputs'!N$22)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2" x14ac:dyDescent="0.2">
      <c r="A105" s="36"/>
      <c r="B105" s="36"/>
      <c r="C105" s="161"/>
      <c r="D105" s="161"/>
      <c r="E105" s="71" t="s">
        <v>34</v>
      </c>
      <c r="F105" s="71"/>
      <c r="G105" s="92"/>
      <c r="H105" s="93">
        <f t="shared" si="11"/>
        <v>0</v>
      </c>
      <c r="I105" s="162"/>
      <c r="J105" s="93">
        <f t="shared" si="12"/>
        <v>0</v>
      </c>
      <c r="K105" s="162"/>
      <c r="L105" s="162" t="str">
        <f t="shared" si="13"/>
        <v/>
      </c>
      <c r="M105" s="39"/>
      <c r="N105" s="163">
        <f t="shared" si="14"/>
        <v>0</v>
      </c>
      <c r="O105" s="163">
        <f t="shared" si="15"/>
        <v>0</v>
      </c>
      <c r="P105" s="163">
        <f t="shared" si="16"/>
        <v>0</v>
      </c>
      <c r="Q105" s="163">
        <f t="shared" si="17"/>
        <v>0</v>
      </c>
      <c r="R105" s="163">
        <f t="shared" si="18"/>
        <v>0</v>
      </c>
      <c r="S105" s="39"/>
      <c r="T105" s="164"/>
      <c r="U105" s="165">
        <f>ROUND(ROUND(T105,2)*(1+'General Inputs'!K$20)*(1-Z105)+'General Inputs'!K$27,2)</f>
        <v>0</v>
      </c>
      <c r="V105" s="165">
        <f>ROUND(ROUND(U105,2)*(1+'General Inputs'!L$20)*(1-AA105)+'General Inputs'!L$27,2)</f>
        <v>0</v>
      </c>
      <c r="W105" s="165">
        <f>ROUND(ROUND(V105,2)*(1+'General Inputs'!M$20)*(1-AB105)+'General Inputs'!M$27,2)</f>
        <v>0</v>
      </c>
      <c r="X105" s="165">
        <f>ROUND(ROUND(W105,2)*(1+'General Inputs'!N$20)*(1-AC105)+'General Inputs'!N$27,2)</f>
        <v>0</v>
      </c>
      <c r="Y105" s="166"/>
      <c r="Z105" s="194">
        <f>IF($T105="",0,'General Inputs'!K$22)</f>
        <v>0</v>
      </c>
      <c r="AA105" s="194">
        <f>IF($T105="",0,'General Inputs'!L$22)</f>
        <v>0</v>
      </c>
      <c r="AB105" s="194">
        <f>IF($T105="",0,'General Inputs'!M$22)</f>
        <v>0</v>
      </c>
      <c r="AC105" s="194">
        <f>IF($T105="",0,'General Inputs'!N$22)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2" x14ac:dyDescent="0.2">
      <c r="A106" s="36"/>
      <c r="B106" s="36"/>
      <c r="C106" s="161"/>
      <c r="D106" s="161"/>
      <c r="E106" s="71" t="s">
        <v>34</v>
      </c>
      <c r="F106" s="71"/>
      <c r="G106" s="92"/>
      <c r="H106" s="93">
        <f t="shared" si="11"/>
        <v>0</v>
      </c>
      <c r="I106" s="162"/>
      <c r="J106" s="93">
        <f t="shared" si="12"/>
        <v>0</v>
      </c>
      <c r="K106" s="162"/>
      <c r="L106" s="162" t="str">
        <f t="shared" si="13"/>
        <v/>
      </c>
      <c r="M106" s="39"/>
      <c r="N106" s="163">
        <f t="shared" si="14"/>
        <v>0</v>
      </c>
      <c r="O106" s="163">
        <f t="shared" si="15"/>
        <v>0</v>
      </c>
      <c r="P106" s="163">
        <f t="shared" si="16"/>
        <v>0</v>
      </c>
      <c r="Q106" s="163">
        <f t="shared" si="17"/>
        <v>0</v>
      </c>
      <c r="R106" s="163">
        <f t="shared" si="18"/>
        <v>0</v>
      </c>
      <c r="S106" s="39"/>
      <c r="T106" s="164"/>
      <c r="U106" s="165">
        <f>ROUND(ROUND(T106,2)*(1+'General Inputs'!K$20)*(1-Z106)+'General Inputs'!K$27,2)</f>
        <v>0</v>
      </c>
      <c r="V106" s="165">
        <f>ROUND(ROUND(U106,2)*(1+'General Inputs'!L$20)*(1-AA106)+'General Inputs'!L$27,2)</f>
        <v>0</v>
      </c>
      <c r="W106" s="165">
        <f>ROUND(ROUND(V106,2)*(1+'General Inputs'!M$20)*(1-AB106)+'General Inputs'!M$27,2)</f>
        <v>0</v>
      </c>
      <c r="X106" s="165">
        <f>ROUND(ROUND(W106,2)*(1+'General Inputs'!N$20)*(1-AC106)+'General Inputs'!N$27,2)</f>
        <v>0</v>
      </c>
      <c r="Y106" s="166"/>
      <c r="Z106" s="194">
        <f>IF($T106="",0,'General Inputs'!K$22)</f>
        <v>0</v>
      </c>
      <c r="AA106" s="194">
        <f>IF($T106="",0,'General Inputs'!L$22)</f>
        <v>0</v>
      </c>
      <c r="AB106" s="194">
        <f>IF($T106="",0,'General Inputs'!M$22)</f>
        <v>0</v>
      </c>
      <c r="AC106" s="194">
        <f>IF($T106="",0,'General Inputs'!N$22)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2" x14ac:dyDescent="0.2">
      <c r="A107" s="36"/>
      <c r="B107" s="36"/>
      <c r="C107" s="161"/>
      <c r="D107" s="161"/>
      <c r="E107" s="71" t="s">
        <v>34</v>
      </c>
      <c r="F107" s="71"/>
      <c r="G107" s="92"/>
      <c r="H107" s="93">
        <f t="shared" si="11"/>
        <v>0</v>
      </c>
      <c r="I107" s="162"/>
      <c r="J107" s="93">
        <f t="shared" si="12"/>
        <v>0</v>
      </c>
      <c r="K107" s="162"/>
      <c r="L107" s="162" t="str">
        <f t="shared" si="13"/>
        <v/>
      </c>
      <c r="M107" s="39"/>
      <c r="N107" s="163">
        <f t="shared" si="14"/>
        <v>0</v>
      </c>
      <c r="O107" s="163">
        <f t="shared" si="15"/>
        <v>0</v>
      </c>
      <c r="P107" s="163">
        <f t="shared" si="16"/>
        <v>0</v>
      </c>
      <c r="Q107" s="163">
        <f t="shared" si="17"/>
        <v>0</v>
      </c>
      <c r="R107" s="163">
        <f t="shared" si="18"/>
        <v>0</v>
      </c>
      <c r="S107" s="39"/>
      <c r="T107" s="164"/>
      <c r="U107" s="165">
        <f>ROUND(ROUND(T107,2)*(1+'General Inputs'!K$20)*(1-Z107)+'General Inputs'!K$27,2)</f>
        <v>0</v>
      </c>
      <c r="V107" s="165">
        <f>ROUND(ROUND(U107,2)*(1+'General Inputs'!L$20)*(1-AA107)+'General Inputs'!L$27,2)</f>
        <v>0</v>
      </c>
      <c r="W107" s="165">
        <f>ROUND(ROUND(V107,2)*(1+'General Inputs'!M$20)*(1-AB107)+'General Inputs'!M$27,2)</f>
        <v>0</v>
      </c>
      <c r="X107" s="165">
        <f>ROUND(ROUND(W107,2)*(1+'General Inputs'!N$20)*(1-AC107)+'General Inputs'!N$27,2)</f>
        <v>0</v>
      </c>
      <c r="Y107" s="166"/>
      <c r="Z107" s="194">
        <f>IF($T107="",0,'General Inputs'!K$22)</f>
        <v>0</v>
      </c>
      <c r="AA107" s="194">
        <f>IF($T107="",0,'General Inputs'!L$22)</f>
        <v>0</v>
      </c>
      <c r="AB107" s="194">
        <f>IF($T107="",0,'General Inputs'!M$22)</f>
        <v>0</v>
      </c>
      <c r="AC107" s="194">
        <f>IF($T107="",0,'General Inputs'!N$22)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2" x14ac:dyDescent="0.2">
      <c r="A108" s="36"/>
      <c r="B108" s="36"/>
      <c r="C108" s="161"/>
      <c r="D108" s="161"/>
      <c r="E108" s="71" t="s">
        <v>34</v>
      </c>
      <c r="F108" s="71"/>
      <c r="G108" s="92"/>
      <c r="H108" s="93">
        <f t="shared" si="11"/>
        <v>0</v>
      </c>
      <c r="I108" s="162"/>
      <c r="J108" s="93">
        <f t="shared" si="12"/>
        <v>0</v>
      </c>
      <c r="K108" s="162"/>
      <c r="L108" s="162" t="str">
        <f t="shared" si="13"/>
        <v/>
      </c>
      <c r="M108" s="39"/>
      <c r="N108" s="163">
        <f t="shared" si="14"/>
        <v>0</v>
      </c>
      <c r="O108" s="163">
        <f t="shared" si="15"/>
        <v>0</v>
      </c>
      <c r="P108" s="163">
        <f t="shared" si="16"/>
        <v>0</v>
      </c>
      <c r="Q108" s="163">
        <f t="shared" si="17"/>
        <v>0</v>
      </c>
      <c r="R108" s="163">
        <f t="shared" si="18"/>
        <v>0</v>
      </c>
      <c r="S108" s="39"/>
      <c r="T108" s="164"/>
      <c r="U108" s="165">
        <f>ROUND(ROUND(T108,2)*(1+'General Inputs'!K$20)*(1-Z108)+'General Inputs'!K$27,2)</f>
        <v>0</v>
      </c>
      <c r="V108" s="165">
        <f>ROUND(ROUND(U108,2)*(1+'General Inputs'!L$20)*(1-AA108)+'General Inputs'!L$27,2)</f>
        <v>0</v>
      </c>
      <c r="W108" s="165">
        <f>ROUND(ROUND(V108,2)*(1+'General Inputs'!M$20)*(1-AB108)+'General Inputs'!M$27,2)</f>
        <v>0</v>
      </c>
      <c r="X108" s="165">
        <f>ROUND(ROUND(W108,2)*(1+'General Inputs'!N$20)*(1-AC108)+'General Inputs'!N$27,2)</f>
        <v>0</v>
      </c>
      <c r="Y108" s="166"/>
      <c r="Z108" s="194">
        <f>IF($T108="",0,'General Inputs'!K$22)</f>
        <v>0</v>
      </c>
      <c r="AA108" s="194">
        <f>IF($T108="",0,'General Inputs'!L$22)</f>
        <v>0</v>
      </c>
      <c r="AB108" s="194">
        <f>IF($T108="",0,'General Inputs'!M$22)</f>
        <v>0</v>
      </c>
      <c r="AC108" s="194">
        <f>IF($T108="",0,'General Inputs'!N$22)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2" x14ac:dyDescent="0.2">
      <c r="A109" s="36"/>
      <c r="B109" s="36"/>
      <c r="C109" s="161"/>
      <c r="D109" s="161"/>
      <c r="E109" s="71" t="s">
        <v>34</v>
      </c>
      <c r="F109" s="71"/>
      <c r="G109" s="92"/>
      <c r="H109" s="93">
        <f t="shared" si="11"/>
        <v>0</v>
      </c>
      <c r="I109" s="162"/>
      <c r="J109" s="93">
        <f t="shared" si="12"/>
        <v>0</v>
      </c>
      <c r="K109" s="162"/>
      <c r="L109" s="162" t="str">
        <f t="shared" si="13"/>
        <v/>
      </c>
      <c r="M109" s="39"/>
      <c r="N109" s="163">
        <f t="shared" si="14"/>
        <v>0</v>
      </c>
      <c r="O109" s="163">
        <f t="shared" si="15"/>
        <v>0</v>
      </c>
      <c r="P109" s="163">
        <f t="shared" si="16"/>
        <v>0</v>
      </c>
      <c r="Q109" s="163">
        <f t="shared" si="17"/>
        <v>0</v>
      </c>
      <c r="R109" s="163">
        <f t="shared" si="18"/>
        <v>0</v>
      </c>
      <c r="S109" s="39"/>
      <c r="T109" s="164"/>
      <c r="U109" s="165">
        <f>ROUND(ROUND(T109,2)*(1+'General Inputs'!K$20)*(1-Z109)+'General Inputs'!K$27,2)</f>
        <v>0</v>
      </c>
      <c r="V109" s="165">
        <f>ROUND(ROUND(U109,2)*(1+'General Inputs'!L$20)*(1-AA109)+'General Inputs'!L$27,2)</f>
        <v>0</v>
      </c>
      <c r="W109" s="165">
        <f>ROUND(ROUND(V109,2)*(1+'General Inputs'!M$20)*(1-AB109)+'General Inputs'!M$27,2)</f>
        <v>0</v>
      </c>
      <c r="X109" s="165">
        <f>ROUND(ROUND(W109,2)*(1+'General Inputs'!N$20)*(1-AC109)+'General Inputs'!N$27,2)</f>
        <v>0</v>
      </c>
      <c r="Y109" s="166"/>
      <c r="Z109" s="194">
        <f>IF($T109="",0,'General Inputs'!K$22)</f>
        <v>0</v>
      </c>
      <c r="AA109" s="194">
        <f>IF($T109="",0,'General Inputs'!L$22)</f>
        <v>0</v>
      </c>
      <c r="AB109" s="194">
        <f>IF($T109="",0,'General Inputs'!M$22)</f>
        <v>0</v>
      </c>
      <c r="AC109" s="194">
        <f>IF($T109="",0,'General Inputs'!N$22)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2" x14ac:dyDescent="0.2">
      <c r="A110" s="36"/>
      <c r="B110" s="36"/>
      <c r="C110" s="161"/>
      <c r="D110" s="161"/>
      <c r="E110" s="71" t="s">
        <v>34</v>
      </c>
      <c r="F110" s="71"/>
      <c r="G110" s="92"/>
      <c r="H110" s="93">
        <f t="shared" si="11"/>
        <v>0</v>
      </c>
      <c r="I110" s="162"/>
      <c r="J110" s="93">
        <f t="shared" si="12"/>
        <v>0</v>
      </c>
      <c r="K110" s="162"/>
      <c r="L110" s="162" t="str">
        <f t="shared" si="13"/>
        <v/>
      </c>
      <c r="M110" s="39"/>
      <c r="N110" s="163">
        <f t="shared" si="14"/>
        <v>0</v>
      </c>
      <c r="O110" s="163">
        <f t="shared" si="15"/>
        <v>0</v>
      </c>
      <c r="P110" s="163">
        <f t="shared" si="16"/>
        <v>0</v>
      </c>
      <c r="Q110" s="163">
        <f t="shared" si="17"/>
        <v>0</v>
      </c>
      <c r="R110" s="163">
        <f t="shared" si="18"/>
        <v>0</v>
      </c>
      <c r="S110" s="39"/>
      <c r="T110" s="164"/>
      <c r="U110" s="165">
        <f>ROUND(ROUND(T110,2)*(1+'General Inputs'!K$20)*(1-Z110)+'General Inputs'!K$27,2)</f>
        <v>0</v>
      </c>
      <c r="V110" s="165">
        <f>ROUND(ROUND(U110,2)*(1+'General Inputs'!L$20)*(1-AA110)+'General Inputs'!L$27,2)</f>
        <v>0</v>
      </c>
      <c r="W110" s="165">
        <f>ROUND(ROUND(V110,2)*(1+'General Inputs'!M$20)*(1-AB110)+'General Inputs'!M$27,2)</f>
        <v>0</v>
      </c>
      <c r="X110" s="165">
        <f>ROUND(ROUND(W110,2)*(1+'General Inputs'!N$20)*(1-AC110)+'General Inputs'!N$27,2)</f>
        <v>0</v>
      </c>
      <c r="Y110" s="166"/>
      <c r="Z110" s="194">
        <f>IF($T110="",0,'General Inputs'!K$22)</f>
        <v>0</v>
      </c>
      <c r="AA110" s="194">
        <f>IF($T110="",0,'General Inputs'!L$22)</f>
        <v>0</v>
      </c>
      <c r="AB110" s="194">
        <f>IF($T110="",0,'General Inputs'!M$22)</f>
        <v>0</v>
      </c>
      <c r="AC110" s="194">
        <f>IF($T110="",0,'General Inputs'!N$22)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2" x14ac:dyDescent="0.2">
      <c r="A111" s="36"/>
      <c r="B111" s="36"/>
      <c r="C111" s="161"/>
      <c r="D111" s="161"/>
      <c r="E111" s="71" t="s">
        <v>34</v>
      </c>
      <c r="F111" s="71"/>
      <c r="G111" s="92"/>
      <c r="H111" s="93">
        <f t="shared" si="11"/>
        <v>0</v>
      </c>
      <c r="I111" s="162"/>
      <c r="J111" s="93">
        <f t="shared" si="12"/>
        <v>0</v>
      </c>
      <c r="K111" s="162"/>
      <c r="L111" s="162" t="str">
        <f t="shared" si="13"/>
        <v/>
      </c>
      <c r="M111" s="39"/>
      <c r="N111" s="163">
        <f t="shared" si="14"/>
        <v>0</v>
      </c>
      <c r="O111" s="163">
        <f t="shared" si="15"/>
        <v>0</v>
      </c>
      <c r="P111" s="163">
        <f t="shared" si="16"/>
        <v>0</v>
      </c>
      <c r="Q111" s="163">
        <f t="shared" si="17"/>
        <v>0</v>
      </c>
      <c r="R111" s="163">
        <f t="shared" si="18"/>
        <v>0</v>
      </c>
      <c r="S111" s="39"/>
      <c r="T111" s="164"/>
      <c r="U111" s="165">
        <f>ROUND(ROUND(T111,2)*(1+'General Inputs'!K$20)*(1-Z111)+'General Inputs'!K$27,2)</f>
        <v>0</v>
      </c>
      <c r="V111" s="165">
        <f>ROUND(ROUND(U111,2)*(1+'General Inputs'!L$20)*(1-AA111)+'General Inputs'!L$27,2)</f>
        <v>0</v>
      </c>
      <c r="W111" s="165">
        <f>ROUND(ROUND(V111,2)*(1+'General Inputs'!M$20)*(1-AB111)+'General Inputs'!M$27,2)</f>
        <v>0</v>
      </c>
      <c r="X111" s="165">
        <f>ROUND(ROUND(W111,2)*(1+'General Inputs'!N$20)*(1-AC111)+'General Inputs'!N$27,2)</f>
        <v>0</v>
      </c>
      <c r="Y111" s="166"/>
      <c r="Z111" s="194">
        <f>IF($T111="",0,'General Inputs'!K$22)</f>
        <v>0</v>
      </c>
      <c r="AA111" s="194">
        <f>IF($T111="",0,'General Inputs'!L$22)</f>
        <v>0</v>
      </c>
      <c r="AB111" s="194">
        <f>IF($T111="",0,'General Inputs'!M$22)</f>
        <v>0</v>
      </c>
      <c r="AC111" s="194">
        <f>IF($T111="",0,'General Inputs'!N$22)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2" x14ac:dyDescent="0.2">
      <c r="A112" s="36"/>
      <c r="B112" s="36"/>
      <c r="C112" s="161"/>
      <c r="D112" s="161"/>
      <c r="E112" s="71" t="s">
        <v>34</v>
      </c>
      <c r="F112" s="71"/>
      <c r="G112" s="92"/>
      <c r="H112" s="93">
        <f t="shared" si="11"/>
        <v>0</v>
      </c>
      <c r="I112" s="162"/>
      <c r="J112" s="93">
        <f t="shared" si="12"/>
        <v>0</v>
      </c>
      <c r="K112" s="162"/>
      <c r="L112" s="162" t="str">
        <f t="shared" si="13"/>
        <v/>
      </c>
      <c r="M112" s="39"/>
      <c r="N112" s="163">
        <f t="shared" si="14"/>
        <v>0</v>
      </c>
      <c r="O112" s="163">
        <f t="shared" si="15"/>
        <v>0</v>
      </c>
      <c r="P112" s="163">
        <f t="shared" si="16"/>
        <v>0</v>
      </c>
      <c r="Q112" s="163">
        <f t="shared" si="17"/>
        <v>0</v>
      </c>
      <c r="R112" s="163">
        <f t="shared" si="18"/>
        <v>0</v>
      </c>
      <c r="S112" s="39"/>
      <c r="T112" s="164"/>
      <c r="U112" s="165">
        <f>ROUND(ROUND(T112,2)*(1+'General Inputs'!K$20)*(1-Z112)+'General Inputs'!K$27,2)</f>
        <v>0</v>
      </c>
      <c r="V112" s="165">
        <f>ROUND(ROUND(U112,2)*(1+'General Inputs'!L$20)*(1-AA112)+'General Inputs'!L$27,2)</f>
        <v>0</v>
      </c>
      <c r="W112" s="165">
        <f>ROUND(ROUND(V112,2)*(1+'General Inputs'!M$20)*(1-AB112)+'General Inputs'!M$27,2)</f>
        <v>0</v>
      </c>
      <c r="X112" s="165">
        <f>ROUND(ROUND(W112,2)*(1+'General Inputs'!N$20)*(1-AC112)+'General Inputs'!N$27,2)</f>
        <v>0</v>
      </c>
      <c r="Y112" s="166"/>
      <c r="Z112" s="194">
        <f>IF($T112="",0,'General Inputs'!K$22)</f>
        <v>0</v>
      </c>
      <c r="AA112" s="194">
        <f>IF($T112="",0,'General Inputs'!L$22)</f>
        <v>0</v>
      </c>
      <c r="AB112" s="194">
        <f>IF($T112="",0,'General Inputs'!M$22)</f>
        <v>0</v>
      </c>
      <c r="AC112" s="194">
        <f>IF($T112="",0,'General Inputs'!N$22)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2" x14ac:dyDescent="0.2">
      <c r="A113" s="36"/>
      <c r="B113" s="36"/>
      <c r="C113" s="161"/>
      <c r="D113" s="161"/>
      <c r="E113" s="71" t="s">
        <v>34</v>
      </c>
      <c r="F113" s="71"/>
      <c r="G113" s="92"/>
      <c r="H113" s="93">
        <f t="shared" si="11"/>
        <v>0</v>
      </c>
      <c r="I113" s="162"/>
      <c r="J113" s="93">
        <f t="shared" si="12"/>
        <v>0</v>
      </c>
      <c r="K113" s="162"/>
      <c r="L113" s="162" t="str">
        <f t="shared" si="13"/>
        <v/>
      </c>
      <c r="M113" s="39"/>
      <c r="N113" s="163">
        <f t="shared" si="14"/>
        <v>0</v>
      </c>
      <c r="O113" s="163">
        <f t="shared" si="15"/>
        <v>0</v>
      </c>
      <c r="P113" s="163">
        <f t="shared" si="16"/>
        <v>0</v>
      </c>
      <c r="Q113" s="163">
        <f t="shared" si="17"/>
        <v>0</v>
      </c>
      <c r="R113" s="163">
        <f t="shared" si="18"/>
        <v>0</v>
      </c>
      <c r="S113" s="39"/>
      <c r="T113" s="164"/>
      <c r="U113" s="165">
        <f>ROUND(ROUND(T113,2)*(1+'General Inputs'!K$20)*(1-Z113)+'General Inputs'!K$27,2)</f>
        <v>0</v>
      </c>
      <c r="V113" s="165">
        <f>ROUND(ROUND(U113,2)*(1+'General Inputs'!L$20)*(1-AA113)+'General Inputs'!L$27,2)</f>
        <v>0</v>
      </c>
      <c r="W113" s="165">
        <f>ROUND(ROUND(V113,2)*(1+'General Inputs'!M$20)*(1-AB113)+'General Inputs'!M$27,2)</f>
        <v>0</v>
      </c>
      <c r="X113" s="165">
        <f>ROUND(ROUND(W113,2)*(1+'General Inputs'!N$20)*(1-AC113)+'General Inputs'!N$27,2)</f>
        <v>0</v>
      </c>
      <c r="Y113" s="166"/>
      <c r="Z113" s="194">
        <f>IF($T113="",0,'General Inputs'!K$22)</f>
        <v>0</v>
      </c>
      <c r="AA113" s="194">
        <f>IF($T113="",0,'General Inputs'!L$22)</f>
        <v>0</v>
      </c>
      <c r="AB113" s="194">
        <f>IF($T113="",0,'General Inputs'!M$22)</f>
        <v>0</v>
      </c>
      <c r="AC113" s="194">
        <f>IF($T113="",0,'General Inputs'!N$22)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2" x14ac:dyDescent="0.2">
      <c r="A114" s="36"/>
      <c r="B114" s="36"/>
      <c r="C114" s="161"/>
      <c r="D114" s="161"/>
      <c r="E114" s="71" t="s">
        <v>34</v>
      </c>
      <c r="F114" s="71"/>
      <c r="G114" s="92"/>
      <c r="H114" s="93">
        <f t="shared" si="11"/>
        <v>0</v>
      </c>
      <c r="I114" s="162"/>
      <c r="J114" s="93">
        <f t="shared" si="12"/>
        <v>0</v>
      </c>
      <c r="K114" s="162"/>
      <c r="L114" s="162" t="str">
        <f t="shared" si="13"/>
        <v/>
      </c>
      <c r="M114" s="39"/>
      <c r="N114" s="163">
        <f t="shared" si="14"/>
        <v>0</v>
      </c>
      <c r="O114" s="163">
        <f t="shared" si="15"/>
        <v>0</v>
      </c>
      <c r="P114" s="163">
        <f t="shared" si="16"/>
        <v>0</v>
      </c>
      <c r="Q114" s="163">
        <f t="shared" si="17"/>
        <v>0</v>
      </c>
      <c r="R114" s="163">
        <f t="shared" si="18"/>
        <v>0</v>
      </c>
      <c r="S114" s="39"/>
      <c r="T114" s="164"/>
      <c r="U114" s="165">
        <f>ROUND(ROUND(T114,2)*(1+'General Inputs'!K$20)*(1-Z114)+'General Inputs'!K$27,2)</f>
        <v>0</v>
      </c>
      <c r="V114" s="165">
        <f>ROUND(ROUND(U114,2)*(1+'General Inputs'!L$20)*(1-AA114)+'General Inputs'!L$27,2)</f>
        <v>0</v>
      </c>
      <c r="W114" s="165">
        <f>ROUND(ROUND(V114,2)*(1+'General Inputs'!M$20)*(1-AB114)+'General Inputs'!M$27,2)</f>
        <v>0</v>
      </c>
      <c r="X114" s="165">
        <f>ROUND(ROUND(W114,2)*(1+'General Inputs'!N$20)*(1-AC114)+'General Inputs'!N$27,2)</f>
        <v>0</v>
      </c>
      <c r="Y114" s="166"/>
      <c r="Z114" s="194">
        <f>IF($T114="",0,'General Inputs'!K$22)</f>
        <v>0</v>
      </c>
      <c r="AA114" s="194">
        <f>IF($T114="",0,'General Inputs'!L$22)</f>
        <v>0</v>
      </c>
      <c r="AB114" s="194">
        <f>IF($T114="",0,'General Inputs'!M$22)</f>
        <v>0</v>
      </c>
      <c r="AC114" s="194">
        <f>IF($T114="",0,'General Inputs'!N$22)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2" x14ac:dyDescent="0.2">
      <c r="A115" s="36"/>
      <c r="B115" s="36"/>
      <c r="C115" s="161"/>
      <c r="D115" s="161"/>
      <c r="E115" s="71" t="s">
        <v>34</v>
      </c>
      <c r="F115" s="71"/>
      <c r="G115" s="92"/>
      <c r="H115" s="93">
        <f t="shared" si="11"/>
        <v>0</v>
      </c>
      <c r="I115" s="162"/>
      <c r="J115" s="93">
        <f t="shared" si="12"/>
        <v>0</v>
      </c>
      <c r="K115" s="162"/>
      <c r="L115" s="162" t="str">
        <f t="shared" si="13"/>
        <v/>
      </c>
      <c r="M115" s="39"/>
      <c r="N115" s="163">
        <f t="shared" si="14"/>
        <v>0</v>
      </c>
      <c r="O115" s="163">
        <f t="shared" si="15"/>
        <v>0</v>
      </c>
      <c r="P115" s="163">
        <f t="shared" si="16"/>
        <v>0</v>
      </c>
      <c r="Q115" s="163">
        <f t="shared" si="17"/>
        <v>0</v>
      </c>
      <c r="R115" s="163">
        <f t="shared" si="18"/>
        <v>0</v>
      </c>
      <c r="S115" s="39"/>
      <c r="T115" s="164"/>
      <c r="U115" s="165">
        <f>ROUND(ROUND(T115,2)*(1+'General Inputs'!K$20)*(1-Z115)+'General Inputs'!K$27,2)</f>
        <v>0</v>
      </c>
      <c r="V115" s="165">
        <f>ROUND(ROUND(U115,2)*(1+'General Inputs'!L$20)*(1-AA115)+'General Inputs'!L$27,2)</f>
        <v>0</v>
      </c>
      <c r="W115" s="165">
        <f>ROUND(ROUND(V115,2)*(1+'General Inputs'!M$20)*(1-AB115)+'General Inputs'!M$27,2)</f>
        <v>0</v>
      </c>
      <c r="X115" s="165">
        <f>ROUND(ROUND(W115,2)*(1+'General Inputs'!N$20)*(1-AC115)+'General Inputs'!N$27,2)</f>
        <v>0</v>
      </c>
      <c r="Y115" s="166"/>
      <c r="Z115" s="194">
        <f>IF($T115="",0,'General Inputs'!K$22)</f>
        <v>0</v>
      </c>
      <c r="AA115" s="194">
        <f>IF($T115="",0,'General Inputs'!L$22)</f>
        <v>0</v>
      </c>
      <c r="AB115" s="194">
        <f>IF($T115="",0,'General Inputs'!M$22)</f>
        <v>0</v>
      </c>
      <c r="AC115" s="194">
        <f>IF($T115="",0,'General Inputs'!N$22)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2" x14ac:dyDescent="0.2">
      <c r="A116" s="36"/>
      <c r="B116" s="36"/>
      <c r="C116" s="161"/>
      <c r="D116" s="161"/>
      <c r="E116" s="71" t="s">
        <v>34</v>
      </c>
      <c r="F116" s="71"/>
      <c r="G116" s="92"/>
      <c r="H116" s="93">
        <f t="shared" si="11"/>
        <v>0</v>
      </c>
      <c r="I116" s="162"/>
      <c r="J116" s="93">
        <f t="shared" si="12"/>
        <v>0</v>
      </c>
      <c r="K116" s="162"/>
      <c r="L116" s="162" t="str">
        <f t="shared" si="13"/>
        <v/>
      </c>
      <c r="M116" s="39"/>
      <c r="N116" s="163">
        <f t="shared" si="14"/>
        <v>0</v>
      </c>
      <c r="O116" s="163">
        <f t="shared" si="15"/>
        <v>0</v>
      </c>
      <c r="P116" s="163">
        <f t="shared" si="16"/>
        <v>0</v>
      </c>
      <c r="Q116" s="163">
        <f t="shared" si="17"/>
        <v>0</v>
      </c>
      <c r="R116" s="163">
        <f t="shared" si="18"/>
        <v>0</v>
      </c>
      <c r="S116" s="39"/>
      <c r="T116" s="164"/>
      <c r="U116" s="165">
        <f>ROUND(ROUND(T116,2)*(1+'General Inputs'!K$20)*(1-Z116)+'General Inputs'!K$27,2)</f>
        <v>0</v>
      </c>
      <c r="V116" s="165">
        <f>ROUND(ROUND(U116,2)*(1+'General Inputs'!L$20)*(1-AA116)+'General Inputs'!L$27,2)</f>
        <v>0</v>
      </c>
      <c r="W116" s="165">
        <f>ROUND(ROUND(V116,2)*(1+'General Inputs'!M$20)*(1-AB116)+'General Inputs'!M$27,2)</f>
        <v>0</v>
      </c>
      <c r="X116" s="165">
        <f>ROUND(ROUND(W116,2)*(1+'General Inputs'!N$20)*(1-AC116)+'General Inputs'!N$27,2)</f>
        <v>0</v>
      </c>
      <c r="Y116" s="166"/>
      <c r="Z116" s="194">
        <f>IF($T116="",0,'General Inputs'!K$22)</f>
        <v>0</v>
      </c>
      <c r="AA116" s="194">
        <f>IF($T116="",0,'General Inputs'!L$22)</f>
        <v>0</v>
      </c>
      <c r="AB116" s="194">
        <f>IF($T116="",0,'General Inputs'!M$22)</f>
        <v>0</v>
      </c>
      <c r="AC116" s="194">
        <f>IF($T116="",0,'General Inputs'!N$22)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2" x14ac:dyDescent="0.2">
      <c r="A117" s="36"/>
      <c r="B117" s="36"/>
      <c r="C117" s="161"/>
      <c r="D117" s="161"/>
      <c r="E117" s="71" t="s">
        <v>34</v>
      </c>
      <c r="F117" s="71"/>
      <c r="G117" s="92"/>
      <c r="H117" s="93">
        <f t="shared" si="11"/>
        <v>0</v>
      </c>
      <c r="I117" s="162"/>
      <c r="J117" s="93">
        <f t="shared" si="12"/>
        <v>0</v>
      </c>
      <c r="K117" s="162"/>
      <c r="L117" s="162" t="str">
        <f t="shared" si="13"/>
        <v/>
      </c>
      <c r="M117" s="39"/>
      <c r="N117" s="163">
        <f t="shared" si="14"/>
        <v>0</v>
      </c>
      <c r="O117" s="163">
        <f t="shared" si="15"/>
        <v>0</v>
      </c>
      <c r="P117" s="163">
        <f t="shared" si="16"/>
        <v>0</v>
      </c>
      <c r="Q117" s="163">
        <f t="shared" si="17"/>
        <v>0</v>
      </c>
      <c r="R117" s="163">
        <f t="shared" si="18"/>
        <v>0</v>
      </c>
      <c r="S117" s="39"/>
      <c r="T117" s="164"/>
      <c r="U117" s="165">
        <f>ROUND(ROUND(T117,2)*(1+'General Inputs'!K$20)*(1-Z117)+'General Inputs'!K$27,2)</f>
        <v>0</v>
      </c>
      <c r="V117" s="165">
        <f>ROUND(ROUND(U117,2)*(1+'General Inputs'!L$20)*(1-AA117)+'General Inputs'!L$27,2)</f>
        <v>0</v>
      </c>
      <c r="W117" s="165">
        <f>ROUND(ROUND(V117,2)*(1+'General Inputs'!M$20)*(1-AB117)+'General Inputs'!M$27,2)</f>
        <v>0</v>
      </c>
      <c r="X117" s="165">
        <f>ROUND(ROUND(W117,2)*(1+'General Inputs'!N$20)*(1-AC117)+'General Inputs'!N$27,2)</f>
        <v>0</v>
      </c>
      <c r="Y117" s="166"/>
      <c r="Z117" s="194">
        <f>IF($T117="",0,'General Inputs'!K$22)</f>
        <v>0</v>
      </c>
      <c r="AA117" s="194">
        <f>IF($T117="",0,'General Inputs'!L$22)</f>
        <v>0</v>
      </c>
      <c r="AB117" s="194">
        <f>IF($T117="",0,'General Inputs'!M$22)</f>
        <v>0</v>
      </c>
      <c r="AC117" s="194">
        <f>IF($T117="",0,'General Inputs'!N$22)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2" x14ac:dyDescent="0.2">
      <c r="A118" s="36"/>
      <c r="B118" s="36"/>
      <c r="C118" s="161"/>
      <c r="D118" s="161"/>
      <c r="E118" s="71" t="s">
        <v>34</v>
      </c>
      <c r="F118" s="71"/>
      <c r="G118" s="92"/>
      <c r="H118" s="93">
        <f t="shared" si="11"/>
        <v>0</v>
      </c>
      <c r="I118" s="162"/>
      <c r="J118" s="93">
        <f t="shared" si="12"/>
        <v>0</v>
      </c>
      <c r="K118" s="162"/>
      <c r="L118" s="162" t="str">
        <f t="shared" si="13"/>
        <v/>
      </c>
      <c r="M118" s="39"/>
      <c r="N118" s="163">
        <f t="shared" si="14"/>
        <v>0</v>
      </c>
      <c r="O118" s="163">
        <f t="shared" si="15"/>
        <v>0</v>
      </c>
      <c r="P118" s="163">
        <f t="shared" si="16"/>
        <v>0</v>
      </c>
      <c r="Q118" s="163">
        <f t="shared" si="17"/>
        <v>0</v>
      </c>
      <c r="R118" s="163">
        <f t="shared" si="18"/>
        <v>0</v>
      </c>
      <c r="S118" s="39"/>
      <c r="T118" s="164"/>
      <c r="U118" s="165">
        <f>ROUND(ROUND(T118,2)*(1+'General Inputs'!K$20)*(1-Z118)+'General Inputs'!K$27,2)</f>
        <v>0</v>
      </c>
      <c r="V118" s="165">
        <f>ROUND(ROUND(U118,2)*(1+'General Inputs'!L$20)*(1-AA118)+'General Inputs'!L$27,2)</f>
        <v>0</v>
      </c>
      <c r="W118" s="165">
        <f>ROUND(ROUND(V118,2)*(1+'General Inputs'!M$20)*(1-AB118)+'General Inputs'!M$27,2)</f>
        <v>0</v>
      </c>
      <c r="X118" s="165">
        <f>ROUND(ROUND(W118,2)*(1+'General Inputs'!N$20)*(1-AC118)+'General Inputs'!N$27,2)</f>
        <v>0</v>
      </c>
      <c r="Y118" s="166"/>
      <c r="Z118" s="194">
        <f>IF($T118="",0,'General Inputs'!K$22)</f>
        <v>0</v>
      </c>
      <c r="AA118" s="194">
        <f>IF($T118="",0,'General Inputs'!L$22)</f>
        <v>0</v>
      </c>
      <c r="AB118" s="194">
        <f>IF($T118="",0,'General Inputs'!M$22)</f>
        <v>0</v>
      </c>
      <c r="AC118" s="194">
        <f>IF($T118="",0,'General Inputs'!N$22)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2" x14ac:dyDescent="0.2">
      <c r="A119" s="36"/>
      <c r="B119" s="36"/>
      <c r="C119" s="161"/>
      <c r="D119" s="161"/>
      <c r="E119" s="71" t="s">
        <v>34</v>
      </c>
      <c r="F119" s="71"/>
      <c r="G119" s="92"/>
      <c r="H119" s="93">
        <f t="shared" si="11"/>
        <v>0</v>
      </c>
      <c r="I119" s="162"/>
      <c r="J119" s="93">
        <f t="shared" si="12"/>
        <v>0</v>
      </c>
      <c r="K119" s="162"/>
      <c r="L119" s="162" t="str">
        <f t="shared" si="13"/>
        <v/>
      </c>
      <c r="M119" s="39"/>
      <c r="N119" s="163">
        <f t="shared" si="14"/>
        <v>0</v>
      </c>
      <c r="O119" s="163">
        <f t="shared" si="15"/>
        <v>0</v>
      </c>
      <c r="P119" s="163">
        <f t="shared" si="16"/>
        <v>0</v>
      </c>
      <c r="Q119" s="163">
        <f t="shared" si="17"/>
        <v>0</v>
      </c>
      <c r="R119" s="163">
        <f t="shared" si="18"/>
        <v>0</v>
      </c>
      <c r="S119" s="39"/>
      <c r="T119" s="164"/>
      <c r="U119" s="165">
        <f>ROUND(ROUND(T119,2)*(1+'General Inputs'!K$20)*(1-Z119)+'General Inputs'!K$27,2)</f>
        <v>0</v>
      </c>
      <c r="V119" s="165">
        <f>ROUND(ROUND(U119,2)*(1+'General Inputs'!L$20)*(1-AA119)+'General Inputs'!L$27,2)</f>
        <v>0</v>
      </c>
      <c r="W119" s="165">
        <f>ROUND(ROUND(V119,2)*(1+'General Inputs'!M$20)*(1-AB119)+'General Inputs'!M$27,2)</f>
        <v>0</v>
      </c>
      <c r="X119" s="165">
        <f>ROUND(ROUND(W119,2)*(1+'General Inputs'!N$20)*(1-AC119)+'General Inputs'!N$27,2)</f>
        <v>0</v>
      </c>
      <c r="Y119" s="166"/>
      <c r="Z119" s="194">
        <f>IF($T119="",0,'General Inputs'!K$22)</f>
        <v>0</v>
      </c>
      <c r="AA119" s="194">
        <f>IF($T119="",0,'General Inputs'!L$22)</f>
        <v>0</v>
      </c>
      <c r="AB119" s="194">
        <f>IF($T119="",0,'General Inputs'!M$22)</f>
        <v>0</v>
      </c>
      <c r="AC119" s="194">
        <f>IF($T119="",0,'General Inputs'!N$22)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2" x14ac:dyDescent="0.2">
      <c r="A120" s="36"/>
      <c r="B120" s="36"/>
      <c r="C120" s="161"/>
      <c r="D120" s="161"/>
      <c r="E120" s="71" t="s">
        <v>34</v>
      </c>
      <c r="F120" s="71"/>
      <c r="G120" s="92"/>
      <c r="H120" s="93">
        <f t="shared" si="11"/>
        <v>0</v>
      </c>
      <c r="I120" s="162"/>
      <c r="J120" s="93">
        <f t="shared" si="12"/>
        <v>0</v>
      </c>
      <c r="K120" s="162"/>
      <c r="L120" s="162" t="str">
        <f t="shared" si="13"/>
        <v/>
      </c>
      <c r="M120" s="39"/>
      <c r="N120" s="163">
        <f t="shared" si="14"/>
        <v>0</v>
      </c>
      <c r="O120" s="163">
        <f t="shared" si="15"/>
        <v>0</v>
      </c>
      <c r="P120" s="163">
        <f t="shared" si="16"/>
        <v>0</v>
      </c>
      <c r="Q120" s="163">
        <f t="shared" si="17"/>
        <v>0</v>
      </c>
      <c r="R120" s="163">
        <f t="shared" si="18"/>
        <v>0</v>
      </c>
      <c r="S120" s="39"/>
      <c r="T120" s="164"/>
      <c r="U120" s="165">
        <f>ROUND(ROUND(T120,2)*(1+'General Inputs'!K$20)*(1-Z120)+'General Inputs'!K$27,2)</f>
        <v>0</v>
      </c>
      <c r="V120" s="165">
        <f>ROUND(ROUND(U120,2)*(1+'General Inputs'!L$20)*(1-AA120)+'General Inputs'!L$27,2)</f>
        <v>0</v>
      </c>
      <c r="W120" s="165">
        <f>ROUND(ROUND(V120,2)*(1+'General Inputs'!M$20)*(1-AB120)+'General Inputs'!M$27,2)</f>
        <v>0</v>
      </c>
      <c r="X120" s="165">
        <f>ROUND(ROUND(W120,2)*(1+'General Inputs'!N$20)*(1-AC120)+'General Inputs'!N$27,2)</f>
        <v>0</v>
      </c>
      <c r="Y120" s="166"/>
      <c r="Z120" s="194">
        <f>IF($T120="",0,'General Inputs'!K$22)</f>
        <v>0</v>
      </c>
      <c r="AA120" s="194">
        <f>IF($T120="",0,'General Inputs'!L$22)</f>
        <v>0</v>
      </c>
      <c r="AB120" s="194">
        <f>IF($T120="",0,'General Inputs'!M$22)</f>
        <v>0</v>
      </c>
      <c r="AC120" s="194">
        <f>IF($T120="",0,'General Inputs'!N$22)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2" x14ac:dyDescent="0.2">
      <c r="A121" s="36"/>
      <c r="B121" s="36"/>
      <c r="C121" s="161"/>
      <c r="D121" s="161"/>
      <c r="E121" s="71" t="s">
        <v>34</v>
      </c>
      <c r="F121" s="71"/>
      <c r="G121" s="92"/>
      <c r="H121" s="93">
        <f t="shared" si="11"/>
        <v>0</v>
      </c>
      <c r="I121" s="162"/>
      <c r="J121" s="93">
        <f t="shared" si="12"/>
        <v>0</v>
      </c>
      <c r="K121" s="162"/>
      <c r="L121" s="162" t="str">
        <f t="shared" si="13"/>
        <v/>
      </c>
      <c r="M121" s="39"/>
      <c r="N121" s="163">
        <f t="shared" si="14"/>
        <v>0</v>
      </c>
      <c r="O121" s="163">
        <f t="shared" si="15"/>
        <v>0</v>
      </c>
      <c r="P121" s="163">
        <f t="shared" si="16"/>
        <v>0</v>
      </c>
      <c r="Q121" s="163">
        <f t="shared" si="17"/>
        <v>0</v>
      </c>
      <c r="R121" s="163">
        <f t="shared" si="18"/>
        <v>0</v>
      </c>
      <c r="S121" s="39"/>
      <c r="T121" s="164"/>
      <c r="U121" s="165">
        <f>ROUND(ROUND(T121,2)*(1+'General Inputs'!K$20)*(1-Z121)+'General Inputs'!K$27,2)</f>
        <v>0</v>
      </c>
      <c r="V121" s="165">
        <f>ROUND(ROUND(U121,2)*(1+'General Inputs'!L$20)*(1-AA121)+'General Inputs'!L$27,2)</f>
        <v>0</v>
      </c>
      <c r="W121" s="165">
        <f>ROUND(ROUND(V121,2)*(1+'General Inputs'!M$20)*(1-AB121)+'General Inputs'!M$27,2)</f>
        <v>0</v>
      </c>
      <c r="X121" s="165">
        <f>ROUND(ROUND(W121,2)*(1+'General Inputs'!N$20)*(1-AC121)+'General Inputs'!N$27,2)</f>
        <v>0</v>
      </c>
      <c r="Y121" s="166"/>
      <c r="Z121" s="194">
        <f>IF($T121="",0,'General Inputs'!K$22)</f>
        <v>0</v>
      </c>
      <c r="AA121" s="194">
        <f>IF($T121="",0,'General Inputs'!L$22)</f>
        <v>0</v>
      </c>
      <c r="AB121" s="194">
        <f>IF($T121="",0,'General Inputs'!M$22)</f>
        <v>0</v>
      </c>
      <c r="AC121" s="194">
        <f>IF($T121="",0,'General Inputs'!N$22)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2" x14ac:dyDescent="0.2">
      <c r="A122" s="36"/>
      <c r="B122" s="36"/>
      <c r="C122" s="161"/>
      <c r="D122" s="161"/>
      <c r="E122" s="71" t="s">
        <v>34</v>
      </c>
      <c r="F122" s="71"/>
      <c r="G122" s="92"/>
      <c r="H122" s="93">
        <f t="shared" si="11"/>
        <v>0</v>
      </c>
      <c r="I122" s="162"/>
      <c r="J122" s="93">
        <f t="shared" si="12"/>
        <v>0</v>
      </c>
      <c r="K122" s="162"/>
      <c r="L122" s="162" t="str">
        <f t="shared" si="13"/>
        <v/>
      </c>
      <c r="M122" s="39"/>
      <c r="N122" s="163">
        <f t="shared" si="14"/>
        <v>0</v>
      </c>
      <c r="O122" s="163">
        <f t="shared" si="15"/>
        <v>0</v>
      </c>
      <c r="P122" s="163">
        <f t="shared" si="16"/>
        <v>0</v>
      </c>
      <c r="Q122" s="163">
        <f t="shared" si="17"/>
        <v>0</v>
      </c>
      <c r="R122" s="163">
        <f t="shared" si="18"/>
        <v>0</v>
      </c>
      <c r="S122" s="39"/>
      <c r="T122" s="164"/>
      <c r="U122" s="165">
        <f>ROUND(ROUND(T122,2)*(1+'General Inputs'!K$20)*(1-Z122)+'General Inputs'!K$27,2)</f>
        <v>0</v>
      </c>
      <c r="V122" s="165">
        <f>ROUND(ROUND(U122,2)*(1+'General Inputs'!L$20)*(1-AA122)+'General Inputs'!L$27,2)</f>
        <v>0</v>
      </c>
      <c r="W122" s="165">
        <f>ROUND(ROUND(V122,2)*(1+'General Inputs'!M$20)*(1-AB122)+'General Inputs'!M$27,2)</f>
        <v>0</v>
      </c>
      <c r="X122" s="165">
        <f>ROUND(ROUND(W122,2)*(1+'General Inputs'!N$20)*(1-AC122)+'General Inputs'!N$27,2)</f>
        <v>0</v>
      </c>
      <c r="Y122" s="166"/>
      <c r="Z122" s="194">
        <f>IF($T122="",0,'General Inputs'!K$22)</f>
        <v>0</v>
      </c>
      <c r="AA122" s="194">
        <f>IF($T122="",0,'General Inputs'!L$22)</f>
        <v>0</v>
      </c>
      <c r="AB122" s="194">
        <f>IF($T122="",0,'General Inputs'!M$22)</f>
        <v>0</v>
      </c>
      <c r="AC122" s="194">
        <f>IF($T122="",0,'General Inputs'!N$22)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2" x14ac:dyDescent="0.2">
      <c r="A123" s="36"/>
      <c r="B123" s="36"/>
      <c r="C123" s="161"/>
      <c r="D123" s="161"/>
      <c r="E123" s="71" t="s">
        <v>34</v>
      </c>
      <c r="F123" s="71"/>
      <c r="G123" s="92"/>
      <c r="H123" s="93">
        <f t="shared" si="11"/>
        <v>0</v>
      </c>
      <c r="I123" s="162"/>
      <c r="J123" s="93">
        <f t="shared" si="12"/>
        <v>0</v>
      </c>
      <c r="K123" s="162"/>
      <c r="L123" s="162" t="str">
        <f t="shared" si="13"/>
        <v/>
      </c>
      <c r="M123" s="39"/>
      <c r="N123" s="163">
        <f t="shared" si="14"/>
        <v>0</v>
      </c>
      <c r="O123" s="163">
        <f t="shared" si="15"/>
        <v>0</v>
      </c>
      <c r="P123" s="163">
        <f t="shared" si="16"/>
        <v>0</v>
      </c>
      <c r="Q123" s="163">
        <f t="shared" si="17"/>
        <v>0</v>
      </c>
      <c r="R123" s="163">
        <f t="shared" si="18"/>
        <v>0</v>
      </c>
      <c r="S123" s="39"/>
      <c r="T123" s="164"/>
      <c r="U123" s="165">
        <f>ROUND(ROUND(T123,2)*(1+'General Inputs'!K$20)*(1-Z123)+'General Inputs'!K$27,2)</f>
        <v>0</v>
      </c>
      <c r="V123" s="165">
        <f>ROUND(ROUND(U123,2)*(1+'General Inputs'!L$20)*(1-AA123)+'General Inputs'!L$27,2)</f>
        <v>0</v>
      </c>
      <c r="W123" s="165">
        <f>ROUND(ROUND(V123,2)*(1+'General Inputs'!M$20)*(1-AB123)+'General Inputs'!M$27,2)</f>
        <v>0</v>
      </c>
      <c r="X123" s="165">
        <f>ROUND(ROUND(W123,2)*(1+'General Inputs'!N$20)*(1-AC123)+'General Inputs'!N$27,2)</f>
        <v>0</v>
      </c>
      <c r="Y123" s="166"/>
      <c r="Z123" s="194">
        <f>IF($T123="",0,'General Inputs'!K$22)</f>
        <v>0</v>
      </c>
      <c r="AA123" s="194">
        <f>IF($T123="",0,'General Inputs'!L$22)</f>
        <v>0</v>
      </c>
      <c r="AB123" s="194">
        <f>IF($T123="",0,'General Inputs'!M$22)</f>
        <v>0</v>
      </c>
      <c r="AC123" s="194">
        <f>IF($T123="",0,'General Inputs'!N$22)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2" x14ac:dyDescent="0.2">
      <c r="A124" s="36"/>
      <c r="B124" s="36"/>
      <c r="C124" s="161"/>
      <c r="D124" s="161"/>
      <c r="E124" s="71" t="s">
        <v>34</v>
      </c>
      <c r="F124" s="71"/>
      <c r="G124" s="92"/>
      <c r="H124" s="93">
        <f t="shared" si="11"/>
        <v>0</v>
      </c>
      <c r="I124" s="162"/>
      <c r="J124" s="93">
        <f t="shared" si="12"/>
        <v>0</v>
      </c>
      <c r="K124" s="162"/>
      <c r="L124" s="162" t="str">
        <f t="shared" si="13"/>
        <v/>
      </c>
      <c r="M124" s="39"/>
      <c r="N124" s="163">
        <f t="shared" si="14"/>
        <v>0</v>
      </c>
      <c r="O124" s="163">
        <f t="shared" si="15"/>
        <v>0</v>
      </c>
      <c r="P124" s="163">
        <f t="shared" si="16"/>
        <v>0</v>
      </c>
      <c r="Q124" s="163">
        <f t="shared" si="17"/>
        <v>0</v>
      </c>
      <c r="R124" s="163">
        <f t="shared" si="18"/>
        <v>0</v>
      </c>
      <c r="S124" s="39"/>
      <c r="T124" s="164"/>
      <c r="U124" s="165">
        <f>ROUND(ROUND(T124,2)*(1+'General Inputs'!K$20)*(1-Z124)+'General Inputs'!K$27,2)</f>
        <v>0</v>
      </c>
      <c r="V124" s="165">
        <f>ROUND(ROUND(U124,2)*(1+'General Inputs'!L$20)*(1-AA124)+'General Inputs'!L$27,2)</f>
        <v>0</v>
      </c>
      <c r="W124" s="165">
        <f>ROUND(ROUND(V124,2)*(1+'General Inputs'!M$20)*(1-AB124)+'General Inputs'!M$27,2)</f>
        <v>0</v>
      </c>
      <c r="X124" s="165">
        <f>ROUND(ROUND(W124,2)*(1+'General Inputs'!N$20)*(1-AC124)+'General Inputs'!N$27,2)</f>
        <v>0</v>
      </c>
      <c r="Y124" s="166"/>
      <c r="Z124" s="194">
        <f>IF($T124="",0,'General Inputs'!K$22)</f>
        <v>0</v>
      </c>
      <c r="AA124" s="194">
        <f>IF($T124="",0,'General Inputs'!L$22)</f>
        <v>0</v>
      </c>
      <c r="AB124" s="194">
        <f>IF($T124="",0,'General Inputs'!M$22)</f>
        <v>0</v>
      </c>
      <c r="AC124" s="194">
        <f>IF($T124="",0,'General Inputs'!N$22)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2" x14ac:dyDescent="0.2">
      <c r="A125" s="36"/>
      <c r="B125" s="36"/>
      <c r="C125" s="161"/>
      <c r="D125" s="161"/>
      <c r="E125" s="71" t="s">
        <v>34</v>
      </c>
      <c r="F125" s="71"/>
      <c r="G125" s="92"/>
      <c r="H125" s="93">
        <f t="shared" si="11"/>
        <v>0</v>
      </c>
      <c r="I125" s="162"/>
      <c r="J125" s="93">
        <f t="shared" si="12"/>
        <v>0</v>
      </c>
      <c r="K125" s="162"/>
      <c r="L125" s="162" t="str">
        <f t="shared" si="13"/>
        <v/>
      </c>
      <c r="M125" s="39"/>
      <c r="N125" s="163">
        <f t="shared" si="14"/>
        <v>0</v>
      </c>
      <c r="O125" s="163">
        <f t="shared" si="15"/>
        <v>0</v>
      </c>
      <c r="P125" s="163">
        <f t="shared" si="16"/>
        <v>0</v>
      </c>
      <c r="Q125" s="163">
        <f t="shared" si="17"/>
        <v>0</v>
      </c>
      <c r="R125" s="163">
        <f t="shared" si="18"/>
        <v>0</v>
      </c>
      <c r="S125" s="39"/>
      <c r="T125" s="164"/>
      <c r="U125" s="165">
        <f>ROUND(ROUND(T125,2)*(1+'General Inputs'!K$20)*(1-Z125)+'General Inputs'!K$27,2)</f>
        <v>0</v>
      </c>
      <c r="V125" s="165">
        <f>ROUND(ROUND(U125,2)*(1+'General Inputs'!L$20)*(1-AA125)+'General Inputs'!L$27,2)</f>
        <v>0</v>
      </c>
      <c r="W125" s="165">
        <f>ROUND(ROUND(V125,2)*(1+'General Inputs'!M$20)*(1-AB125)+'General Inputs'!M$27,2)</f>
        <v>0</v>
      </c>
      <c r="X125" s="165">
        <f>ROUND(ROUND(W125,2)*(1+'General Inputs'!N$20)*(1-AC125)+'General Inputs'!N$27,2)</f>
        <v>0</v>
      </c>
      <c r="Y125" s="166"/>
      <c r="Z125" s="194">
        <f>IF($T125="",0,'General Inputs'!K$22)</f>
        <v>0</v>
      </c>
      <c r="AA125" s="194">
        <f>IF($T125="",0,'General Inputs'!L$22)</f>
        <v>0</v>
      </c>
      <c r="AB125" s="194">
        <f>IF($T125="",0,'General Inputs'!M$22)</f>
        <v>0</v>
      </c>
      <c r="AC125" s="194">
        <f>IF($T125="",0,'General Inputs'!N$22)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2" x14ac:dyDescent="0.2">
      <c r="A126" s="36"/>
      <c r="B126" s="36"/>
      <c r="C126" s="161"/>
      <c r="D126" s="161"/>
      <c r="E126" s="71" t="s">
        <v>34</v>
      </c>
      <c r="F126" s="71"/>
      <c r="G126" s="92"/>
      <c r="H126" s="93">
        <f t="shared" si="11"/>
        <v>0</v>
      </c>
      <c r="I126" s="162"/>
      <c r="J126" s="93">
        <f t="shared" si="12"/>
        <v>0</v>
      </c>
      <c r="K126" s="162"/>
      <c r="L126" s="162" t="str">
        <f t="shared" si="13"/>
        <v/>
      </c>
      <c r="M126" s="39"/>
      <c r="N126" s="163">
        <f t="shared" si="14"/>
        <v>0</v>
      </c>
      <c r="O126" s="163">
        <f t="shared" si="15"/>
        <v>0</v>
      </c>
      <c r="P126" s="163">
        <f t="shared" si="16"/>
        <v>0</v>
      </c>
      <c r="Q126" s="163">
        <f t="shared" si="17"/>
        <v>0</v>
      </c>
      <c r="R126" s="163">
        <f t="shared" si="18"/>
        <v>0</v>
      </c>
      <c r="S126" s="39"/>
      <c r="T126" s="164"/>
      <c r="U126" s="165">
        <f>ROUND(ROUND(T126,2)*(1+'General Inputs'!K$20)*(1-Z126)+'General Inputs'!K$27,2)</f>
        <v>0</v>
      </c>
      <c r="V126" s="165">
        <f>ROUND(ROUND(U126,2)*(1+'General Inputs'!L$20)*(1-AA126)+'General Inputs'!L$27,2)</f>
        <v>0</v>
      </c>
      <c r="W126" s="165">
        <f>ROUND(ROUND(V126,2)*(1+'General Inputs'!M$20)*(1-AB126)+'General Inputs'!M$27,2)</f>
        <v>0</v>
      </c>
      <c r="X126" s="165">
        <f>ROUND(ROUND(W126,2)*(1+'General Inputs'!N$20)*(1-AC126)+'General Inputs'!N$27,2)</f>
        <v>0</v>
      </c>
      <c r="Y126" s="166"/>
      <c r="Z126" s="194">
        <f>IF($T126="",0,'General Inputs'!K$22)</f>
        <v>0</v>
      </c>
      <c r="AA126" s="194">
        <f>IF($T126="",0,'General Inputs'!L$22)</f>
        <v>0</v>
      </c>
      <c r="AB126" s="194">
        <f>IF($T126="",0,'General Inputs'!M$22)</f>
        <v>0</v>
      </c>
      <c r="AC126" s="194">
        <f>IF($T126="",0,'General Inputs'!N$22)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2" x14ac:dyDescent="0.2">
      <c r="A127" s="36"/>
      <c r="B127" s="36"/>
      <c r="C127" s="161"/>
      <c r="D127" s="161"/>
      <c r="E127" s="71" t="s">
        <v>34</v>
      </c>
      <c r="F127" s="71"/>
      <c r="G127" s="92"/>
      <c r="H127" s="93">
        <f t="shared" si="11"/>
        <v>0</v>
      </c>
      <c r="I127" s="162"/>
      <c r="J127" s="93">
        <f t="shared" si="12"/>
        <v>0</v>
      </c>
      <c r="K127" s="162"/>
      <c r="L127" s="162" t="str">
        <f t="shared" si="13"/>
        <v/>
      </c>
      <c r="M127" s="39"/>
      <c r="N127" s="163">
        <f t="shared" si="14"/>
        <v>0</v>
      </c>
      <c r="O127" s="163">
        <f t="shared" si="15"/>
        <v>0</v>
      </c>
      <c r="P127" s="163">
        <f t="shared" si="16"/>
        <v>0</v>
      </c>
      <c r="Q127" s="163">
        <f t="shared" si="17"/>
        <v>0</v>
      </c>
      <c r="R127" s="163">
        <f t="shared" si="18"/>
        <v>0</v>
      </c>
      <c r="S127" s="39"/>
      <c r="T127" s="164"/>
      <c r="U127" s="165">
        <f>ROUND(ROUND(T127,2)*(1+'General Inputs'!K$20)*(1-Z127)+'General Inputs'!K$27,2)</f>
        <v>0</v>
      </c>
      <c r="V127" s="165">
        <f>ROUND(ROUND(U127,2)*(1+'General Inputs'!L$20)*(1-AA127)+'General Inputs'!L$27,2)</f>
        <v>0</v>
      </c>
      <c r="W127" s="165">
        <f>ROUND(ROUND(V127,2)*(1+'General Inputs'!M$20)*(1-AB127)+'General Inputs'!M$27,2)</f>
        <v>0</v>
      </c>
      <c r="X127" s="165">
        <f>ROUND(ROUND(W127,2)*(1+'General Inputs'!N$20)*(1-AC127)+'General Inputs'!N$27,2)</f>
        <v>0</v>
      </c>
      <c r="Y127" s="166"/>
      <c r="Z127" s="194">
        <f>IF($T127="",0,'General Inputs'!K$22)</f>
        <v>0</v>
      </c>
      <c r="AA127" s="194">
        <f>IF($T127="",0,'General Inputs'!L$22)</f>
        <v>0</v>
      </c>
      <c r="AB127" s="194">
        <f>IF($T127="",0,'General Inputs'!M$22)</f>
        <v>0</v>
      </c>
      <c r="AC127" s="194">
        <f>IF($T127="",0,'General Inputs'!N$22)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2" x14ac:dyDescent="0.2">
      <c r="A128" s="36"/>
      <c r="B128" s="36"/>
      <c r="C128" s="161"/>
      <c r="D128" s="161"/>
      <c r="E128" s="71" t="s">
        <v>34</v>
      </c>
      <c r="F128" s="71"/>
      <c r="G128" s="92"/>
      <c r="H128" s="93">
        <f t="shared" si="11"/>
        <v>0</v>
      </c>
      <c r="I128" s="162"/>
      <c r="J128" s="93">
        <f t="shared" si="12"/>
        <v>0</v>
      </c>
      <c r="K128" s="162"/>
      <c r="L128" s="162" t="str">
        <f t="shared" si="13"/>
        <v/>
      </c>
      <c r="M128" s="39"/>
      <c r="N128" s="163">
        <f t="shared" si="14"/>
        <v>0</v>
      </c>
      <c r="O128" s="163">
        <f t="shared" si="15"/>
        <v>0</v>
      </c>
      <c r="P128" s="163">
        <f t="shared" si="16"/>
        <v>0</v>
      </c>
      <c r="Q128" s="163">
        <f t="shared" si="17"/>
        <v>0</v>
      </c>
      <c r="R128" s="163">
        <f t="shared" si="18"/>
        <v>0</v>
      </c>
      <c r="S128" s="39"/>
      <c r="T128" s="164"/>
      <c r="U128" s="165">
        <f>ROUND(ROUND(T128,2)*(1+'General Inputs'!K$20)*(1-Z128)+'General Inputs'!K$27,2)</f>
        <v>0</v>
      </c>
      <c r="V128" s="165">
        <f>ROUND(ROUND(U128,2)*(1+'General Inputs'!L$20)*(1-AA128)+'General Inputs'!L$27,2)</f>
        <v>0</v>
      </c>
      <c r="W128" s="165">
        <f>ROUND(ROUND(V128,2)*(1+'General Inputs'!M$20)*(1-AB128)+'General Inputs'!M$27,2)</f>
        <v>0</v>
      </c>
      <c r="X128" s="165">
        <f>ROUND(ROUND(W128,2)*(1+'General Inputs'!N$20)*(1-AC128)+'General Inputs'!N$27,2)</f>
        <v>0</v>
      </c>
      <c r="Y128" s="166"/>
      <c r="Z128" s="194">
        <f>IF($T128="",0,'General Inputs'!K$22)</f>
        <v>0</v>
      </c>
      <c r="AA128" s="194">
        <f>IF($T128="",0,'General Inputs'!L$22)</f>
        <v>0</v>
      </c>
      <c r="AB128" s="194">
        <f>IF($T128="",0,'General Inputs'!M$22)</f>
        <v>0</v>
      </c>
      <c r="AC128" s="194">
        <f>IF($T128="",0,'General Inputs'!N$22)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2" x14ac:dyDescent="0.2">
      <c r="A129" s="36"/>
      <c r="B129" s="36"/>
      <c r="C129" s="161"/>
      <c r="D129" s="161"/>
      <c r="E129" s="71" t="s">
        <v>34</v>
      </c>
      <c r="F129" s="71"/>
      <c r="G129" s="92"/>
      <c r="H129" s="93">
        <f t="shared" si="11"/>
        <v>0</v>
      </c>
      <c r="I129" s="162"/>
      <c r="J129" s="93">
        <f t="shared" si="12"/>
        <v>0</v>
      </c>
      <c r="K129" s="162"/>
      <c r="L129" s="162" t="str">
        <f t="shared" si="13"/>
        <v/>
      </c>
      <c r="M129" s="39"/>
      <c r="N129" s="163">
        <f t="shared" si="14"/>
        <v>0</v>
      </c>
      <c r="O129" s="163">
        <f t="shared" si="15"/>
        <v>0</v>
      </c>
      <c r="P129" s="163">
        <f t="shared" si="16"/>
        <v>0</v>
      </c>
      <c r="Q129" s="163">
        <f t="shared" si="17"/>
        <v>0</v>
      </c>
      <c r="R129" s="163">
        <f t="shared" si="18"/>
        <v>0</v>
      </c>
      <c r="S129" s="39"/>
      <c r="T129" s="164"/>
      <c r="U129" s="165">
        <f>ROUND(ROUND(T129,2)*(1+'General Inputs'!K$20)*(1-Z129)+'General Inputs'!K$27,2)</f>
        <v>0</v>
      </c>
      <c r="V129" s="165">
        <f>ROUND(ROUND(U129,2)*(1+'General Inputs'!L$20)*(1-AA129)+'General Inputs'!L$27,2)</f>
        <v>0</v>
      </c>
      <c r="W129" s="165">
        <f>ROUND(ROUND(V129,2)*(1+'General Inputs'!M$20)*(1-AB129)+'General Inputs'!M$27,2)</f>
        <v>0</v>
      </c>
      <c r="X129" s="165">
        <f>ROUND(ROUND(W129,2)*(1+'General Inputs'!N$20)*(1-AC129)+'General Inputs'!N$27,2)</f>
        <v>0</v>
      </c>
      <c r="Y129" s="166"/>
      <c r="Z129" s="194">
        <f>IF($T129="",0,'General Inputs'!K$22)</f>
        <v>0</v>
      </c>
      <c r="AA129" s="194">
        <f>IF($T129="",0,'General Inputs'!L$22)</f>
        <v>0</v>
      </c>
      <c r="AB129" s="194">
        <f>IF($T129="",0,'General Inputs'!M$22)</f>
        <v>0</v>
      </c>
      <c r="AC129" s="194">
        <f>IF($T129="",0,'General Inputs'!N$22)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2" x14ac:dyDescent="0.2">
      <c r="A130" s="36"/>
      <c r="B130" s="36"/>
      <c r="C130" s="161"/>
      <c r="D130" s="161"/>
      <c r="E130" s="71" t="s">
        <v>34</v>
      </c>
      <c r="F130" s="71"/>
      <c r="G130" s="92"/>
      <c r="H130" s="93">
        <f t="shared" si="11"/>
        <v>0</v>
      </c>
      <c r="I130" s="162"/>
      <c r="J130" s="93">
        <f t="shared" si="12"/>
        <v>0</v>
      </c>
      <c r="K130" s="162"/>
      <c r="L130" s="162" t="str">
        <f t="shared" si="13"/>
        <v/>
      </c>
      <c r="M130" s="39"/>
      <c r="N130" s="163">
        <f t="shared" si="14"/>
        <v>0</v>
      </c>
      <c r="O130" s="163">
        <f t="shared" si="15"/>
        <v>0</v>
      </c>
      <c r="P130" s="163">
        <f t="shared" si="16"/>
        <v>0</v>
      </c>
      <c r="Q130" s="163">
        <f t="shared" si="17"/>
        <v>0</v>
      </c>
      <c r="R130" s="163">
        <f t="shared" si="18"/>
        <v>0</v>
      </c>
      <c r="S130" s="39"/>
      <c r="T130" s="164"/>
      <c r="U130" s="165">
        <f>ROUND(ROUND(T130,2)*(1+'General Inputs'!K$20)*(1-Z130)+'General Inputs'!K$27,2)</f>
        <v>0</v>
      </c>
      <c r="V130" s="165">
        <f>ROUND(ROUND(U130,2)*(1+'General Inputs'!L$20)*(1-AA130)+'General Inputs'!L$27,2)</f>
        <v>0</v>
      </c>
      <c r="W130" s="165">
        <f>ROUND(ROUND(V130,2)*(1+'General Inputs'!M$20)*(1-AB130)+'General Inputs'!M$27,2)</f>
        <v>0</v>
      </c>
      <c r="X130" s="165">
        <f>ROUND(ROUND(W130,2)*(1+'General Inputs'!N$20)*(1-AC130)+'General Inputs'!N$27,2)</f>
        <v>0</v>
      </c>
      <c r="Y130" s="166"/>
      <c r="Z130" s="194">
        <f>IF($T130="",0,'General Inputs'!K$22)</f>
        <v>0</v>
      </c>
      <c r="AA130" s="194">
        <f>IF($T130="",0,'General Inputs'!L$22)</f>
        <v>0</v>
      </c>
      <c r="AB130" s="194">
        <f>IF($T130="",0,'General Inputs'!M$22)</f>
        <v>0</v>
      </c>
      <c r="AC130" s="194">
        <f>IF($T130="",0,'General Inputs'!N$22)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2" x14ac:dyDescent="0.2">
      <c r="A131" s="36"/>
      <c r="B131" s="36"/>
      <c r="C131" s="161"/>
      <c r="D131" s="161"/>
      <c r="E131" s="71" t="s">
        <v>34</v>
      </c>
      <c r="F131" s="71"/>
      <c r="G131" s="92"/>
      <c r="H131" s="93">
        <f t="shared" si="11"/>
        <v>0</v>
      </c>
      <c r="I131" s="162"/>
      <c r="J131" s="93">
        <f t="shared" si="12"/>
        <v>0</v>
      </c>
      <c r="K131" s="162"/>
      <c r="L131" s="162" t="str">
        <f t="shared" si="13"/>
        <v/>
      </c>
      <c r="M131" s="39"/>
      <c r="N131" s="163">
        <f t="shared" si="14"/>
        <v>0</v>
      </c>
      <c r="O131" s="163">
        <f t="shared" si="15"/>
        <v>0</v>
      </c>
      <c r="P131" s="163">
        <f t="shared" si="16"/>
        <v>0</v>
      </c>
      <c r="Q131" s="163">
        <f t="shared" si="17"/>
        <v>0</v>
      </c>
      <c r="R131" s="163">
        <f t="shared" si="18"/>
        <v>0</v>
      </c>
      <c r="S131" s="39"/>
      <c r="T131" s="164"/>
      <c r="U131" s="165">
        <f>ROUND(ROUND(T131,2)*(1+'General Inputs'!K$20)*(1-Z131)+'General Inputs'!K$27,2)</f>
        <v>0</v>
      </c>
      <c r="V131" s="165">
        <f>ROUND(ROUND(U131,2)*(1+'General Inputs'!L$20)*(1-AA131)+'General Inputs'!L$27,2)</f>
        <v>0</v>
      </c>
      <c r="W131" s="165">
        <f>ROUND(ROUND(V131,2)*(1+'General Inputs'!M$20)*(1-AB131)+'General Inputs'!M$27,2)</f>
        <v>0</v>
      </c>
      <c r="X131" s="165">
        <f>ROUND(ROUND(W131,2)*(1+'General Inputs'!N$20)*(1-AC131)+'General Inputs'!N$27,2)</f>
        <v>0</v>
      </c>
      <c r="Y131" s="166"/>
      <c r="Z131" s="194">
        <f>IF($T131="",0,'General Inputs'!K$22)</f>
        <v>0</v>
      </c>
      <c r="AA131" s="194">
        <f>IF($T131="",0,'General Inputs'!L$22)</f>
        <v>0</v>
      </c>
      <c r="AB131" s="194">
        <f>IF($T131="",0,'General Inputs'!M$22)</f>
        <v>0</v>
      </c>
      <c r="AC131" s="194">
        <f>IF($T131="",0,'General Inputs'!N$22)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2" x14ac:dyDescent="0.2">
      <c r="A132" s="36"/>
      <c r="B132" s="36"/>
      <c r="C132" s="161"/>
      <c r="D132" s="161"/>
      <c r="E132" s="71" t="s">
        <v>34</v>
      </c>
      <c r="F132" s="71"/>
      <c r="G132" s="92"/>
      <c r="H132" s="93">
        <f t="shared" si="11"/>
        <v>0</v>
      </c>
      <c r="I132" s="162"/>
      <c r="J132" s="93">
        <f t="shared" si="12"/>
        <v>0</v>
      </c>
      <c r="K132" s="162"/>
      <c r="L132" s="162" t="str">
        <f t="shared" si="13"/>
        <v/>
      </c>
      <c r="M132" s="39"/>
      <c r="N132" s="163">
        <f t="shared" si="14"/>
        <v>0</v>
      </c>
      <c r="O132" s="163">
        <f t="shared" si="15"/>
        <v>0</v>
      </c>
      <c r="P132" s="163">
        <f t="shared" si="16"/>
        <v>0</v>
      </c>
      <c r="Q132" s="163">
        <f t="shared" si="17"/>
        <v>0</v>
      </c>
      <c r="R132" s="163">
        <f t="shared" si="18"/>
        <v>0</v>
      </c>
      <c r="S132" s="39"/>
      <c r="T132" s="164"/>
      <c r="U132" s="165">
        <f>ROUND(ROUND(T132,2)*(1+'General Inputs'!K$20)*(1-Z132)+'General Inputs'!K$27,2)</f>
        <v>0</v>
      </c>
      <c r="V132" s="165">
        <f>ROUND(ROUND(U132,2)*(1+'General Inputs'!L$20)*(1-AA132)+'General Inputs'!L$27,2)</f>
        <v>0</v>
      </c>
      <c r="W132" s="165">
        <f>ROUND(ROUND(V132,2)*(1+'General Inputs'!M$20)*(1-AB132)+'General Inputs'!M$27,2)</f>
        <v>0</v>
      </c>
      <c r="X132" s="165">
        <f>ROUND(ROUND(W132,2)*(1+'General Inputs'!N$20)*(1-AC132)+'General Inputs'!N$27,2)</f>
        <v>0</v>
      </c>
      <c r="Y132" s="166"/>
      <c r="Z132" s="194">
        <f>IF($T132="",0,'General Inputs'!K$22)</f>
        <v>0</v>
      </c>
      <c r="AA132" s="194">
        <f>IF($T132="",0,'General Inputs'!L$22)</f>
        <v>0</v>
      </c>
      <c r="AB132" s="194">
        <f>IF($T132="",0,'General Inputs'!M$22)</f>
        <v>0</v>
      </c>
      <c r="AC132" s="194">
        <f>IF($T132="",0,'General Inputs'!N$22)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2" x14ac:dyDescent="0.2">
      <c r="A133" s="36"/>
      <c r="B133" s="36"/>
      <c r="C133" s="161"/>
      <c r="D133" s="161"/>
      <c r="E133" s="71" t="s">
        <v>34</v>
      </c>
      <c r="F133" s="71"/>
      <c r="G133" s="92"/>
      <c r="H133" s="93">
        <f t="shared" si="11"/>
        <v>0</v>
      </c>
      <c r="I133" s="162"/>
      <c r="J133" s="93">
        <f t="shared" si="12"/>
        <v>0</v>
      </c>
      <c r="K133" s="162"/>
      <c r="L133" s="162" t="str">
        <f t="shared" si="13"/>
        <v/>
      </c>
      <c r="M133" s="39"/>
      <c r="N133" s="163">
        <f t="shared" si="14"/>
        <v>0</v>
      </c>
      <c r="O133" s="163">
        <f t="shared" si="15"/>
        <v>0</v>
      </c>
      <c r="P133" s="163">
        <f t="shared" si="16"/>
        <v>0</v>
      </c>
      <c r="Q133" s="163">
        <f t="shared" si="17"/>
        <v>0</v>
      </c>
      <c r="R133" s="163">
        <f t="shared" si="18"/>
        <v>0</v>
      </c>
      <c r="S133" s="39"/>
      <c r="T133" s="164"/>
      <c r="U133" s="165">
        <f>ROUND(ROUND(T133,2)*(1+'General Inputs'!K$20)*(1-Z133)+'General Inputs'!K$27,2)</f>
        <v>0</v>
      </c>
      <c r="V133" s="165">
        <f>ROUND(ROUND(U133,2)*(1+'General Inputs'!L$20)*(1-AA133)+'General Inputs'!L$27,2)</f>
        <v>0</v>
      </c>
      <c r="W133" s="165">
        <f>ROUND(ROUND(V133,2)*(1+'General Inputs'!M$20)*(1-AB133)+'General Inputs'!M$27,2)</f>
        <v>0</v>
      </c>
      <c r="X133" s="165">
        <f>ROUND(ROUND(W133,2)*(1+'General Inputs'!N$20)*(1-AC133)+'General Inputs'!N$27,2)</f>
        <v>0</v>
      </c>
      <c r="Y133" s="166"/>
      <c r="Z133" s="194">
        <f>IF($T133="",0,'General Inputs'!K$22)</f>
        <v>0</v>
      </c>
      <c r="AA133" s="194">
        <f>IF($T133="",0,'General Inputs'!L$22)</f>
        <v>0</v>
      </c>
      <c r="AB133" s="194">
        <f>IF($T133="",0,'General Inputs'!M$22)</f>
        <v>0</v>
      </c>
      <c r="AC133" s="194">
        <f>IF($T133="",0,'General Inputs'!N$22)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2" x14ac:dyDescent="0.2">
      <c r="A134" s="36"/>
      <c r="B134" s="36"/>
      <c r="C134" s="161"/>
      <c r="D134" s="161"/>
      <c r="E134" s="71" t="s">
        <v>34</v>
      </c>
      <c r="F134" s="71"/>
      <c r="G134" s="92"/>
      <c r="H134" s="93">
        <f t="shared" si="11"/>
        <v>0</v>
      </c>
      <c r="I134" s="162"/>
      <c r="J134" s="93">
        <f t="shared" si="12"/>
        <v>0</v>
      </c>
      <c r="K134" s="162"/>
      <c r="L134" s="162" t="str">
        <f t="shared" si="13"/>
        <v/>
      </c>
      <c r="M134" s="39"/>
      <c r="N134" s="163">
        <f t="shared" si="14"/>
        <v>0</v>
      </c>
      <c r="O134" s="163">
        <f t="shared" si="15"/>
        <v>0</v>
      </c>
      <c r="P134" s="163">
        <f t="shared" si="16"/>
        <v>0</v>
      </c>
      <c r="Q134" s="163">
        <f t="shared" si="17"/>
        <v>0</v>
      </c>
      <c r="R134" s="163">
        <f t="shared" si="18"/>
        <v>0</v>
      </c>
      <c r="S134" s="39"/>
      <c r="T134" s="164"/>
      <c r="U134" s="165">
        <f>ROUND(ROUND(T134,2)*(1+'General Inputs'!K$20)*(1-Z134)+'General Inputs'!K$27,2)</f>
        <v>0</v>
      </c>
      <c r="V134" s="165">
        <f>ROUND(ROUND(U134,2)*(1+'General Inputs'!L$20)*(1-AA134)+'General Inputs'!L$27,2)</f>
        <v>0</v>
      </c>
      <c r="W134" s="165">
        <f>ROUND(ROUND(V134,2)*(1+'General Inputs'!M$20)*(1-AB134)+'General Inputs'!M$27,2)</f>
        <v>0</v>
      </c>
      <c r="X134" s="165">
        <f>ROUND(ROUND(W134,2)*(1+'General Inputs'!N$20)*(1-AC134)+'General Inputs'!N$27,2)</f>
        <v>0</v>
      </c>
      <c r="Y134" s="166"/>
      <c r="Z134" s="194">
        <f>IF($T134="",0,'General Inputs'!K$22)</f>
        <v>0</v>
      </c>
      <c r="AA134" s="194">
        <f>IF($T134="",0,'General Inputs'!L$22)</f>
        <v>0</v>
      </c>
      <c r="AB134" s="194">
        <f>IF($T134="",0,'General Inputs'!M$22)</f>
        <v>0</v>
      </c>
      <c r="AC134" s="194">
        <f>IF($T134="",0,'General Inputs'!N$22)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2" x14ac:dyDescent="0.2">
      <c r="A135" s="36"/>
      <c r="B135" s="36"/>
      <c r="C135" s="161"/>
      <c r="D135" s="161"/>
      <c r="E135" s="71" t="s">
        <v>34</v>
      </c>
      <c r="F135" s="71"/>
      <c r="G135" s="92"/>
      <c r="H135" s="93">
        <f t="shared" ref="H135:H198" si="19">_xlfn.IFNA(INDEX($N135:$R135,1,MATCH(forecastyear,$N$5:$R$5,0)),0)</f>
        <v>0</v>
      </c>
      <c r="I135" s="162"/>
      <c r="J135" s="93">
        <f t="shared" ref="J135:J198" si="20">_xlfn.IFNA(INDEX($T135:$X135,1,MATCH(forecastyear,$T$5:$X$5,0)),0)</f>
        <v>0</v>
      </c>
      <c r="K135" s="162"/>
      <c r="L135" s="162" t="str">
        <f t="shared" si="13"/>
        <v/>
      </c>
      <c r="M135" s="39"/>
      <c r="N135" s="163">
        <f t="shared" si="14"/>
        <v>0</v>
      </c>
      <c r="O135" s="163">
        <f t="shared" si="15"/>
        <v>0</v>
      </c>
      <c r="P135" s="163">
        <f t="shared" si="16"/>
        <v>0</v>
      </c>
      <c r="Q135" s="163">
        <f t="shared" si="17"/>
        <v>0</v>
      </c>
      <c r="R135" s="163">
        <f t="shared" si="18"/>
        <v>0</v>
      </c>
      <c r="S135" s="39"/>
      <c r="T135" s="164"/>
      <c r="U135" s="165">
        <f>ROUND(ROUND(T135,2)*(1+'General Inputs'!K$20)*(1-Z135)+'General Inputs'!K$27,2)</f>
        <v>0</v>
      </c>
      <c r="V135" s="165">
        <f>ROUND(ROUND(U135,2)*(1+'General Inputs'!L$20)*(1-AA135)+'General Inputs'!L$27,2)</f>
        <v>0</v>
      </c>
      <c r="W135" s="165">
        <f>ROUND(ROUND(V135,2)*(1+'General Inputs'!M$20)*(1-AB135)+'General Inputs'!M$27,2)</f>
        <v>0</v>
      </c>
      <c r="X135" s="165">
        <f>ROUND(ROUND(W135,2)*(1+'General Inputs'!N$20)*(1-AC135)+'General Inputs'!N$27,2)</f>
        <v>0</v>
      </c>
      <c r="Y135" s="166"/>
      <c r="Z135" s="194">
        <f>IF($T135="",0,'General Inputs'!K$22)</f>
        <v>0</v>
      </c>
      <c r="AA135" s="194">
        <f>IF($T135="",0,'General Inputs'!L$22)</f>
        <v>0</v>
      </c>
      <c r="AB135" s="194">
        <f>IF($T135="",0,'General Inputs'!M$22)</f>
        <v>0</v>
      </c>
      <c r="AC135" s="194">
        <f>IF($T135="",0,'General Inputs'!N$22)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2" x14ac:dyDescent="0.2">
      <c r="A136" s="36"/>
      <c r="B136" s="36"/>
      <c r="C136" s="161"/>
      <c r="D136" s="161"/>
      <c r="E136" s="71" t="s">
        <v>34</v>
      </c>
      <c r="F136" s="71"/>
      <c r="G136" s="92"/>
      <c r="H136" s="93">
        <f t="shared" si="19"/>
        <v>0</v>
      </c>
      <c r="I136" s="162"/>
      <c r="J136" s="93">
        <f t="shared" si="20"/>
        <v>0</v>
      </c>
      <c r="K136" s="162"/>
      <c r="L136" s="162" t="str">
        <f t="shared" ref="L136:L199" si="21">IF(C136="","",IF(H136&gt;J136,"NON-COMPLIANT","COMPLIANT"))</f>
        <v/>
      </c>
      <c r="M136" s="39"/>
      <c r="N136" s="163">
        <f t="shared" ref="N136:N199" si="22">T136</f>
        <v>0</v>
      </c>
      <c r="O136" s="163">
        <f t="shared" ref="O136:O199" si="23">U136</f>
        <v>0</v>
      </c>
      <c r="P136" s="163">
        <f t="shared" ref="P136:P199" si="24">V136</f>
        <v>0</v>
      </c>
      <c r="Q136" s="163">
        <f t="shared" ref="Q136:Q199" si="25">W136</f>
        <v>0</v>
      </c>
      <c r="R136" s="163">
        <f t="shared" ref="R136:R199" si="26">X136</f>
        <v>0</v>
      </c>
      <c r="S136" s="39"/>
      <c r="T136" s="164"/>
      <c r="U136" s="165">
        <f>ROUND(ROUND(T136,2)*(1+'General Inputs'!K$20)*(1-Z136)+'General Inputs'!K$27,2)</f>
        <v>0</v>
      </c>
      <c r="V136" s="165">
        <f>ROUND(ROUND(U136,2)*(1+'General Inputs'!L$20)*(1-AA136)+'General Inputs'!L$27,2)</f>
        <v>0</v>
      </c>
      <c r="W136" s="165">
        <f>ROUND(ROUND(V136,2)*(1+'General Inputs'!M$20)*(1-AB136)+'General Inputs'!M$27,2)</f>
        <v>0</v>
      </c>
      <c r="X136" s="165">
        <f>ROUND(ROUND(W136,2)*(1+'General Inputs'!N$20)*(1-AC136)+'General Inputs'!N$27,2)</f>
        <v>0</v>
      </c>
      <c r="Y136" s="166"/>
      <c r="Z136" s="194">
        <f>IF($T136="",0,'General Inputs'!K$22)</f>
        <v>0</v>
      </c>
      <c r="AA136" s="194">
        <f>IF($T136="",0,'General Inputs'!L$22)</f>
        <v>0</v>
      </c>
      <c r="AB136" s="194">
        <f>IF($T136="",0,'General Inputs'!M$22)</f>
        <v>0</v>
      </c>
      <c r="AC136" s="194">
        <f>IF($T136="",0,'General Inputs'!N$22)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2" x14ac:dyDescent="0.2">
      <c r="A137" s="36"/>
      <c r="B137" s="36"/>
      <c r="C137" s="161"/>
      <c r="D137" s="161"/>
      <c r="E137" s="71" t="s">
        <v>34</v>
      </c>
      <c r="F137" s="71"/>
      <c r="G137" s="92"/>
      <c r="H137" s="93">
        <f t="shared" si="19"/>
        <v>0</v>
      </c>
      <c r="I137" s="162"/>
      <c r="J137" s="93">
        <f t="shared" si="20"/>
        <v>0</v>
      </c>
      <c r="K137" s="162"/>
      <c r="L137" s="162" t="str">
        <f t="shared" si="21"/>
        <v/>
      </c>
      <c r="M137" s="39"/>
      <c r="N137" s="163">
        <f t="shared" si="22"/>
        <v>0</v>
      </c>
      <c r="O137" s="163">
        <f t="shared" si="23"/>
        <v>0</v>
      </c>
      <c r="P137" s="163">
        <f t="shared" si="24"/>
        <v>0</v>
      </c>
      <c r="Q137" s="163">
        <f t="shared" si="25"/>
        <v>0</v>
      </c>
      <c r="R137" s="163">
        <f t="shared" si="26"/>
        <v>0</v>
      </c>
      <c r="S137" s="39"/>
      <c r="T137" s="164"/>
      <c r="U137" s="165">
        <f>ROUND(ROUND(T137,2)*(1+'General Inputs'!K$20)*(1-Z137)+'General Inputs'!K$27,2)</f>
        <v>0</v>
      </c>
      <c r="V137" s="165">
        <f>ROUND(ROUND(U137,2)*(1+'General Inputs'!L$20)*(1-AA137)+'General Inputs'!L$27,2)</f>
        <v>0</v>
      </c>
      <c r="W137" s="165">
        <f>ROUND(ROUND(V137,2)*(1+'General Inputs'!M$20)*(1-AB137)+'General Inputs'!M$27,2)</f>
        <v>0</v>
      </c>
      <c r="X137" s="165">
        <f>ROUND(ROUND(W137,2)*(1+'General Inputs'!N$20)*(1-AC137)+'General Inputs'!N$27,2)</f>
        <v>0</v>
      </c>
      <c r="Y137" s="166"/>
      <c r="Z137" s="194">
        <f>IF($T137="",0,'General Inputs'!K$22)</f>
        <v>0</v>
      </c>
      <c r="AA137" s="194">
        <f>IF($T137="",0,'General Inputs'!L$22)</f>
        <v>0</v>
      </c>
      <c r="AB137" s="194">
        <f>IF($T137="",0,'General Inputs'!M$22)</f>
        <v>0</v>
      </c>
      <c r="AC137" s="194">
        <f>IF($T137="",0,'General Inputs'!N$22)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2" x14ac:dyDescent="0.2">
      <c r="A138" s="36"/>
      <c r="B138" s="36"/>
      <c r="C138" s="161"/>
      <c r="D138" s="161"/>
      <c r="E138" s="71" t="s">
        <v>34</v>
      </c>
      <c r="F138" s="71"/>
      <c r="G138" s="92"/>
      <c r="H138" s="93">
        <f t="shared" si="19"/>
        <v>0</v>
      </c>
      <c r="I138" s="162"/>
      <c r="J138" s="93">
        <f t="shared" si="20"/>
        <v>0</v>
      </c>
      <c r="K138" s="162"/>
      <c r="L138" s="162" t="str">
        <f t="shared" si="21"/>
        <v/>
      </c>
      <c r="M138" s="39"/>
      <c r="N138" s="163">
        <f t="shared" si="22"/>
        <v>0</v>
      </c>
      <c r="O138" s="163">
        <f t="shared" si="23"/>
        <v>0</v>
      </c>
      <c r="P138" s="163">
        <f t="shared" si="24"/>
        <v>0</v>
      </c>
      <c r="Q138" s="163">
        <f t="shared" si="25"/>
        <v>0</v>
      </c>
      <c r="R138" s="163">
        <f t="shared" si="26"/>
        <v>0</v>
      </c>
      <c r="S138" s="39"/>
      <c r="T138" s="164"/>
      <c r="U138" s="165">
        <f>ROUND(ROUND(T138,2)*(1+'General Inputs'!K$20)*(1-Z138)+'General Inputs'!K$27,2)</f>
        <v>0</v>
      </c>
      <c r="V138" s="165">
        <f>ROUND(ROUND(U138,2)*(1+'General Inputs'!L$20)*(1-AA138)+'General Inputs'!L$27,2)</f>
        <v>0</v>
      </c>
      <c r="W138" s="165">
        <f>ROUND(ROUND(V138,2)*(1+'General Inputs'!M$20)*(1-AB138)+'General Inputs'!M$27,2)</f>
        <v>0</v>
      </c>
      <c r="X138" s="165">
        <f>ROUND(ROUND(W138,2)*(1+'General Inputs'!N$20)*(1-AC138)+'General Inputs'!N$27,2)</f>
        <v>0</v>
      </c>
      <c r="Y138" s="166"/>
      <c r="Z138" s="194">
        <f>IF($T138="",0,'General Inputs'!K$22)</f>
        <v>0</v>
      </c>
      <c r="AA138" s="194">
        <f>IF($T138="",0,'General Inputs'!L$22)</f>
        <v>0</v>
      </c>
      <c r="AB138" s="194">
        <f>IF($T138="",0,'General Inputs'!M$22)</f>
        <v>0</v>
      </c>
      <c r="AC138" s="194">
        <f>IF($T138="",0,'General Inputs'!N$22)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2" x14ac:dyDescent="0.2">
      <c r="A139" s="36"/>
      <c r="B139" s="36"/>
      <c r="C139" s="161"/>
      <c r="D139" s="161"/>
      <c r="E139" s="71" t="s">
        <v>34</v>
      </c>
      <c r="F139" s="71"/>
      <c r="G139" s="92"/>
      <c r="H139" s="93">
        <f t="shared" si="19"/>
        <v>0</v>
      </c>
      <c r="I139" s="162"/>
      <c r="J139" s="93">
        <f t="shared" si="20"/>
        <v>0</v>
      </c>
      <c r="K139" s="162"/>
      <c r="L139" s="162" t="str">
        <f t="shared" si="21"/>
        <v/>
      </c>
      <c r="M139" s="39"/>
      <c r="N139" s="163">
        <f t="shared" si="22"/>
        <v>0</v>
      </c>
      <c r="O139" s="163">
        <f t="shared" si="23"/>
        <v>0</v>
      </c>
      <c r="P139" s="163">
        <f t="shared" si="24"/>
        <v>0</v>
      </c>
      <c r="Q139" s="163">
        <f t="shared" si="25"/>
        <v>0</v>
      </c>
      <c r="R139" s="163">
        <f t="shared" si="26"/>
        <v>0</v>
      </c>
      <c r="S139" s="39"/>
      <c r="T139" s="164"/>
      <c r="U139" s="165">
        <f>ROUND(ROUND(T139,2)*(1+'General Inputs'!K$20)*(1-Z139)+'General Inputs'!K$27,2)</f>
        <v>0</v>
      </c>
      <c r="V139" s="165">
        <f>ROUND(ROUND(U139,2)*(1+'General Inputs'!L$20)*(1-AA139)+'General Inputs'!L$27,2)</f>
        <v>0</v>
      </c>
      <c r="W139" s="165">
        <f>ROUND(ROUND(V139,2)*(1+'General Inputs'!M$20)*(1-AB139)+'General Inputs'!M$27,2)</f>
        <v>0</v>
      </c>
      <c r="X139" s="165">
        <f>ROUND(ROUND(W139,2)*(1+'General Inputs'!N$20)*(1-AC139)+'General Inputs'!N$27,2)</f>
        <v>0</v>
      </c>
      <c r="Y139" s="166"/>
      <c r="Z139" s="194">
        <f>IF($T139="",0,'General Inputs'!K$22)</f>
        <v>0</v>
      </c>
      <c r="AA139" s="194">
        <f>IF($T139="",0,'General Inputs'!L$22)</f>
        <v>0</v>
      </c>
      <c r="AB139" s="194">
        <f>IF($T139="",0,'General Inputs'!M$22)</f>
        <v>0</v>
      </c>
      <c r="AC139" s="194">
        <f>IF($T139="",0,'General Inputs'!N$22)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2" x14ac:dyDescent="0.2">
      <c r="A140" s="36"/>
      <c r="B140" s="36"/>
      <c r="C140" s="161"/>
      <c r="D140" s="161"/>
      <c r="E140" s="71" t="s">
        <v>34</v>
      </c>
      <c r="F140" s="71"/>
      <c r="G140" s="92"/>
      <c r="H140" s="93">
        <f t="shared" si="19"/>
        <v>0</v>
      </c>
      <c r="I140" s="162"/>
      <c r="J140" s="93">
        <f t="shared" si="20"/>
        <v>0</v>
      </c>
      <c r="K140" s="162"/>
      <c r="L140" s="162" t="str">
        <f t="shared" si="21"/>
        <v/>
      </c>
      <c r="M140" s="39"/>
      <c r="N140" s="163">
        <f t="shared" si="22"/>
        <v>0</v>
      </c>
      <c r="O140" s="163">
        <f t="shared" si="23"/>
        <v>0</v>
      </c>
      <c r="P140" s="163">
        <f t="shared" si="24"/>
        <v>0</v>
      </c>
      <c r="Q140" s="163">
        <f t="shared" si="25"/>
        <v>0</v>
      </c>
      <c r="R140" s="163">
        <f t="shared" si="26"/>
        <v>0</v>
      </c>
      <c r="S140" s="39"/>
      <c r="T140" s="164"/>
      <c r="U140" s="165">
        <f>ROUND(ROUND(T140,2)*(1+'General Inputs'!K$20)*(1-Z140)+'General Inputs'!K$27,2)</f>
        <v>0</v>
      </c>
      <c r="V140" s="165">
        <f>ROUND(ROUND(U140,2)*(1+'General Inputs'!L$20)*(1-AA140)+'General Inputs'!L$27,2)</f>
        <v>0</v>
      </c>
      <c r="W140" s="165">
        <f>ROUND(ROUND(V140,2)*(1+'General Inputs'!M$20)*(1-AB140)+'General Inputs'!M$27,2)</f>
        <v>0</v>
      </c>
      <c r="X140" s="165">
        <f>ROUND(ROUND(W140,2)*(1+'General Inputs'!N$20)*(1-AC140)+'General Inputs'!N$27,2)</f>
        <v>0</v>
      </c>
      <c r="Y140" s="166"/>
      <c r="Z140" s="194">
        <f>IF($T140="",0,'General Inputs'!K$22)</f>
        <v>0</v>
      </c>
      <c r="AA140" s="194">
        <f>IF($T140="",0,'General Inputs'!L$22)</f>
        <v>0</v>
      </c>
      <c r="AB140" s="194">
        <f>IF($T140="",0,'General Inputs'!M$22)</f>
        <v>0</v>
      </c>
      <c r="AC140" s="194">
        <f>IF($T140="",0,'General Inputs'!N$22)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2" x14ac:dyDescent="0.2">
      <c r="A141" s="36"/>
      <c r="B141" s="36"/>
      <c r="C141" s="161"/>
      <c r="D141" s="161"/>
      <c r="E141" s="71" t="s">
        <v>34</v>
      </c>
      <c r="F141" s="71"/>
      <c r="G141" s="92"/>
      <c r="H141" s="93">
        <f t="shared" si="19"/>
        <v>0</v>
      </c>
      <c r="I141" s="162"/>
      <c r="J141" s="93">
        <f t="shared" si="20"/>
        <v>0</v>
      </c>
      <c r="K141" s="162"/>
      <c r="L141" s="162" t="str">
        <f t="shared" si="21"/>
        <v/>
      </c>
      <c r="M141" s="39"/>
      <c r="N141" s="163">
        <f t="shared" si="22"/>
        <v>0</v>
      </c>
      <c r="O141" s="163">
        <f t="shared" si="23"/>
        <v>0</v>
      </c>
      <c r="P141" s="163">
        <f t="shared" si="24"/>
        <v>0</v>
      </c>
      <c r="Q141" s="163">
        <f t="shared" si="25"/>
        <v>0</v>
      </c>
      <c r="R141" s="163">
        <f t="shared" si="26"/>
        <v>0</v>
      </c>
      <c r="S141" s="39"/>
      <c r="T141" s="164"/>
      <c r="U141" s="165">
        <f>ROUND(ROUND(T141,2)*(1+'General Inputs'!K$20)*(1-Z141)+'General Inputs'!K$27,2)</f>
        <v>0</v>
      </c>
      <c r="V141" s="165">
        <f>ROUND(ROUND(U141,2)*(1+'General Inputs'!L$20)*(1-AA141)+'General Inputs'!L$27,2)</f>
        <v>0</v>
      </c>
      <c r="W141" s="165">
        <f>ROUND(ROUND(V141,2)*(1+'General Inputs'!M$20)*(1-AB141)+'General Inputs'!M$27,2)</f>
        <v>0</v>
      </c>
      <c r="X141" s="165">
        <f>ROUND(ROUND(W141,2)*(1+'General Inputs'!N$20)*(1-AC141)+'General Inputs'!N$27,2)</f>
        <v>0</v>
      </c>
      <c r="Y141" s="166"/>
      <c r="Z141" s="194">
        <f>IF($T141="",0,'General Inputs'!K$22)</f>
        <v>0</v>
      </c>
      <c r="AA141" s="194">
        <f>IF($T141="",0,'General Inputs'!L$22)</f>
        <v>0</v>
      </c>
      <c r="AB141" s="194">
        <f>IF($T141="",0,'General Inputs'!M$22)</f>
        <v>0</v>
      </c>
      <c r="AC141" s="194">
        <f>IF($T141="",0,'General Inputs'!N$22)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2" x14ac:dyDescent="0.2">
      <c r="A142" s="36"/>
      <c r="B142" s="36"/>
      <c r="C142" s="161"/>
      <c r="D142" s="161"/>
      <c r="E142" s="71" t="s">
        <v>34</v>
      </c>
      <c r="F142" s="71"/>
      <c r="G142" s="92"/>
      <c r="H142" s="93">
        <f t="shared" si="19"/>
        <v>0</v>
      </c>
      <c r="I142" s="162"/>
      <c r="J142" s="93">
        <f t="shared" si="20"/>
        <v>0</v>
      </c>
      <c r="K142" s="162"/>
      <c r="L142" s="162" t="str">
        <f t="shared" si="21"/>
        <v/>
      </c>
      <c r="M142" s="39"/>
      <c r="N142" s="163">
        <f t="shared" si="22"/>
        <v>0</v>
      </c>
      <c r="O142" s="163">
        <f t="shared" si="23"/>
        <v>0</v>
      </c>
      <c r="P142" s="163">
        <f t="shared" si="24"/>
        <v>0</v>
      </c>
      <c r="Q142" s="163">
        <f t="shared" si="25"/>
        <v>0</v>
      </c>
      <c r="R142" s="163">
        <f t="shared" si="26"/>
        <v>0</v>
      </c>
      <c r="S142" s="39"/>
      <c r="T142" s="164"/>
      <c r="U142" s="165">
        <f>ROUND(ROUND(T142,2)*(1+'General Inputs'!K$20)*(1-Z142)+'General Inputs'!K$27,2)</f>
        <v>0</v>
      </c>
      <c r="V142" s="165">
        <f>ROUND(ROUND(U142,2)*(1+'General Inputs'!L$20)*(1-AA142)+'General Inputs'!L$27,2)</f>
        <v>0</v>
      </c>
      <c r="W142" s="165">
        <f>ROUND(ROUND(V142,2)*(1+'General Inputs'!M$20)*(1-AB142)+'General Inputs'!M$27,2)</f>
        <v>0</v>
      </c>
      <c r="X142" s="165">
        <f>ROUND(ROUND(W142,2)*(1+'General Inputs'!N$20)*(1-AC142)+'General Inputs'!N$27,2)</f>
        <v>0</v>
      </c>
      <c r="Y142" s="166"/>
      <c r="Z142" s="194">
        <f>IF($T142="",0,'General Inputs'!K$22)</f>
        <v>0</v>
      </c>
      <c r="AA142" s="194">
        <f>IF($T142="",0,'General Inputs'!L$22)</f>
        <v>0</v>
      </c>
      <c r="AB142" s="194">
        <f>IF($T142="",0,'General Inputs'!M$22)</f>
        <v>0</v>
      </c>
      <c r="AC142" s="194">
        <f>IF($T142="",0,'General Inputs'!N$22)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2" x14ac:dyDescent="0.2">
      <c r="A143" s="36"/>
      <c r="B143" s="36"/>
      <c r="C143" s="161"/>
      <c r="D143" s="161"/>
      <c r="E143" s="71" t="s">
        <v>34</v>
      </c>
      <c r="F143" s="71"/>
      <c r="G143" s="92"/>
      <c r="H143" s="93">
        <f t="shared" si="19"/>
        <v>0</v>
      </c>
      <c r="I143" s="162"/>
      <c r="J143" s="93">
        <f t="shared" si="20"/>
        <v>0</v>
      </c>
      <c r="K143" s="162"/>
      <c r="L143" s="162" t="str">
        <f t="shared" si="21"/>
        <v/>
      </c>
      <c r="M143" s="39"/>
      <c r="N143" s="163">
        <f t="shared" si="22"/>
        <v>0</v>
      </c>
      <c r="O143" s="163">
        <f t="shared" si="23"/>
        <v>0</v>
      </c>
      <c r="P143" s="163">
        <f t="shared" si="24"/>
        <v>0</v>
      </c>
      <c r="Q143" s="163">
        <f t="shared" si="25"/>
        <v>0</v>
      </c>
      <c r="R143" s="163">
        <f t="shared" si="26"/>
        <v>0</v>
      </c>
      <c r="S143" s="39"/>
      <c r="T143" s="164"/>
      <c r="U143" s="165">
        <f>ROUND(ROUND(T143,2)*(1+'General Inputs'!K$20)*(1-Z143)+'General Inputs'!K$27,2)</f>
        <v>0</v>
      </c>
      <c r="V143" s="165">
        <f>ROUND(ROUND(U143,2)*(1+'General Inputs'!L$20)*(1-AA143)+'General Inputs'!L$27,2)</f>
        <v>0</v>
      </c>
      <c r="W143" s="165">
        <f>ROUND(ROUND(V143,2)*(1+'General Inputs'!M$20)*(1-AB143)+'General Inputs'!M$27,2)</f>
        <v>0</v>
      </c>
      <c r="X143" s="165">
        <f>ROUND(ROUND(W143,2)*(1+'General Inputs'!N$20)*(1-AC143)+'General Inputs'!N$27,2)</f>
        <v>0</v>
      </c>
      <c r="Y143" s="166"/>
      <c r="Z143" s="194">
        <f>IF($T143="",0,'General Inputs'!K$22)</f>
        <v>0</v>
      </c>
      <c r="AA143" s="194">
        <f>IF($T143="",0,'General Inputs'!L$22)</f>
        <v>0</v>
      </c>
      <c r="AB143" s="194">
        <f>IF($T143="",0,'General Inputs'!M$22)</f>
        <v>0</v>
      </c>
      <c r="AC143" s="194">
        <f>IF($T143="",0,'General Inputs'!N$22)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2" x14ac:dyDescent="0.2">
      <c r="A144" s="36"/>
      <c r="B144" s="36"/>
      <c r="C144" s="161"/>
      <c r="D144" s="161"/>
      <c r="E144" s="71" t="s">
        <v>34</v>
      </c>
      <c r="F144" s="71"/>
      <c r="G144" s="92"/>
      <c r="H144" s="93">
        <f t="shared" si="19"/>
        <v>0</v>
      </c>
      <c r="I144" s="162"/>
      <c r="J144" s="93">
        <f t="shared" si="20"/>
        <v>0</v>
      </c>
      <c r="K144" s="162"/>
      <c r="L144" s="162" t="str">
        <f t="shared" si="21"/>
        <v/>
      </c>
      <c r="M144" s="39"/>
      <c r="N144" s="163">
        <f t="shared" si="22"/>
        <v>0</v>
      </c>
      <c r="O144" s="163">
        <f t="shared" si="23"/>
        <v>0</v>
      </c>
      <c r="P144" s="163">
        <f t="shared" si="24"/>
        <v>0</v>
      </c>
      <c r="Q144" s="163">
        <f t="shared" si="25"/>
        <v>0</v>
      </c>
      <c r="R144" s="163">
        <f t="shared" si="26"/>
        <v>0</v>
      </c>
      <c r="S144" s="39"/>
      <c r="T144" s="164"/>
      <c r="U144" s="165">
        <f>ROUND(ROUND(T144,2)*(1+'General Inputs'!K$20)*(1-Z144)+'General Inputs'!K$27,2)</f>
        <v>0</v>
      </c>
      <c r="V144" s="165">
        <f>ROUND(ROUND(U144,2)*(1+'General Inputs'!L$20)*(1-AA144)+'General Inputs'!L$27,2)</f>
        <v>0</v>
      </c>
      <c r="W144" s="165">
        <f>ROUND(ROUND(V144,2)*(1+'General Inputs'!M$20)*(1-AB144)+'General Inputs'!M$27,2)</f>
        <v>0</v>
      </c>
      <c r="X144" s="165">
        <f>ROUND(ROUND(W144,2)*(1+'General Inputs'!N$20)*(1-AC144)+'General Inputs'!N$27,2)</f>
        <v>0</v>
      </c>
      <c r="Y144" s="166"/>
      <c r="Z144" s="194">
        <f>IF($T144="",0,'General Inputs'!K$22)</f>
        <v>0</v>
      </c>
      <c r="AA144" s="194">
        <f>IF($T144="",0,'General Inputs'!L$22)</f>
        <v>0</v>
      </c>
      <c r="AB144" s="194">
        <f>IF($T144="",0,'General Inputs'!M$22)</f>
        <v>0</v>
      </c>
      <c r="AC144" s="194">
        <f>IF($T144="",0,'General Inputs'!N$22)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2" x14ac:dyDescent="0.2">
      <c r="A145" s="36"/>
      <c r="B145" s="36"/>
      <c r="C145" s="161"/>
      <c r="D145" s="161"/>
      <c r="E145" s="71" t="s">
        <v>34</v>
      </c>
      <c r="F145" s="71"/>
      <c r="G145" s="92"/>
      <c r="H145" s="93">
        <f t="shared" si="19"/>
        <v>0</v>
      </c>
      <c r="I145" s="162"/>
      <c r="J145" s="93">
        <f t="shared" si="20"/>
        <v>0</v>
      </c>
      <c r="K145" s="162"/>
      <c r="L145" s="162" t="str">
        <f t="shared" si="21"/>
        <v/>
      </c>
      <c r="M145" s="39"/>
      <c r="N145" s="163">
        <f t="shared" si="22"/>
        <v>0</v>
      </c>
      <c r="O145" s="163">
        <f t="shared" si="23"/>
        <v>0</v>
      </c>
      <c r="P145" s="163">
        <f t="shared" si="24"/>
        <v>0</v>
      </c>
      <c r="Q145" s="163">
        <f t="shared" si="25"/>
        <v>0</v>
      </c>
      <c r="R145" s="163">
        <f t="shared" si="26"/>
        <v>0</v>
      </c>
      <c r="S145" s="39"/>
      <c r="T145" s="164"/>
      <c r="U145" s="165">
        <f>ROUND(ROUND(T145,2)*(1+'General Inputs'!K$20)*(1-Z145)+'General Inputs'!K$27,2)</f>
        <v>0</v>
      </c>
      <c r="V145" s="165">
        <f>ROUND(ROUND(U145,2)*(1+'General Inputs'!L$20)*(1-AA145)+'General Inputs'!L$27,2)</f>
        <v>0</v>
      </c>
      <c r="W145" s="165">
        <f>ROUND(ROUND(V145,2)*(1+'General Inputs'!M$20)*(1-AB145)+'General Inputs'!M$27,2)</f>
        <v>0</v>
      </c>
      <c r="X145" s="165">
        <f>ROUND(ROUND(W145,2)*(1+'General Inputs'!N$20)*(1-AC145)+'General Inputs'!N$27,2)</f>
        <v>0</v>
      </c>
      <c r="Y145" s="166"/>
      <c r="Z145" s="194">
        <f>IF($T145="",0,'General Inputs'!K$22)</f>
        <v>0</v>
      </c>
      <c r="AA145" s="194">
        <f>IF($T145="",0,'General Inputs'!L$22)</f>
        <v>0</v>
      </c>
      <c r="AB145" s="194">
        <f>IF($T145="",0,'General Inputs'!M$22)</f>
        <v>0</v>
      </c>
      <c r="AC145" s="194">
        <f>IF($T145="",0,'General Inputs'!N$22)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2" x14ac:dyDescent="0.2">
      <c r="A146" s="36"/>
      <c r="B146" s="36"/>
      <c r="C146" s="161"/>
      <c r="D146" s="161"/>
      <c r="E146" s="71" t="s">
        <v>34</v>
      </c>
      <c r="F146" s="71"/>
      <c r="G146" s="92"/>
      <c r="H146" s="93">
        <f t="shared" si="19"/>
        <v>0</v>
      </c>
      <c r="I146" s="162"/>
      <c r="J146" s="93">
        <f t="shared" si="20"/>
        <v>0</v>
      </c>
      <c r="K146" s="162"/>
      <c r="L146" s="162" t="str">
        <f t="shared" si="21"/>
        <v/>
      </c>
      <c r="M146" s="39"/>
      <c r="N146" s="163">
        <f t="shared" si="22"/>
        <v>0</v>
      </c>
      <c r="O146" s="163">
        <f t="shared" si="23"/>
        <v>0</v>
      </c>
      <c r="P146" s="163">
        <f t="shared" si="24"/>
        <v>0</v>
      </c>
      <c r="Q146" s="163">
        <f t="shared" si="25"/>
        <v>0</v>
      </c>
      <c r="R146" s="163">
        <f t="shared" si="26"/>
        <v>0</v>
      </c>
      <c r="S146" s="39"/>
      <c r="T146" s="164"/>
      <c r="U146" s="165">
        <f>ROUND(ROUND(T146,2)*(1+'General Inputs'!K$20)*(1-Z146)+'General Inputs'!K$27,2)</f>
        <v>0</v>
      </c>
      <c r="V146" s="165">
        <f>ROUND(ROUND(U146,2)*(1+'General Inputs'!L$20)*(1-AA146)+'General Inputs'!L$27,2)</f>
        <v>0</v>
      </c>
      <c r="W146" s="165">
        <f>ROUND(ROUND(V146,2)*(1+'General Inputs'!M$20)*(1-AB146)+'General Inputs'!M$27,2)</f>
        <v>0</v>
      </c>
      <c r="X146" s="165">
        <f>ROUND(ROUND(W146,2)*(1+'General Inputs'!N$20)*(1-AC146)+'General Inputs'!N$27,2)</f>
        <v>0</v>
      </c>
      <c r="Y146" s="166"/>
      <c r="Z146" s="194">
        <f>IF($T146="",0,'General Inputs'!K$22)</f>
        <v>0</v>
      </c>
      <c r="AA146" s="194">
        <f>IF($T146="",0,'General Inputs'!L$22)</f>
        <v>0</v>
      </c>
      <c r="AB146" s="194">
        <f>IF($T146="",0,'General Inputs'!M$22)</f>
        <v>0</v>
      </c>
      <c r="AC146" s="194">
        <f>IF($T146="",0,'General Inputs'!N$22)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2" x14ac:dyDescent="0.2">
      <c r="A147" s="36"/>
      <c r="B147" s="36"/>
      <c r="C147" s="161"/>
      <c r="D147" s="161"/>
      <c r="E147" s="71" t="s">
        <v>34</v>
      </c>
      <c r="F147" s="71"/>
      <c r="G147" s="92"/>
      <c r="H147" s="93">
        <f t="shared" si="19"/>
        <v>0</v>
      </c>
      <c r="I147" s="162"/>
      <c r="J147" s="93">
        <f t="shared" si="20"/>
        <v>0</v>
      </c>
      <c r="K147" s="162"/>
      <c r="L147" s="162" t="str">
        <f t="shared" si="21"/>
        <v/>
      </c>
      <c r="M147" s="39"/>
      <c r="N147" s="163">
        <f t="shared" si="22"/>
        <v>0</v>
      </c>
      <c r="O147" s="163">
        <f t="shared" si="23"/>
        <v>0</v>
      </c>
      <c r="P147" s="163">
        <f t="shared" si="24"/>
        <v>0</v>
      </c>
      <c r="Q147" s="163">
        <f t="shared" si="25"/>
        <v>0</v>
      </c>
      <c r="R147" s="163">
        <f t="shared" si="26"/>
        <v>0</v>
      </c>
      <c r="S147" s="39"/>
      <c r="T147" s="164"/>
      <c r="U147" s="165">
        <f>ROUND(ROUND(T147,2)*(1+'General Inputs'!K$20)*(1-Z147)+'General Inputs'!K$27,2)</f>
        <v>0</v>
      </c>
      <c r="V147" s="165">
        <f>ROUND(ROUND(U147,2)*(1+'General Inputs'!L$20)*(1-AA147)+'General Inputs'!L$27,2)</f>
        <v>0</v>
      </c>
      <c r="W147" s="165">
        <f>ROUND(ROUND(V147,2)*(1+'General Inputs'!M$20)*(1-AB147)+'General Inputs'!M$27,2)</f>
        <v>0</v>
      </c>
      <c r="X147" s="165">
        <f>ROUND(ROUND(W147,2)*(1+'General Inputs'!N$20)*(1-AC147)+'General Inputs'!N$27,2)</f>
        <v>0</v>
      </c>
      <c r="Y147" s="166"/>
      <c r="Z147" s="194">
        <f>IF($T147="",0,'General Inputs'!K$22)</f>
        <v>0</v>
      </c>
      <c r="AA147" s="194">
        <f>IF($T147="",0,'General Inputs'!L$22)</f>
        <v>0</v>
      </c>
      <c r="AB147" s="194">
        <f>IF($T147="",0,'General Inputs'!M$22)</f>
        <v>0</v>
      </c>
      <c r="AC147" s="194">
        <f>IF($T147="",0,'General Inputs'!N$22)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2" x14ac:dyDescent="0.2">
      <c r="A148" s="36"/>
      <c r="B148" s="36"/>
      <c r="C148" s="161"/>
      <c r="D148" s="161"/>
      <c r="E148" s="71" t="s">
        <v>34</v>
      </c>
      <c r="F148" s="71"/>
      <c r="G148" s="92"/>
      <c r="H148" s="93">
        <f t="shared" si="19"/>
        <v>0</v>
      </c>
      <c r="I148" s="162"/>
      <c r="J148" s="93">
        <f t="shared" si="20"/>
        <v>0</v>
      </c>
      <c r="K148" s="162"/>
      <c r="L148" s="162" t="str">
        <f t="shared" si="21"/>
        <v/>
      </c>
      <c r="M148" s="39"/>
      <c r="N148" s="163">
        <f t="shared" si="22"/>
        <v>0</v>
      </c>
      <c r="O148" s="163">
        <f t="shared" si="23"/>
        <v>0</v>
      </c>
      <c r="P148" s="163">
        <f t="shared" si="24"/>
        <v>0</v>
      </c>
      <c r="Q148" s="163">
        <f t="shared" si="25"/>
        <v>0</v>
      </c>
      <c r="R148" s="163">
        <f t="shared" si="26"/>
        <v>0</v>
      </c>
      <c r="S148" s="39"/>
      <c r="T148" s="164"/>
      <c r="U148" s="165">
        <f>ROUND(ROUND(T148,2)*(1+'General Inputs'!K$20)*(1-Z148)+'General Inputs'!K$27,2)</f>
        <v>0</v>
      </c>
      <c r="V148" s="165">
        <f>ROUND(ROUND(U148,2)*(1+'General Inputs'!L$20)*(1-AA148)+'General Inputs'!L$27,2)</f>
        <v>0</v>
      </c>
      <c r="W148" s="165">
        <f>ROUND(ROUND(V148,2)*(1+'General Inputs'!M$20)*(1-AB148)+'General Inputs'!M$27,2)</f>
        <v>0</v>
      </c>
      <c r="X148" s="165">
        <f>ROUND(ROUND(W148,2)*(1+'General Inputs'!N$20)*(1-AC148)+'General Inputs'!N$27,2)</f>
        <v>0</v>
      </c>
      <c r="Y148" s="166"/>
      <c r="Z148" s="194">
        <f>IF($T148="",0,'General Inputs'!K$22)</f>
        <v>0</v>
      </c>
      <c r="AA148" s="194">
        <f>IF($T148="",0,'General Inputs'!L$22)</f>
        <v>0</v>
      </c>
      <c r="AB148" s="194">
        <f>IF($T148="",0,'General Inputs'!M$22)</f>
        <v>0</v>
      </c>
      <c r="AC148" s="194">
        <f>IF($T148="",0,'General Inputs'!N$22)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2" x14ac:dyDescent="0.2">
      <c r="A149" s="36"/>
      <c r="B149" s="36"/>
      <c r="C149" s="161"/>
      <c r="D149" s="161"/>
      <c r="E149" s="71" t="s">
        <v>34</v>
      </c>
      <c r="F149" s="71"/>
      <c r="G149" s="92"/>
      <c r="H149" s="93">
        <f t="shared" si="19"/>
        <v>0</v>
      </c>
      <c r="I149" s="162"/>
      <c r="J149" s="93">
        <f t="shared" si="20"/>
        <v>0</v>
      </c>
      <c r="K149" s="162"/>
      <c r="L149" s="162" t="str">
        <f t="shared" si="21"/>
        <v/>
      </c>
      <c r="M149" s="39"/>
      <c r="N149" s="163">
        <f t="shared" si="22"/>
        <v>0</v>
      </c>
      <c r="O149" s="163">
        <f t="shared" si="23"/>
        <v>0</v>
      </c>
      <c r="P149" s="163">
        <f t="shared" si="24"/>
        <v>0</v>
      </c>
      <c r="Q149" s="163">
        <f t="shared" si="25"/>
        <v>0</v>
      </c>
      <c r="R149" s="163">
        <f t="shared" si="26"/>
        <v>0</v>
      </c>
      <c r="S149" s="39"/>
      <c r="T149" s="164"/>
      <c r="U149" s="165">
        <f>ROUND(ROUND(T149,2)*(1+'General Inputs'!K$20)*(1-Z149)+'General Inputs'!K$27,2)</f>
        <v>0</v>
      </c>
      <c r="V149" s="165">
        <f>ROUND(ROUND(U149,2)*(1+'General Inputs'!L$20)*(1-AA149)+'General Inputs'!L$27,2)</f>
        <v>0</v>
      </c>
      <c r="W149" s="165">
        <f>ROUND(ROUND(V149,2)*(1+'General Inputs'!M$20)*(1-AB149)+'General Inputs'!M$27,2)</f>
        <v>0</v>
      </c>
      <c r="X149" s="165">
        <f>ROUND(ROUND(W149,2)*(1+'General Inputs'!N$20)*(1-AC149)+'General Inputs'!N$27,2)</f>
        <v>0</v>
      </c>
      <c r="Y149" s="166"/>
      <c r="Z149" s="194">
        <f>IF($T149="",0,'General Inputs'!K$22)</f>
        <v>0</v>
      </c>
      <c r="AA149" s="194">
        <f>IF($T149="",0,'General Inputs'!L$22)</f>
        <v>0</v>
      </c>
      <c r="AB149" s="194">
        <f>IF($T149="",0,'General Inputs'!M$22)</f>
        <v>0</v>
      </c>
      <c r="AC149" s="194">
        <f>IF($T149="",0,'General Inputs'!N$22)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2" x14ac:dyDescent="0.2">
      <c r="A150" s="36"/>
      <c r="B150" s="36"/>
      <c r="C150" s="161"/>
      <c r="D150" s="161"/>
      <c r="E150" s="71" t="s">
        <v>34</v>
      </c>
      <c r="F150" s="71"/>
      <c r="G150" s="92"/>
      <c r="H150" s="93">
        <f t="shared" si="19"/>
        <v>0</v>
      </c>
      <c r="I150" s="162"/>
      <c r="J150" s="93">
        <f t="shared" si="20"/>
        <v>0</v>
      </c>
      <c r="K150" s="162"/>
      <c r="L150" s="162" t="str">
        <f t="shared" si="21"/>
        <v/>
      </c>
      <c r="M150" s="39"/>
      <c r="N150" s="163">
        <f t="shared" si="22"/>
        <v>0</v>
      </c>
      <c r="O150" s="163">
        <f t="shared" si="23"/>
        <v>0</v>
      </c>
      <c r="P150" s="163">
        <f t="shared" si="24"/>
        <v>0</v>
      </c>
      <c r="Q150" s="163">
        <f t="shared" si="25"/>
        <v>0</v>
      </c>
      <c r="R150" s="163">
        <f t="shared" si="26"/>
        <v>0</v>
      </c>
      <c r="S150" s="39"/>
      <c r="T150" s="164"/>
      <c r="U150" s="165">
        <f>ROUND(ROUND(T150,2)*(1+'General Inputs'!K$20)*(1-Z150)+'General Inputs'!K$27,2)</f>
        <v>0</v>
      </c>
      <c r="V150" s="165">
        <f>ROUND(ROUND(U150,2)*(1+'General Inputs'!L$20)*(1-AA150)+'General Inputs'!L$27,2)</f>
        <v>0</v>
      </c>
      <c r="W150" s="165">
        <f>ROUND(ROUND(V150,2)*(1+'General Inputs'!M$20)*(1-AB150)+'General Inputs'!M$27,2)</f>
        <v>0</v>
      </c>
      <c r="X150" s="165">
        <f>ROUND(ROUND(W150,2)*(1+'General Inputs'!N$20)*(1-AC150)+'General Inputs'!N$27,2)</f>
        <v>0</v>
      </c>
      <c r="Y150" s="166"/>
      <c r="Z150" s="194">
        <f>IF($T150="",0,'General Inputs'!K$22)</f>
        <v>0</v>
      </c>
      <c r="AA150" s="194">
        <f>IF($T150="",0,'General Inputs'!L$22)</f>
        <v>0</v>
      </c>
      <c r="AB150" s="194">
        <f>IF($T150="",0,'General Inputs'!M$22)</f>
        <v>0</v>
      </c>
      <c r="AC150" s="194">
        <f>IF($T150="",0,'General Inputs'!N$22)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2" x14ac:dyDescent="0.2">
      <c r="A151" s="36"/>
      <c r="B151" s="36"/>
      <c r="C151" s="161"/>
      <c r="D151" s="161"/>
      <c r="E151" s="71" t="s">
        <v>34</v>
      </c>
      <c r="F151" s="71"/>
      <c r="G151" s="92"/>
      <c r="H151" s="93">
        <f t="shared" si="19"/>
        <v>0</v>
      </c>
      <c r="I151" s="162"/>
      <c r="J151" s="93">
        <f t="shared" si="20"/>
        <v>0</v>
      </c>
      <c r="K151" s="162"/>
      <c r="L151" s="162" t="str">
        <f t="shared" si="21"/>
        <v/>
      </c>
      <c r="M151" s="39"/>
      <c r="N151" s="163">
        <f t="shared" si="22"/>
        <v>0</v>
      </c>
      <c r="O151" s="163">
        <f t="shared" si="23"/>
        <v>0</v>
      </c>
      <c r="P151" s="163">
        <f t="shared" si="24"/>
        <v>0</v>
      </c>
      <c r="Q151" s="163">
        <f t="shared" si="25"/>
        <v>0</v>
      </c>
      <c r="R151" s="163">
        <f t="shared" si="26"/>
        <v>0</v>
      </c>
      <c r="S151" s="39"/>
      <c r="T151" s="164"/>
      <c r="U151" s="165">
        <f>ROUND(ROUND(T151,2)*(1+'General Inputs'!K$20)*(1-Z151)+'General Inputs'!K$27,2)</f>
        <v>0</v>
      </c>
      <c r="V151" s="165">
        <f>ROUND(ROUND(U151,2)*(1+'General Inputs'!L$20)*(1-AA151)+'General Inputs'!L$27,2)</f>
        <v>0</v>
      </c>
      <c r="W151" s="165">
        <f>ROUND(ROUND(V151,2)*(1+'General Inputs'!M$20)*(1-AB151)+'General Inputs'!M$27,2)</f>
        <v>0</v>
      </c>
      <c r="X151" s="165">
        <f>ROUND(ROUND(W151,2)*(1+'General Inputs'!N$20)*(1-AC151)+'General Inputs'!N$27,2)</f>
        <v>0</v>
      </c>
      <c r="Y151" s="166"/>
      <c r="Z151" s="194">
        <f>IF($T151="",0,'General Inputs'!K$22)</f>
        <v>0</v>
      </c>
      <c r="AA151" s="194">
        <f>IF($T151="",0,'General Inputs'!L$22)</f>
        <v>0</v>
      </c>
      <c r="AB151" s="194">
        <f>IF($T151="",0,'General Inputs'!M$22)</f>
        <v>0</v>
      </c>
      <c r="AC151" s="194">
        <f>IF($T151="",0,'General Inputs'!N$22)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2" x14ac:dyDescent="0.2">
      <c r="A152" s="36"/>
      <c r="B152" s="36"/>
      <c r="C152" s="161"/>
      <c r="D152" s="161"/>
      <c r="E152" s="71" t="s">
        <v>34</v>
      </c>
      <c r="F152" s="71"/>
      <c r="G152" s="92"/>
      <c r="H152" s="93">
        <f t="shared" si="19"/>
        <v>0</v>
      </c>
      <c r="I152" s="162"/>
      <c r="J152" s="93">
        <f t="shared" si="20"/>
        <v>0</v>
      </c>
      <c r="K152" s="162"/>
      <c r="L152" s="162" t="str">
        <f t="shared" si="21"/>
        <v/>
      </c>
      <c r="M152" s="39"/>
      <c r="N152" s="163">
        <f t="shared" si="22"/>
        <v>0</v>
      </c>
      <c r="O152" s="163">
        <f t="shared" si="23"/>
        <v>0</v>
      </c>
      <c r="P152" s="163">
        <f t="shared" si="24"/>
        <v>0</v>
      </c>
      <c r="Q152" s="163">
        <f t="shared" si="25"/>
        <v>0</v>
      </c>
      <c r="R152" s="163">
        <f t="shared" si="26"/>
        <v>0</v>
      </c>
      <c r="S152" s="39"/>
      <c r="T152" s="164"/>
      <c r="U152" s="165">
        <f>ROUND(ROUND(T152,2)*(1+'General Inputs'!K$20)*(1-Z152)+'General Inputs'!K$27,2)</f>
        <v>0</v>
      </c>
      <c r="V152" s="165">
        <f>ROUND(ROUND(U152,2)*(1+'General Inputs'!L$20)*(1-AA152)+'General Inputs'!L$27,2)</f>
        <v>0</v>
      </c>
      <c r="W152" s="165">
        <f>ROUND(ROUND(V152,2)*(1+'General Inputs'!M$20)*(1-AB152)+'General Inputs'!M$27,2)</f>
        <v>0</v>
      </c>
      <c r="X152" s="165">
        <f>ROUND(ROUND(W152,2)*(1+'General Inputs'!N$20)*(1-AC152)+'General Inputs'!N$27,2)</f>
        <v>0</v>
      </c>
      <c r="Y152" s="166"/>
      <c r="Z152" s="194">
        <f>IF($T152="",0,'General Inputs'!K$22)</f>
        <v>0</v>
      </c>
      <c r="AA152" s="194">
        <f>IF($T152="",0,'General Inputs'!L$22)</f>
        <v>0</v>
      </c>
      <c r="AB152" s="194">
        <f>IF($T152="",0,'General Inputs'!M$22)</f>
        <v>0</v>
      </c>
      <c r="AC152" s="194">
        <f>IF($T152="",0,'General Inputs'!N$22)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2" x14ac:dyDescent="0.2">
      <c r="A153" s="36"/>
      <c r="B153" s="36"/>
      <c r="C153" s="161"/>
      <c r="D153" s="161"/>
      <c r="E153" s="71" t="s">
        <v>34</v>
      </c>
      <c r="F153" s="71"/>
      <c r="G153" s="92"/>
      <c r="H153" s="93">
        <f t="shared" si="19"/>
        <v>0</v>
      </c>
      <c r="I153" s="162"/>
      <c r="J153" s="93">
        <f t="shared" si="20"/>
        <v>0</v>
      </c>
      <c r="K153" s="162"/>
      <c r="L153" s="162" t="str">
        <f t="shared" si="21"/>
        <v/>
      </c>
      <c r="M153" s="39"/>
      <c r="N153" s="163">
        <f t="shared" si="22"/>
        <v>0</v>
      </c>
      <c r="O153" s="163">
        <f t="shared" si="23"/>
        <v>0</v>
      </c>
      <c r="P153" s="163">
        <f t="shared" si="24"/>
        <v>0</v>
      </c>
      <c r="Q153" s="163">
        <f t="shared" si="25"/>
        <v>0</v>
      </c>
      <c r="R153" s="163">
        <f t="shared" si="26"/>
        <v>0</v>
      </c>
      <c r="S153" s="39"/>
      <c r="T153" s="164"/>
      <c r="U153" s="165">
        <f>ROUND(ROUND(T153,2)*(1+'General Inputs'!K$20)*(1-Z153)+'General Inputs'!K$27,2)</f>
        <v>0</v>
      </c>
      <c r="V153" s="165">
        <f>ROUND(ROUND(U153,2)*(1+'General Inputs'!L$20)*(1-AA153)+'General Inputs'!L$27,2)</f>
        <v>0</v>
      </c>
      <c r="W153" s="165">
        <f>ROUND(ROUND(V153,2)*(1+'General Inputs'!M$20)*(1-AB153)+'General Inputs'!M$27,2)</f>
        <v>0</v>
      </c>
      <c r="X153" s="165">
        <f>ROUND(ROUND(W153,2)*(1+'General Inputs'!N$20)*(1-AC153)+'General Inputs'!N$27,2)</f>
        <v>0</v>
      </c>
      <c r="Y153" s="166"/>
      <c r="Z153" s="194">
        <f>IF($T153="",0,'General Inputs'!K$22)</f>
        <v>0</v>
      </c>
      <c r="AA153" s="194">
        <f>IF($T153="",0,'General Inputs'!L$22)</f>
        <v>0</v>
      </c>
      <c r="AB153" s="194">
        <f>IF($T153="",0,'General Inputs'!M$22)</f>
        <v>0</v>
      </c>
      <c r="AC153" s="194">
        <f>IF($T153="",0,'General Inputs'!N$22)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2" x14ac:dyDescent="0.2">
      <c r="A154" s="36"/>
      <c r="B154" s="36"/>
      <c r="C154" s="161"/>
      <c r="D154" s="161"/>
      <c r="E154" s="71" t="s">
        <v>34</v>
      </c>
      <c r="F154" s="71"/>
      <c r="G154" s="92"/>
      <c r="H154" s="93">
        <f t="shared" si="19"/>
        <v>0</v>
      </c>
      <c r="I154" s="162"/>
      <c r="J154" s="93">
        <f t="shared" si="20"/>
        <v>0</v>
      </c>
      <c r="K154" s="162"/>
      <c r="L154" s="162" t="str">
        <f t="shared" si="21"/>
        <v/>
      </c>
      <c r="M154" s="39"/>
      <c r="N154" s="163">
        <f t="shared" si="22"/>
        <v>0</v>
      </c>
      <c r="O154" s="163">
        <f t="shared" si="23"/>
        <v>0</v>
      </c>
      <c r="P154" s="163">
        <f t="shared" si="24"/>
        <v>0</v>
      </c>
      <c r="Q154" s="163">
        <f t="shared" si="25"/>
        <v>0</v>
      </c>
      <c r="R154" s="163">
        <f t="shared" si="26"/>
        <v>0</v>
      </c>
      <c r="S154" s="39"/>
      <c r="T154" s="164"/>
      <c r="U154" s="165">
        <f>ROUND(ROUND(T154,2)*(1+'General Inputs'!K$20)*(1-Z154)+'General Inputs'!K$27,2)</f>
        <v>0</v>
      </c>
      <c r="V154" s="165">
        <f>ROUND(ROUND(U154,2)*(1+'General Inputs'!L$20)*(1-AA154)+'General Inputs'!L$27,2)</f>
        <v>0</v>
      </c>
      <c r="W154" s="165">
        <f>ROUND(ROUND(V154,2)*(1+'General Inputs'!M$20)*(1-AB154)+'General Inputs'!M$27,2)</f>
        <v>0</v>
      </c>
      <c r="X154" s="165">
        <f>ROUND(ROUND(W154,2)*(1+'General Inputs'!N$20)*(1-AC154)+'General Inputs'!N$27,2)</f>
        <v>0</v>
      </c>
      <c r="Y154" s="166"/>
      <c r="Z154" s="194">
        <f>IF($T154="",0,'General Inputs'!K$22)</f>
        <v>0</v>
      </c>
      <c r="AA154" s="194">
        <f>IF($T154="",0,'General Inputs'!L$22)</f>
        <v>0</v>
      </c>
      <c r="AB154" s="194">
        <f>IF($T154="",0,'General Inputs'!M$22)</f>
        <v>0</v>
      </c>
      <c r="AC154" s="194">
        <f>IF($T154="",0,'General Inputs'!N$22)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2" x14ac:dyDescent="0.2">
      <c r="A155" s="36"/>
      <c r="B155" s="36"/>
      <c r="C155" s="161"/>
      <c r="D155" s="161"/>
      <c r="E155" s="71" t="s">
        <v>34</v>
      </c>
      <c r="F155" s="71"/>
      <c r="G155" s="92"/>
      <c r="H155" s="93">
        <f t="shared" si="19"/>
        <v>0</v>
      </c>
      <c r="I155" s="162"/>
      <c r="J155" s="93">
        <f t="shared" si="20"/>
        <v>0</v>
      </c>
      <c r="K155" s="162"/>
      <c r="L155" s="162" t="str">
        <f t="shared" si="21"/>
        <v/>
      </c>
      <c r="M155" s="39"/>
      <c r="N155" s="163">
        <f t="shared" si="22"/>
        <v>0</v>
      </c>
      <c r="O155" s="163">
        <f t="shared" si="23"/>
        <v>0</v>
      </c>
      <c r="P155" s="163">
        <f t="shared" si="24"/>
        <v>0</v>
      </c>
      <c r="Q155" s="163">
        <f t="shared" si="25"/>
        <v>0</v>
      </c>
      <c r="R155" s="163">
        <f t="shared" si="26"/>
        <v>0</v>
      </c>
      <c r="S155" s="39"/>
      <c r="T155" s="164"/>
      <c r="U155" s="165">
        <f>ROUND(ROUND(T155,2)*(1+'General Inputs'!K$20)*(1-Z155)+'General Inputs'!K$27,2)</f>
        <v>0</v>
      </c>
      <c r="V155" s="165">
        <f>ROUND(ROUND(U155,2)*(1+'General Inputs'!L$20)*(1-AA155)+'General Inputs'!L$27,2)</f>
        <v>0</v>
      </c>
      <c r="W155" s="165">
        <f>ROUND(ROUND(V155,2)*(1+'General Inputs'!M$20)*(1-AB155)+'General Inputs'!M$27,2)</f>
        <v>0</v>
      </c>
      <c r="X155" s="165">
        <f>ROUND(ROUND(W155,2)*(1+'General Inputs'!N$20)*(1-AC155)+'General Inputs'!N$27,2)</f>
        <v>0</v>
      </c>
      <c r="Y155" s="166"/>
      <c r="Z155" s="194">
        <f>IF($T155="",0,'General Inputs'!K$22)</f>
        <v>0</v>
      </c>
      <c r="AA155" s="194">
        <f>IF($T155="",0,'General Inputs'!L$22)</f>
        <v>0</v>
      </c>
      <c r="AB155" s="194">
        <f>IF($T155="",0,'General Inputs'!M$22)</f>
        <v>0</v>
      </c>
      <c r="AC155" s="194">
        <f>IF($T155="",0,'General Inputs'!N$22)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2" x14ac:dyDescent="0.2">
      <c r="A156" s="36"/>
      <c r="B156" s="36"/>
      <c r="C156" s="161"/>
      <c r="D156" s="161"/>
      <c r="E156" s="71" t="s">
        <v>34</v>
      </c>
      <c r="F156" s="71"/>
      <c r="G156" s="92"/>
      <c r="H156" s="93">
        <f t="shared" si="19"/>
        <v>0</v>
      </c>
      <c r="I156" s="162"/>
      <c r="J156" s="93">
        <f t="shared" si="20"/>
        <v>0</v>
      </c>
      <c r="K156" s="162"/>
      <c r="L156" s="162" t="str">
        <f t="shared" si="21"/>
        <v/>
      </c>
      <c r="M156" s="39"/>
      <c r="N156" s="163">
        <f t="shared" si="22"/>
        <v>0</v>
      </c>
      <c r="O156" s="163">
        <f t="shared" si="23"/>
        <v>0</v>
      </c>
      <c r="P156" s="163">
        <f t="shared" si="24"/>
        <v>0</v>
      </c>
      <c r="Q156" s="163">
        <f t="shared" si="25"/>
        <v>0</v>
      </c>
      <c r="R156" s="163">
        <f t="shared" si="26"/>
        <v>0</v>
      </c>
      <c r="S156" s="39"/>
      <c r="T156" s="164"/>
      <c r="U156" s="165">
        <f>ROUND(ROUND(T156,2)*(1+'General Inputs'!K$20)*(1-Z156)+'General Inputs'!K$27,2)</f>
        <v>0</v>
      </c>
      <c r="V156" s="165">
        <f>ROUND(ROUND(U156,2)*(1+'General Inputs'!L$20)*(1-AA156)+'General Inputs'!L$27,2)</f>
        <v>0</v>
      </c>
      <c r="W156" s="165">
        <f>ROUND(ROUND(V156,2)*(1+'General Inputs'!M$20)*(1-AB156)+'General Inputs'!M$27,2)</f>
        <v>0</v>
      </c>
      <c r="X156" s="165">
        <f>ROUND(ROUND(W156,2)*(1+'General Inputs'!N$20)*(1-AC156)+'General Inputs'!N$27,2)</f>
        <v>0</v>
      </c>
      <c r="Y156" s="166"/>
      <c r="Z156" s="194">
        <f>IF($T156="",0,'General Inputs'!K$22)</f>
        <v>0</v>
      </c>
      <c r="AA156" s="194">
        <f>IF($T156="",0,'General Inputs'!L$22)</f>
        <v>0</v>
      </c>
      <c r="AB156" s="194">
        <f>IF($T156="",0,'General Inputs'!M$22)</f>
        <v>0</v>
      </c>
      <c r="AC156" s="194">
        <f>IF($T156="",0,'General Inputs'!N$22)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2" x14ac:dyDescent="0.2">
      <c r="A157" s="36"/>
      <c r="B157" s="36"/>
      <c r="C157" s="161"/>
      <c r="D157" s="161"/>
      <c r="E157" s="71" t="s">
        <v>34</v>
      </c>
      <c r="F157" s="71"/>
      <c r="G157" s="92"/>
      <c r="H157" s="93">
        <f t="shared" si="19"/>
        <v>0</v>
      </c>
      <c r="I157" s="162"/>
      <c r="J157" s="93">
        <f t="shared" si="20"/>
        <v>0</v>
      </c>
      <c r="K157" s="162"/>
      <c r="L157" s="162" t="str">
        <f t="shared" si="21"/>
        <v/>
      </c>
      <c r="M157" s="39"/>
      <c r="N157" s="163">
        <f t="shared" si="22"/>
        <v>0</v>
      </c>
      <c r="O157" s="163">
        <f t="shared" si="23"/>
        <v>0</v>
      </c>
      <c r="P157" s="163">
        <f t="shared" si="24"/>
        <v>0</v>
      </c>
      <c r="Q157" s="163">
        <f t="shared" si="25"/>
        <v>0</v>
      </c>
      <c r="R157" s="163">
        <f t="shared" si="26"/>
        <v>0</v>
      </c>
      <c r="S157" s="39"/>
      <c r="T157" s="164"/>
      <c r="U157" s="165">
        <f>ROUND(ROUND(T157,2)*(1+'General Inputs'!K$20)*(1-Z157)+'General Inputs'!K$27,2)</f>
        <v>0</v>
      </c>
      <c r="V157" s="165">
        <f>ROUND(ROUND(U157,2)*(1+'General Inputs'!L$20)*(1-AA157)+'General Inputs'!L$27,2)</f>
        <v>0</v>
      </c>
      <c r="W157" s="165">
        <f>ROUND(ROUND(V157,2)*(1+'General Inputs'!M$20)*(1-AB157)+'General Inputs'!M$27,2)</f>
        <v>0</v>
      </c>
      <c r="X157" s="165">
        <f>ROUND(ROUND(W157,2)*(1+'General Inputs'!N$20)*(1-AC157)+'General Inputs'!N$27,2)</f>
        <v>0</v>
      </c>
      <c r="Y157" s="166"/>
      <c r="Z157" s="194">
        <f>IF($T157="",0,'General Inputs'!K$22)</f>
        <v>0</v>
      </c>
      <c r="AA157" s="194">
        <f>IF($T157="",0,'General Inputs'!L$22)</f>
        <v>0</v>
      </c>
      <c r="AB157" s="194">
        <f>IF($T157="",0,'General Inputs'!M$22)</f>
        <v>0</v>
      </c>
      <c r="AC157" s="194">
        <f>IF($T157="",0,'General Inputs'!N$22)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2" x14ac:dyDescent="0.2">
      <c r="A158" s="36"/>
      <c r="B158" s="36"/>
      <c r="C158" s="161"/>
      <c r="D158" s="161"/>
      <c r="E158" s="71" t="s">
        <v>34</v>
      </c>
      <c r="F158" s="71"/>
      <c r="G158" s="92"/>
      <c r="H158" s="93">
        <f t="shared" si="19"/>
        <v>0</v>
      </c>
      <c r="I158" s="162"/>
      <c r="J158" s="93">
        <f t="shared" si="20"/>
        <v>0</v>
      </c>
      <c r="K158" s="162"/>
      <c r="L158" s="162" t="str">
        <f t="shared" si="21"/>
        <v/>
      </c>
      <c r="M158" s="39"/>
      <c r="N158" s="163">
        <f t="shared" si="22"/>
        <v>0</v>
      </c>
      <c r="O158" s="163">
        <f t="shared" si="23"/>
        <v>0</v>
      </c>
      <c r="P158" s="163">
        <f t="shared" si="24"/>
        <v>0</v>
      </c>
      <c r="Q158" s="163">
        <f t="shared" si="25"/>
        <v>0</v>
      </c>
      <c r="R158" s="163">
        <f t="shared" si="26"/>
        <v>0</v>
      </c>
      <c r="S158" s="39"/>
      <c r="T158" s="164"/>
      <c r="U158" s="165">
        <f>ROUND(ROUND(T158,2)*(1+'General Inputs'!K$20)*(1-Z158)+'General Inputs'!K$27,2)</f>
        <v>0</v>
      </c>
      <c r="V158" s="165">
        <f>ROUND(ROUND(U158,2)*(1+'General Inputs'!L$20)*(1-AA158)+'General Inputs'!L$27,2)</f>
        <v>0</v>
      </c>
      <c r="W158" s="165">
        <f>ROUND(ROUND(V158,2)*(1+'General Inputs'!M$20)*(1-AB158)+'General Inputs'!M$27,2)</f>
        <v>0</v>
      </c>
      <c r="X158" s="165">
        <f>ROUND(ROUND(W158,2)*(1+'General Inputs'!N$20)*(1-AC158)+'General Inputs'!N$27,2)</f>
        <v>0</v>
      </c>
      <c r="Y158" s="166"/>
      <c r="Z158" s="194">
        <f>IF($T158="",0,'General Inputs'!K$22)</f>
        <v>0</v>
      </c>
      <c r="AA158" s="194">
        <f>IF($T158="",0,'General Inputs'!L$22)</f>
        <v>0</v>
      </c>
      <c r="AB158" s="194">
        <f>IF($T158="",0,'General Inputs'!M$22)</f>
        <v>0</v>
      </c>
      <c r="AC158" s="194">
        <f>IF($T158="",0,'General Inputs'!N$22)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2" x14ac:dyDescent="0.2">
      <c r="A159" s="36"/>
      <c r="B159" s="36"/>
      <c r="C159" s="161"/>
      <c r="D159" s="161"/>
      <c r="E159" s="71" t="s">
        <v>34</v>
      </c>
      <c r="F159" s="71"/>
      <c r="G159" s="92"/>
      <c r="H159" s="93">
        <f t="shared" si="19"/>
        <v>0</v>
      </c>
      <c r="I159" s="162"/>
      <c r="J159" s="93">
        <f t="shared" si="20"/>
        <v>0</v>
      </c>
      <c r="K159" s="162"/>
      <c r="L159" s="162" t="str">
        <f t="shared" si="21"/>
        <v/>
      </c>
      <c r="M159" s="39"/>
      <c r="N159" s="163">
        <f t="shared" si="22"/>
        <v>0</v>
      </c>
      <c r="O159" s="163">
        <f t="shared" si="23"/>
        <v>0</v>
      </c>
      <c r="P159" s="163">
        <f t="shared" si="24"/>
        <v>0</v>
      </c>
      <c r="Q159" s="163">
        <f t="shared" si="25"/>
        <v>0</v>
      </c>
      <c r="R159" s="163">
        <f t="shared" si="26"/>
        <v>0</v>
      </c>
      <c r="S159" s="39"/>
      <c r="T159" s="164"/>
      <c r="U159" s="165">
        <f>ROUND(ROUND(T159,2)*(1+'General Inputs'!K$20)*(1-Z159)+'General Inputs'!K$27,2)</f>
        <v>0</v>
      </c>
      <c r="V159" s="165">
        <f>ROUND(ROUND(U159,2)*(1+'General Inputs'!L$20)*(1-AA159)+'General Inputs'!L$27,2)</f>
        <v>0</v>
      </c>
      <c r="W159" s="165">
        <f>ROUND(ROUND(V159,2)*(1+'General Inputs'!M$20)*(1-AB159)+'General Inputs'!M$27,2)</f>
        <v>0</v>
      </c>
      <c r="X159" s="165">
        <f>ROUND(ROUND(W159,2)*(1+'General Inputs'!N$20)*(1-AC159)+'General Inputs'!N$27,2)</f>
        <v>0</v>
      </c>
      <c r="Y159" s="166"/>
      <c r="Z159" s="194">
        <f>IF($T159="",0,'General Inputs'!K$22)</f>
        <v>0</v>
      </c>
      <c r="AA159" s="194">
        <f>IF($T159="",0,'General Inputs'!L$22)</f>
        <v>0</v>
      </c>
      <c r="AB159" s="194">
        <f>IF($T159="",0,'General Inputs'!M$22)</f>
        <v>0</v>
      </c>
      <c r="AC159" s="194">
        <f>IF($T159="",0,'General Inputs'!N$22)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2" x14ac:dyDescent="0.2">
      <c r="A160" s="36"/>
      <c r="B160" s="36"/>
      <c r="C160" s="161"/>
      <c r="D160" s="161"/>
      <c r="E160" s="71" t="s">
        <v>34</v>
      </c>
      <c r="F160" s="71"/>
      <c r="G160" s="92"/>
      <c r="H160" s="93">
        <f t="shared" si="19"/>
        <v>0</v>
      </c>
      <c r="I160" s="162"/>
      <c r="J160" s="93">
        <f t="shared" si="20"/>
        <v>0</v>
      </c>
      <c r="K160" s="162"/>
      <c r="L160" s="162" t="str">
        <f t="shared" si="21"/>
        <v/>
      </c>
      <c r="M160" s="39"/>
      <c r="N160" s="163">
        <f t="shared" si="22"/>
        <v>0</v>
      </c>
      <c r="O160" s="163">
        <f t="shared" si="23"/>
        <v>0</v>
      </c>
      <c r="P160" s="163">
        <f t="shared" si="24"/>
        <v>0</v>
      </c>
      <c r="Q160" s="163">
        <f t="shared" si="25"/>
        <v>0</v>
      </c>
      <c r="R160" s="163">
        <f t="shared" si="26"/>
        <v>0</v>
      </c>
      <c r="S160" s="39"/>
      <c r="T160" s="164"/>
      <c r="U160" s="165">
        <f>ROUND(ROUND(T160,2)*(1+'General Inputs'!K$20)*(1-Z160)+'General Inputs'!K$27,2)</f>
        <v>0</v>
      </c>
      <c r="V160" s="165">
        <f>ROUND(ROUND(U160,2)*(1+'General Inputs'!L$20)*(1-AA160)+'General Inputs'!L$27,2)</f>
        <v>0</v>
      </c>
      <c r="W160" s="165">
        <f>ROUND(ROUND(V160,2)*(1+'General Inputs'!M$20)*(1-AB160)+'General Inputs'!M$27,2)</f>
        <v>0</v>
      </c>
      <c r="X160" s="165">
        <f>ROUND(ROUND(W160,2)*(1+'General Inputs'!N$20)*(1-AC160)+'General Inputs'!N$27,2)</f>
        <v>0</v>
      </c>
      <c r="Y160" s="166"/>
      <c r="Z160" s="194">
        <f>IF($T160="",0,'General Inputs'!K$22)</f>
        <v>0</v>
      </c>
      <c r="AA160" s="194">
        <f>IF($T160="",0,'General Inputs'!L$22)</f>
        <v>0</v>
      </c>
      <c r="AB160" s="194">
        <f>IF($T160="",0,'General Inputs'!M$22)</f>
        <v>0</v>
      </c>
      <c r="AC160" s="194">
        <f>IF($T160="",0,'General Inputs'!N$22)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2" x14ac:dyDescent="0.2">
      <c r="A161" s="36"/>
      <c r="B161" s="36"/>
      <c r="C161" s="161"/>
      <c r="D161" s="161"/>
      <c r="E161" s="71" t="s">
        <v>34</v>
      </c>
      <c r="F161" s="71"/>
      <c r="G161" s="92"/>
      <c r="H161" s="93">
        <f t="shared" si="19"/>
        <v>0</v>
      </c>
      <c r="I161" s="162"/>
      <c r="J161" s="93">
        <f t="shared" si="20"/>
        <v>0</v>
      </c>
      <c r="K161" s="162"/>
      <c r="L161" s="162" t="str">
        <f t="shared" si="21"/>
        <v/>
      </c>
      <c r="M161" s="39"/>
      <c r="N161" s="163">
        <f t="shared" si="22"/>
        <v>0</v>
      </c>
      <c r="O161" s="163">
        <f t="shared" si="23"/>
        <v>0</v>
      </c>
      <c r="P161" s="163">
        <f t="shared" si="24"/>
        <v>0</v>
      </c>
      <c r="Q161" s="163">
        <f t="shared" si="25"/>
        <v>0</v>
      </c>
      <c r="R161" s="163">
        <f t="shared" si="26"/>
        <v>0</v>
      </c>
      <c r="S161" s="39"/>
      <c r="T161" s="164"/>
      <c r="U161" s="165">
        <f>ROUND(ROUND(T161,2)*(1+'General Inputs'!K$20)*(1-Z161)+'General Inputs'!K$27,2)</f>
        <v>0</v>
      </c>
      <c r="V161" s="165">
        <f>ROUND(ROUND(U161,2)*(1+'General Inputs'!L$20)*(1-AA161)+'General Inputs'!L$27,2)</f>
        <v>0</v>
      </c>
      <c r="W161" s="165">
        <f>ROUND(ROUND(V161,2)*(1+'General Inputs'!M$20)*(1-AB161)+'General Inputs'!M$27,2)</f>
        <v>0</v>
      </c>
      <c r="X161" s="165">
        <f>ROUND(ROUND(W161,2)*(1+'General Inputs'!N$20)*(1-AC161)+'General Inputs'!N$27,2)</f>
        <v>0</v>
      </c>
      <c r="Y161" s="166"/>
      <c r="Z161" s="194">
        <f>IF($T161="",0,'General Inputs'!K$22)</f>
        <v>0</v>
      </c>
      <c r="AA161" s="194">
        <f>IF($T161="",0,'General Inputs'!L$22)</f>
        <v>0</v>
      </c>
      <c r="AB161" s="194">
        <f>IF($T161="",0,'General Inputs'!M$22)</f>
        <v>0</v>
      </c>
      <c r="AC161" s="194">
        <f>IF($T161="",0,'General Inputs'!N$22)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2" x14ac:dyDescent="0.2">
      <c r="A162" s="36"/>
      <c r="B162" s="36"/>
      <c r="C162" s="161"/>
      <c r="D162" s="161"/>
      <c r="E162" s="71" t="s">
        <v>34</v>
      </c>
      <c r="F162" s="71"/>
      <c r="G162" s="92"/>
      <c r="H162" s="93">
        <f t="shared" si="19"/>
        <v>0</v>
      </c>
      <c r="I162" s="162"/>
      <c r="J162" s="93">
        <f t="shared" si="20"/>
        <v>0</v>
      </c>
      <c r="K162" s="162"/>
      <c r="L162" s="162" t="str">
        <f t="shared" si="21"/>
        <v/>
      </c>
      <c r="M162" s="39"/>
      <c r="N162" s="163">
        <f t="shared" si="22"/>
        <v>0</v>
      </c>
      <c r="O162" s="163">
        <f t="shared" si="23"/>
        <v>0</v>
      </c>
      <c r="P162" s="163">
        <f t="shared" si="24"/>
        <v>0</v>
      </c>
      <c r="Q162" s="163">
        <f t="shared" si="25"/>
        <v>0</v>
      </c>
      <c r="R162" s="163">
        <f t="shared" si="26"/>
        <v>0</v>
      </c>
      <c r="S162" s="39"/>
      <c r="T162" s="164"/>
      <c r="U162" s="165">
        <f>ROUND(ROUND(T162,2)*(1+'General Inputs'!K$20)*(1-Z162)+'General Inputs'!K$27,2)</f>
        <v>0</v>
      </c>
      <c r="V162" s="165">
        <f>ROUND(ROUND(U162,2)*(1+'General Inputs'!L$20)*(1-AA162)+'General Inputs'!L$27,2)</f>
        <v>0</v>
      </c>
      <c r="W162" s="165">
        <f>ROUND(ROUND(V162,2)*(1+'General Inputs'!M$20)*(1-AB162)+'General Inputs'!M$27,2)</f>
        <v>0</v>
      </c>
      <c r="X162" s="165">
        <f>ROUND(ROUND(W162,2)*(1+'General Inputs'!N$20)*(1-AC162)+'General Inputs'!N$27,2)</f>
        <v>0</v>
      </c>
      <c r="Y162" s="166"/>
      <c r="Z162" s="194">
        <f>IF($T162="",0,'General Inputs'!K$22)</f>
        <v>0</v>
      </c>
      <c r="AA162" s="194">
        <f>IF($T162="",0,'General Inputs'!L$22)</f>
        <v>0</v>
      </c>
      <c r="AB162" s="194">
        <f>IF($T162="",0,'General Inputs'!M$22)</f>
        <v>0</v>
      </c>
      <c r="AC162" s="194">
        <f>IF($T162="",0,'General Inputs'!N$22)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2" x14ac:dyDescent="0.2">
      <c r="A163" s="36"/>
      <c r="B163" s="36"/>
      <c r="C163" s="161"/>
      <c r="D163" s="161"/>
      <c r="E163" s="71" t="s">
        <v>34</v>
      </c>
      <c r="F163" s="71"/>
      <c r="G163" s="92"/>
      <c r="H163" s="93">
        <f t="shared" si="19"/>
        <v>0</v>
      </c>
      <c r="I163" s="162"/>
      <c r="J163" s="93">
        <f t="shared" si="20"/>
        <v>0</v>
      </c>
      <c r="K163" s="162"/>
      <c r="L163" s="162" t="str">
        <f t="shared" si="21"/>
        <v/>
      </c>
      <c r="M163" s="39"/>
      <c r="N163" s="163">
        <f t="shared" si="22"/>
        <v>0</v>
      </c>
      <c r="O163" s="163">
        <f t="shared" si="23"/>
        <v>0</v>
      </c>
      <c r="P163" s="163">
        <f t="shared" si="24"/>
        <v>0</v>
      </c>
      <c r="Q163" s="163">
        <f t="shared" si="25"/>
        <v>0</v>
      </c>
      <c r="R163" s="163">
        <f t="shared" si="26"/>
        <v>0</v>
      </c>
      <c r="S163" s="39"/>
      <c r="T163" s="164"/>
      <c r="U163" s="165">
        <f>ROUND(ROUND(T163,2)*(1+'General Inputs'!K$20)*(1-Z163)+'General Inputs'!K$27,2)</f>
        <v>0</v>
      </c>
      <c r="V163" s="165">
        <f>ROUND(ROUND(U163,2)*(1+'General Inputs'!L$20)*(1-AA163)+'General Inputs'!L$27,2)</f>
        <v>0</v>
      </c>
      <c r="W163" s="165">
        <f>ROUND(ROUND(V163,2)*(1+'General Inputs'!M$20)*(1-AB163)+'General Inputs'!M$27,2)</f>
        <v>0</v>
      </c>
      <c r="X163" s="165">
        <f>ROUND(ROUND(W163,2)*(1+'General Inputs'!N$20)*(1-AC163)+'General Inputs'!N$27,2)</f>
        <v>0</v>
      </c>
      <c r="Y163" s="166"/>
      <c r="Z163" s="194">
        <f>IF($T163="",0,'General Inputs'!K$22)</f>
        <v>0</v>
      </c>
      <c r="AA163" s="194">
        <f>IF($T163="",0,'General Inputs'!L$22)</f>
        <v>0</v>
      </c>
      <c r="AB163" s="194">
        <f>IF($T163="",0,'General Inputs'!M$22)</f>
        <v>0</v>
      </c>
      <c r="AC163" s="194">
        <f>IF($T163="",0,'General Inputs'!N$22)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2" x14ac:dyDescent="0.2">
      <c r="A164" s="36"/>
      <c r="B164" s="36"/>
      <c r="C164" s="161"/>
      <c r="D164" s="161"/>
      <c r="E164" s="71" t="s">
        <v>34</v>
      </c>
      <c r="F164" s="71"/>
      <c r="G164" s="92"/>
      <c r="H164" s="93">
        <f t="shared" si="19"/>
        <v>0</v>
      </c>
      <c r="I164" s="162"/>
      <c r="J164" s="93">
        <f t="shared" si="20"/>
        <v>0</v>
      </c>
      <c r="K164" s="162"/>
      <c r="L164" s="162" t="str">
        <f t="shared" si="21"/>
        <v/>
      </c>
      <c r="M164" s="39"/>
      <c r="N164" s="163">
        <f t="shared" si="22"/>
        <v>0</v>
      </c>
      <c r="O164" s="163">
        <f t="shared" si="23"/>
        <v>0</v>
      </c>
      <c r="P164" s="163">
        <f t="shared" si="24"/>
        <v>0</v>
      </c>
      <c r="Q164" s="163">
        <f t="shared" si="25"/>
        <v>0</v>
      </c>
      <c r="R164" s="163">
        <f t="shared" si="26"/>
        <v>0</v>
      </c>
      <c r="S164" s="39"/>
      <c r="T164" s="164"/>
      <c r="U164" s="165">
        <f>ROUND(ROUND(T164,2)*(1+'General Inputs'!K$20)*(1-Z164)+'General Inputs'!K$27,2)</f>
        <v>0</v>
      </c>
      <c r="V164" s="165">
        <f>ROUND(ROUND(U164,2)*(1+'General Inputs'!L$20)*(1-AA164)+'General Inputs'!L$27,2)</f>
        <v>0</v>
      </c>
      <c r="W164" s="165">
        <f>ROUND(ROUND(V164,2)*(1+'General Inputs'!M$20)*(1-AB164)+'General Inputs'!M$27,2)</f>
        <v>0</v>
      </c>
      <c r="X164" s="165">
        <f>ROUND(ROUND(W164,2)*(1+'General Inputs'!N$20)*(1-AC164)+'General Inputs'!N$27,2)</f>
        <v>0</v>
      </c>
      <c r="Y164" s="166"/>
      <c r="Z164" s="194">
        <f>IF($T164="",0,'General Inputs'!K$22)</f>
        <v>0</v>
      </c>
      <c r="AA164" s="194">
        <f>IF($T164="",0,'General Inputs'!L$22)</f>
        <v>0</v>
      </c>
      <c r="AB164" s="194">
        <f>IF($T164="",0,'General Inputs'!M$22)</f>
        <v>0</v>
      </c>
      <c r="AC164" s="194">
        <f>IF($T164="",0,'General Inputs'!N$22)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2" x14ac:dyDescent="0.2">
      <c r="A165" s="36"/>
      <c r="B165" s="36"/>
      <c r="C165" s="161"/>
      <c r="D165" s="161"/>
      <c r="E165" s="71" t="s">
        <v>34</v>
      </c>
      <c r="F165" s="71"/>
      <c r="G165" s="92"/>
      <c r="H165" s="93">
        <f t="shared" si="19"/>
        <v>0</v>
      </c>
      <c r="I165" s="162"/>
      <c r="J165" s="93">
        <f t="shared" si="20"/>
        <v>0</v>
      </c>
      <c r="K165" s="162"/>
      <c r="L165" s="162" t="str">
        <f t="shared" si="21"/>
        <v/>
      </c>
      <c r="M165" s="39"/>
      <c r="N165" s="163">
        <f t="shared" si="22"/>
        <v>0</v>
      </c>
      <c r="O165" s="163">
        <f t="shared" si="23"/>
        <v>0</v>
      </c>
      <c r="P165" s="163">
        <f t="shared" si="24"/>
        <v>0</v>
      </c>
      <c r="Q165" s="163">
        <f t="shared" si="25"/>
        <v>0</v>
      </c>
      <c r="R165" s="163">
        <f t="shared" si="26"/>
        <v>0</v>
      </c>
      <c r="S165" s="39"/>
      <c r="T165" s="164"/>
      <c r="U165" s="165">
        <f>ROUND(ROUND(T165,2)*(1+'General Inputs'!K$20)*(1-Z165)+'General Inputs'!K$27,2)</f>
        <v>0</v>
      </c>
      <c r="V165" s="165">
        <f>ROUND(ROUND(U165,2)*(1+'General Inputs'!L$20)*(1-AA165)+'General Inputs'!L$27,2)</f>
        <v>0</v>
      </c>
      <c r="W165" s="165">
        <f>ROUND(ROUND(V165,2)*(1+'General Inputs'!M$20)*(1-AB165)+'General Inputs'!M$27,2)</f>
        <v>0</v>
      </c>
      <c r="X165" s="165">
        <f>ROUND(ROUND(W165,2)*(1+'General Inputs'!N$20)*(1-AC165)+'General Inputs'!N$27,2)</f>
        <v>0</v>
      </c>
      <c r="Y165" s="166"/>
      <c r="Z165" s="194">
        <f>IF($T165="",0,'General Inputs'!K$22)</f>
        <v>0</v>
      </c>
      <c r="AA165" s="194">
        <f>IF($T165="",0,'General Inputs'!L$22)</f>
        <v>0</v>
      </c>
      <c r="AB165" s="194">
        <f>IF($T165="",0,'General Inputs'!M$22)</f>
        <v>0</v>
      </c>
      <c r="AC165" s="194">
        <f>IF($T165="",0,'General Inputs'!N$22)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2" x14ac:dyDescent="0.2">
      <c r="A166" s="36"/>
      <c r="B166" s="36"/>
      <c r="C166" s="161"/>
      <c r="D166" s="161"/>
      <c r="E166" s="71" t="s">
        <v>34</v>
      </c>
      <c r="F166" s="71"/>
      <c r="G166" s="92"/>
      <c r="H166" s="93">
        <f t="shared" si="19"/>
        <v>0</v>
      </c>
      <c r="I166" s="162"/>
      <c r="J166" s="93">
        <f t="shared" si="20"/>
        <v>0</v>
      </c>
      <c r="K166" s="162"/>
      <c r="L166" s="162" t="str">
        <f t="shared" si="21"/>
        <v/>
      </c>
      <c r="M166" s="39"/>
      <c r="N166" s="163">
        <f t="shared" si="22"/>
        <v>0</v>
      </c>
      <c r="O166" s="163">
        <f t="shared" si="23"/>
        <v>0</v>
      </c>
      <c r="P166" s="163">
        <f t="shared" si="24"/>
        <v>0</v>
      </c>
      <c r="Q166" s="163">
        <f t="shared" si="25"/>
        <v>0</v>
      </c>
      <c r="R166" s="163">
        <f t="shared" si="26"/>
        <v>0</v>
      </c>
      <c r="S166" s="39"/>
      <c r="T166" s="164"/>
      <c r="U166" s="165">
        <f>ROUND(ROUND(T166,2)*(1+'General Inputs'!K$20)*(1-Z166)+'General Inputs'!K$27,2)</f>
        <v>0</v>
      </c>
      <c r="V166" s="165">
        <f>ROUND(ROUND(U166,2)*(1+'General Inputs'!L$20)*(1-AA166)+'General Inputs'!L$27,2)</f>
        <v>0</v>
      </c>
      <c r="W166" s="165">
        <f>ROUND(ROUND(V166,2)*(1+'General Inputs'!M$20)*(1-AB166)+'General Inputs'!M$27,2)</f>
        <v>0</v>
      </c>
      <c r="X166" s="165">
        <f>ROUND(ROUND(W166,2)*(1+'General Inputs'!N$20)*(1-AC166)+'General Inputs'!N$27,2)</f>
        <v>0</v>
      </c>
      <c r="Y166" s="166"/>
      <c r="Z166" s="194">
        <f>IF($T166="",0,'General Inputs'!K$22)</f>
        <v>0</v>
      </c>
      <c r="AA166" s="194">
        <f>IF($T166="",0,'General Inputs'!L$22)</f>
        <v>0</v>
      </c>
      <c r="AB166" s="194">
        <f>IF($T166="",0,'General Inputs'!M$22)</f>
        <v>0</v>
      </c>
      <c r="AC166" s="194">
        <f>IF($T166="",0,'General Inputs'!N$22)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2" x14ac:dyDescent="0.2">
      <c r="A167" s="36"/>
      <c r="B167" s="36"/>
      <c r="C167" s="161"/>
      <c r="D167" s="161"/>
      <c r="E167" s="71" t="s">
        <v>34</v>
      </c>
      <c r="F167" s="71"/>
      <c r="G167" s="92"/>
      <c r="H167" s="93">
        <f t="shared" si="19"/>
        <v>0</v>
      </c>
      <c r="I167" s="162"/>
      <c r="J167" s="93">
        <f t="shared" si="20"/>
        <v>0</v>
      </c>
      <c r="K167" s="162"/>
      <c r="L167" s="162" t="str">
        <f t="shared" si="21"/>
        <v/>
      </c>
      <c r="M167" s="39"/>
      <c r="N167" s="163">
        <f t="shared" si="22"/>
        <v>0</v>
      </c>
      <c r="O167" s="163">
        <f t="shared" si="23"/>
        <v>0</v>
      </c>
      <c r="P167" s="163">
        <f t="shared" si="24"/>
        <v>0</v>
      </c>
      <c r="Q167" s="163">
        <f t="shared" si="25"/>
        <v>0</v>
      </c>
      <c r="R167" s="163">
        <f t="shared" si="26"/>
        <v>0</v>
      </c>
      <c r="S167" s="39"/>
      <c r="T167" s="164"/>
      <c r="U167" s="165">
        <f>ROUND(ROUND(T167,2)*(1+'General Inputs'!K$20)*(1-Z167)+'General Inputs'!K$27,2)</f>
        <v>0</v>
      </c>
      <c r="V167" s="165">
        <f>ROUND(ROUND(U167,2)*(1+'General Inputs'!L$20)*(1-AA167)+'General Inputs'!L$27,2)</f>
        <v>0</v>
      </c>
      <c r="W167" s="165">
        <f>ROUND(ROUND(V167,2)*(1+'General Inputs'!M$20)*(1-AB167)+'General Inputs'!M$27,2)</f>
        <v>0</v>
      </c>
      <c r="X167" s="165">
        <f>ROUND(ROUND(W167,2)*(1+'General Inputs'!N$20)*(1-AC167)+'General Inputs'!N$27,2)</f>
        <v>0</v>
      </c>
      <c r="Y167" s="166"/>
      <c r="Z167" s="194">
        <f>IF($T167="",0,'General Inputs'!K$22)</f>
        <v>0</v>
      </c>
      <c r="AA167" s="194">
        <f>IF($T167="",0,'General Inputs'!L$22)</f>
        <v>0</v>
      </c>
      <c r="AB167" s="194">
        <f>IF($T167="",0,'General Inputs'!M$22)</f>
        <v>0</v>
      </c>
      <c r="AC167" s="194">
        <f>IF($T167="",0,'General Inputs'!N$22)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2" x14ac:dyDescent="0.2">
      <c r="A168" s="36"/>
      <c r="B168" s="36"/>
      <c r="C168" s="161"/>
      <c r="D168" s="161"/>
      <c r="E168" s="71" t="s">
        <v>34</v>
      </c>
      <c r="F168" s="71"/>
      <c r="G168" s="92"/>
      <c r="H168" s="93">
        <f t="shared" si="19"/>
        <v>0</v>
      </c>
      <c r="I168" s="162"/>
      <c r="J168" s="93">
        <f t="shared" si="20"/>
        <v>0</v>
      </c>
      <c r="K168" s="162"/>
      <c r="L168" s="162" t="str">
        <f t="shared" si="21"/>
        <v/>
      </c>
      <c r="M168" s="39"/>
      <c r="N168" s="163">
        <f t="shared" si="22"/>
        <v>0</v>
      </c>
      <c r="O168" s="163">
        <f t="shared" si="23"/>
        <v>0</v>
      </c>
      <c r="P168" s="163">
        <f t="shared" si="24"/>
        <v>0</v>
      </c>
      <c r="Q168" s="163">
        <f t="shared" si="25"/>
        <v>0</v>
      </c>
      <c r="R168" s="163">
        <f t="shared" si="26"/>
        <v>0</v>
      </c>
      <c r="S168" s="39"/>
      <c r="T168" s="164"/>
      <c r="U168" s="165">
        <f>ROUND(ROUND(T168,2)*(1+'General Inputs'!K$20)*(1-Z168)+'General Inputs'!K$27,2)</f>
        <v>0</v>
      </c>
      <c r="V168" s="165">
        <f>ROUND(ROUND(U168,2)*(1+'General Inputs'!L$20)*(1-AA168)+'General Inputs'!L$27,2)</f>
        <v>0</v>
      </c>
      <c r="W168" s="165">
        <f>ROUND(ROUND(V168,2)*(1+'General Inputs'!M$20)*(1-AB168)+'General Inputs'!M$27,2)</f>
        <v>0</v>
      </c>
      <c r="X168" s="165">
        <f>ROUND(ROUND(W168,2)*(1+'General Inputs'!N$20)*(1-AC168)+'General Inputs'!N$27,2)</f>
        <v>0</v>
      </c>
      <c r="Y168" s="166"/>
      <c r="Z168" s="194">
        <f>IF($T168="",0,'General Inputs'!K$22)</f>
        <v>0</v>
      </c>
      <c r="AA168" s="194">
        <f>IF($T168="",0,'General Inputs'!L$22)</f>
        <v>0</v>
      </c>
      <c r="AB168" s="194">
        <f>IF($T168="",0,'General Inputs'!M$22)</f>
        <v>0</v>
      </c>
      <c r="AC168" s="194">
        <f>IF($T168="",0,'General Inputs'!N$22)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2" x14ac:dyDescent="0.2">
      <c r="A169" s="36"/>
      <c r="B169" s="36"/>
      <c r="C169" s="161"/>
      <c r="D169" s="161"/>
      <c r="E169" s="71" t="s">
        <v>34</v>
      </c>
      <c r="F169" s="71"/>
      <c r="G169" s="92"/>
      <c r="H169" s="93">
        <f t="shared" si="19"/>
        <v>0</v>
      </c>
      <c r="I169" s="162"/>
      <c r="J169" s="93">
        <f t="shared" si="20"/>
        <v>0</v>
      </c>
      <c r="K169" s="162"/>
      <c r="L169" s="162" t="str">
        <f t="shared" si="21"/>
        <v/>
      </c>
      <c r="M169" s="39"/>
      <c r="N169" s="163">
        <f t="shared" si="22"/>
        <v>0</v>
      </c>
      <c r="O169" s="163">
        <f t="shared" si="23"/>
        <v>0</v>
      </c>
      <c r="P169" s="163">
        <f t="shared" si="24"/>
        <v>0</v>
      </c>
      <c r="Q169" s="163">
        <f t="shared" si="25"/>
        <v>0</v>
      </c>
      <c r="R169" s="163">
        <f t="shared" si="26"/>
        <v>0</v>
      </c>
      <c r="S169" s="39"/>
      <c r="T169" s="164"/>
      <c r="U169" s="165">
        <f>ROUND(ROUND(T169,2)*(1+'General Inputs'!K$20)*(1-Z169)+'General Inputs'!K$27,2)</f>
        <v>0</v>
      </c>
      <c r="V169" s="165">
        <f>ROUND(ROUND(U169,2)*(1+'General Inputs'!L$20)*(1-AA169)+'General Inputs'!L$27,2)</f>
        <v>0</v>
      </c>
      <c r="W169" s="165">
        <f>ROUND(ROUND(V169,2)*(1+'General Inputs'!M$20)*(1-AB169)+'General Inputs'!M$27,2)</f>
        <v>0</v>
      </c>
      <c r="X169" s="165">
        <f>ROUND(ROUND(W169,2)*(1+'General Inputs'!N$20)*(1-AC169)+'General Inputs'!N$27,2)</f>
        <v>0</v>
      </c>
      <c r="Y169" s="166"/>
      <c r="Z169" s="194">
        <f>IF($T169="",0,'General Inputs'!K$22)</f>
        <v>0</v>
      </c>
      <c r="AA169" s="194">
        <f>IF($T169="",0,'General Inputs'!L$22)</f>
        <v>0</v>
      </c>
      <c r="AB169" s="194">
        <f>IF($T169="",0,'General Inputs'!M$22)</f>
        <v>0</v>
      </c>
      <c r="AC169" s="194">
        <f>IF($T169="",0,'General Inputs'!N$22)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2" x14ac:dyDescent="0.2">
      <c r="A170" s="36"/>
      <c r="B170" s="36"/>
      <c r="C170" s="161"/>
      <c r="D170" s="161"/>
      <c r="E170" s="71" t="s">
        <v>34</v>
      </c>
      <c r="F170" s="71"/>
      <c r="G170" s="92"/>
      <c r="H170" s="93">
        <f t="shared" si="19"/>
        <v>0</v>
      </c>
      <c r="I170" s="162"/>
      <c r="J170" s="93">
        <f t="shared" si="20"/>
        <v>0</v>
      </c>
      <c r="K170" s="162"/>
      <c r="L170" s="162" t="str">
        <f t="shared" si="21"/>
        <v/>
      </c>
      <c r="M170" s="39"/>
      <c r="N170" s="163">
        <f t="shared" si="22"/>
        <v>0</v>
      </c>
      <c r="O170" s="163">
        <f t="shared" si="23"/>
        <v>0</v>
      </c>
      <c r="P170" s="163">
        <f t="shared" si="24"/>
        <v>0</v>
      </c>
      <c r="Q170" s="163">
        <f t="shared" si="25"/>
        <v>0</v>
      </c>
      <c r="R170" s="163">
        <f t="shared" si="26"/>
        <v>0</v>
      </c>
      <c r="S170" s="39"/>
      <c r="T170" s="164"/>
      <c r="U170" s="165">
        <f>ROUND(ROUND(T170,2)*(1+'General Inputs'!K$20)*(1-Z170)+'General Inputs'!K$27,2)</f>
        <v>0</v>
      </c>
      <c r="V170" s="165">
        <f>ROUND(ROUND(U170,2)*(1+'General Inputs'!L$20)*(1-AA170)+'General Inputs'!L$27,2)</f>
        <v>0</v>
      </c>
      <c r="W170" s="165">
        <f>ROUND(ROUND(V170,2)*(1+'General Inputs'!M$20)*(1-AB170)+'General Inputs'!M$27,2)</f>
        <v>0</v>
      </c>
      <c r="X170" s="165">
        <f>ROUND(ROUND(W170,2)*(1+'General Inputs'!N$20)*(1-AC170)+'General Inputs'!N$27,2)</f>
        <v>0</v>
      </c>
      <c r="Y170" s="166"/>
      <c r="Z170" s="194">
        <f>IF($T170="",0,'General Inputs'!K$22)</f>
        <v>0</v>
      </c>
      <c r="AA170" s="194">
        <f>IF($T170="",0,'General Inputs'!L$22)</f>
        <v>0</v>
      </c>
      <c r="AB170" s="194">
        <f>IF($T170="",0,'General Inputs'!M$22)</f>
        <v>0</v>
      </c>
      <c r="AC170" s="194">
        <f>IF($T170="",0,'General Inputs'!N$22)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2" x14ac:dyDescent="0.2">
      <c r="A171" s="36"/>
      <c r="B171" s="36"/>
      <c r="C171" s="161"/>
      <c r="D171" s="161"/>
      <c r="E171" s="71" t="s">
        <v>34</v>
      </c>
      <c r="F171" s="71"/>
      <c r="G171" s="92"/>
      <c r="H171" s="93">
        <f t="shared" si="19"/>
        <v>0</v>
      </c>
      <c r="I171" s="162"/>
      <c r="J171" s="93">
        <f t="shared" si="20"/>
        <v>0</v>
      </c>
      <c r="K171" s="162"/>
      <c r="L171" s="162" t="str">
        <f t="shared" si="21"/>
        <v/>
      </c>
      <c r="M171" s="39"/>
      <c r="N171" s="163">
        <f t="shared" si="22"/>
        <v>0</v>
      </c>
      <c r="O171" s="163">
        <f t="shared" si="23"/>
        <v>0</v>
      </c>
      <c r="P171" s="163">
        <f t="shared" si="24"/>
        <v>0</v>
      </c>
      <c r="Q171" s="163">
        <f t="shared" si="25"/>
        <v>0</v>
      </c>
      <c r="R171" s="163">
        <f t="shared" si="26"/>
        <v>0</v>
      </c>
      <c r="S171" s="39"/>
      <c r="T171" s="164"/>
      <c r="U171" s="165">
        <f>ROUND(ROUND(T171,2)*(1+'General Inputs'!K$20)*(1-Z171)+'General Inputs'!K$27,2)</f>
        <v>0</v>
      </c>
      <c r="V171" s="165">
        <f>ROUND(ROUND(U171,2)*(1+'General Inputs'!L$20)*(1-AA171)+'General Inputs'!L$27,2)</f>
        <v>0</v>
      </c>
      <c r="W171" s="165">
        <f>ROUND(ROUND(V171,2)*(1+'General Inputs'!M$20)*(1-AB171)+'General Inputs'!M$27,2)</f>
        <v>0</v>
      </c>
      <c r="X171" s="165">
        <f>ROUND(ROUND(W171,2)*(1+'General Inputs'!N$20)*(1-AC171)+'General Inputs'!N$27,2)</f>
        <v>0</v>
      </c>
      <c r="Y171" s="166"/>
      <c r="Z171" s="194">
        <f>IF($T171="",0,'General Inputs'!K$22)</f>
        <v>0</v>
      </c>
      <c r="AA171" s="194">
        <f>IF($T171="",0,'General Inputs'!L$22)</f>
        <v>0</v>
      </c>
      <c r="AB171" s="194">
        <f>IF($T171="",0,'General Inputs'!M$22)</f>
        <v>0</v>
      </c>
      <c r="AC171" s="194">
        <f>IF($T171="",0,'General Inputs'!N$22)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2" x14ac:dyDescent="0.2">
      <c r="A172" s="36"/>
      <c r="B172" s="36"/>
      <c r="C172" s="161"/>
      <c r="D172" s="161"/>
      <c r="E172" s="71" t="s">
        <v>34</v>
      </c>
      <c r="F172" s="71"/>
      <c r="G172" s="92"/>
      <c r="H172" s="93">
        <f t="shared" si="19"/>
        <v>0</v>
      </c>
      <c r="I172" s="162"/>
      <c r="J172" s="93">
        <f t="shared" si="20"/>
        <v>0</v>
      </c>
      <c r="K172" s="162"/>
      <c r="L172" s="162" t="str">
        <f t="shared" si="21"/>
        <v/>
      </c>
      <c r="M172" s="39"/>
      <c r="N172" s="163">
        <f t="shared" si="22"/>
        <v>0</v>
      </c>
      <c r="O172" s="163">
        <f t="shared" si="23"/>
        <v>0</v>
      </c>
      <c r="P172" s="163">
        <f t="shared" si="24"/>
        <v>0</v>
      </c>
      <c r="Q172" s="163">
        <f t="shared" si="25"/>
        <v>0</v>
      </c>
      <c r="R172" s="163">
        <f t="shared" si="26"/>
        <v>0</v>
      </c>
      <c r="S172" s="39"/>
      <c r="T172" s="164"/>
      <c r="U172" s="165">
        <f>ROUND(ROUND(T172,2)*(1+'General Inputs'!K$20)*(1-Z172)+'General Inputs'!K$27,2)</f>
        <v>0</v>
      </c>
      <c r="V172" s="165">
        <f>ROUND(ROUND(U172,2)*(1+'General Inputs'!L$20)*(1-AA172)+'General Inputs'!L$27,2)</f>
        <v>0</v>
      </c>
      <c r="W172" s="165">
        <f>ROUND(ROUND(V172,2)*(1+'General Inputs'!M$20)*(1-AB172)+'General Inputs'!M$27,2)</f>
        <v>0</v>
      </c>
      <c r="X172" s="165">
        <f>ROUND(ROUND(W172,2)*(1+'General Inputs'!N$20)*(1-AC172)+'General Inputs'!N$27,2)</f>
        <v>0</v>
      </c>
      <c r="Y172" s="166"/>
      <c r="Z172" s="194">
        <f>IF($T172="",0,'General Inputs'!K$22)</f>
        <v>0</v>
      </c>
      <c r="AA172" s="194">
        <f>IF($T172="",0,'General Inputs'!L$22)</f>
        <v>0</v>
      </c>
      <c r="AB172" s="194">
        <f>IF($T172="",0,'General Inputs'!M$22)</f>
        <v>0</v>
      </c>
      <c r="AC172" s="194">
        <f>IF($T172="",0,'General Inputs'!N$22)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2" x14ac:dyDescent="0.2">
      <c r="A173" s="36"/>
      <c r="B173" s="36"/>
      <c r="C173" s="161"/>
      <c r="D173" s="161"/>
      <c r="E173" s="71" t="s">
        <v>34</v>
      </c>
      <c r="F173" s="71"/>
      <c r="G173" s="92"/>
      <c r="H173" s="93">
        <f t="shared" si="19"/>
        <v>0</v>
      </c>
      <c r="I173" s="162"/>
      <c r="J173" s="93">
        <f t="shared" si="20"/>
        <v>0</v>
      </c>
      <c r="K173" s="162"/>
      <c r="L173" s="162" t="str">
        <f t="shared" si="21"/>
        <v/>
      </c>
      <c r="M173" s="39"/>
      <c r="N173" s="163">
        <f t="shared" si="22"/>
        <v>0</v>
      </c>
      <c r="O173" s="163">
        <f t="shared" si="23"/>
        <v>0</v>
      </c>
      <c r="P173" s="163">
        <f t="shared" si="24"/>
        <v>0</v>
      </c>
      <c r="Q173" s="163">
        <f t="shared" si="25"/>
        <v>0</v>
      </c>
      <c r="R173" s="163">
        <f t="shared" si="26"/>
        <v>0</v>
      </c>
      <c r="S173" s="39"/>
      <c r="T173" s="164"/>
      <c r="U173" s="165">
        <f>ROUND(ROUND(T173,2)*(1+'General Inputs'!K$20)*(1-Z173)+'General Inputs'!K$27,2)</f>
        <v>0</v>
      </c>
      <c r="V173" s="165">
        <f>ROUND(ROUND(U173,2)*(1+'General Inputs'!L$20)*(1-AA173)+'General Inputs'!L$27,2)</f>
        <v>0</v>
      </c>
      <c r="W173" s="165">
        <f>ROUND(ROUND(V173,2)*(1+'General Inputs'!M$20)*(1-AB173)+'General Inputs'!M$27,2)</f>
        <v>0</v>
      </c>
      <c r="X173" s="165">
        <f>ROUND(ROUND(W173,2)*(1+'General Inputs'!N$20)*(1-AC173)+'General Inputs'!N$27,2)</f>
        <v>0</v>
      </c>
      <c r="Y173" s="166"/>
      <c r="Z173" s="194">
        <f>IF($T173="",0,'General Inputs'!K$22)</f>
        <v>0</v>
      </c>
      <c r="AA173" s="194">
        <f>IF($T173="",0,'General Inputs'!L$22)</f>
        <v>0</v>
      </c>
      <c r="AB173" s="194">
        <f>IF($T173="",0,'General Inputs'!M$22)</f>
        <v>0</v>
      </c>
      <c r="AC173" s="194">
        <f>IF($T173="",0,'General Inputs'!N$22)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2" x14ac:dyDescent="0.2">
      <c r="A174" s="36"/>
      <c r="B174" s="36"/>
      <c r="C174" s="161"/>
      <c r="D174" s="161"/>
      <c r="E174" s="71" t="s">
        <v>34</v>
      </c>
      <c r="F174" s="71"/>
      <c r="G174" s="92"/>
      <c r="H174" s="93">
        <f t="shared" si="19"/>
        <v>0</v>
      </c>
      <c r="I174" s="162"/>
      <c r="J174" s="93">
        <f t="shared" si="20"/>
        <v>0</v>
      </c>
      <c r="K174" s="162"/>
      <c r="L174" s="162" t="str">
        <f t="shared" si="21"/>
        <v/>
      </c>
      <c r="M174" s="39"/>
      <c r="N174" s="163">
        <f t="shared" si="22"/>
        <v>0</v>
      </c>
      <c r="O174" s="163">
        <f t="shared" si="23"/>
        <v>0</v>
      </c>
      <c r="P174" s="163">
        <f t="shared" si="24"/>
        <v>0</v>
      </c>
      <c r="Q174" s="163">
        <f t="shared" si="25"/>
        <v>0</v>
      </c>
      <c r="R174" s="163">
        <f t="shared" si="26"/>
        <v>0</v>
      </c>
      <c r="S174" s="39"/>
      <c r="T174" s="164"/>
      <c r="U174" s="165">
        <f>ROUND(ROUND(T174,2)*(1+'General Inputs'!K$20)*(1-Z174)+'General Inputs'!K$27,2)</f>
        <v>0</v>
      </c>
      <c r="V174" s="165">
        <f>ROUND(ROUND(U174,2)*(1+'General Inputs'!L$20)*(1-AA174)+'General Inputs'!L$27,2)</f>
        <v>0</v>
      </c>
      <c r="W174" s="165">
        <f>ROUND(ROUND(V174,2)*(1+'General Inputs'!M$20)*(1-AB174)+'General Inputs'!M$27,2)</f>
        <v>0</v>
      </c>
      <c r="X174" s="165">
        <f>ROUND(ROUND(W174,2)*(1+'General Inputs'!N$20)*(1-AC174)+'General Inputs'!N$27,2)</f>
        <v>0</v>
      </c>
      <c r="Y174" s="166"/>
      <c r="Z174" s="194">
        <f>IF($T174="",0,'General Inputs'!K$22)</f>
        <v>0</v>
      </c>
      <c r="AA174" s="194">
        <f>IF($T174="",0,'General Inputs'!L$22)</f>
        <v>0</v>
      </c>
      <c r="AB174" s="194">
        <f>IF($T174="",0,'General Inputs'!M$22)</f>
        <v>0</v>
      </c>
      <c r="AC174" s="194">
        <f>IF($T174="",0,'General Inputs'!N$22)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2" x14ac:dyDescent="0.2">
      <c r="A175" s="36"/>
      <c r="B175" s="36"/>
      <c r="C175" s="161"/>
      <c r="D175" s="161"/>
      <c r="E175" s="71" t="s">
        <v>34</v>
      </c>
      <c r="F175" s="71"/>
      <c r="G175" s="92"/>
      <c r="H175" s="93">
        <f t="shared" si="19"/>
        <v>0</v>
      </c>
      <c r="I175" s="162"/>
      <c r="J175" s="93">
        <f t="shared" si="20"/>
        <v>0</v>
      </c>
      <c r="K175" s="162"/>
      <c r="L175" s="162" t="str">
        <f t="shared" si="21"/>
        <v/>
      </c>
      <c r="M175" s="39"/>
      <c r="N175" s="163">
        <f t="shared" si="22"/>
        <v>0</v>
      </c>
      <c r="O175" s="163">
        <f t="shared" si="23"/>
        <v>0</v>
      </c>
      <c r="P175" s="163">
        <f t="shared" si="24"/>
        <v>0</v>
      </c>
      <c r="Q175" s="163">
        <f t="shared" si="25"/>
        <v>0</v>
      </c>
      <c r="R175" s="163">
        <f t="shared" si="26"/>
        <v>0</v>
      </c>
      <c r="S175" s="39"/>
      <c r="T175" s="164"/>
      <c r="U175" s="165">
        <f>ROUND(ROUND(T175,2)*(1+'General Inputs'!K$20)*(1-Z175)+'General Inputs'!K$27,2)</f>
        <v>0</v>
      </c>
      <c r="V175" s="165">
        <f>ROUND(ROUND(U175,2)*(1+'General Inputs'!L$20)*(1-AA175)+'General Inputs'!L$27,2)</f>
        <v>0</v>
      </c>
      <c r="W175" s="165">
        <f>ROUND(ROUND(V175,2)*(1+'General Inputs'!M$20)*(1-AB175)+'General Inputs'!M$27,2)</f>
        <v>0</v>
      </c>
      <c r="X175" s="165">
        <f>ROUND(ROUND(W175,2)*(1+'General Inputs'!N$20)*(1-AC175)+'General Inputs'!N$27,2)</f>
        <v>0</v>
      </c>
      <c r="Y175" s="166"/>
      <c r="Z175" s="194">
        <f>IF($T175="",0,'General Inputs'!K$22)</f>
        <v>0</v>
      </c>
      <c r="AA175" s="194">
        <f>IF($T175="",0,'General Inputs'!L$22)</f>
        <v>0</v>
      </c>
      <c r="AB175" s="194">
        <f>IF($T175="",0,'General Inputs'!M$22)</f>
        <v>0</v>
      </c>
      <c r="AC175" s="194">
        <f>IF($T175="",0,'General Inputs'!N$22)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2" x14ac:dyDescent="0.2">
      <c r="A176" s="36"/>
      <c r="B176" s="36"/>
      <c r="C176" s="161"/>
      <c r="D176" s="161"/>
      <c r="E176" s="71" t="s">
        <v>34</v>
      </c>
      <c r="F176" s="71"/>
      <c r="G176" s="92"/>
      <c r="H176" s="93">
        <f t="shared" si="19"/>
        <v>0</v>
      </c>
      <c r="I176" s="162"/>
      <c r="J176" s="93">
        <f t="shared" si="20"/>
        <v>0</v>
      </c>
      <c r="K176" s="162"/>
      <c r="L176" s="162" t="str">
        <f t="shared" si="21"/>
        <v/>
      </c>
      <c r="M176" s="39"/>
      <c r="N176" s="163">
        <f t="shared" si="22"/>
        <v>0</v>
      </c>
      <c r="O176" s="163">
        <f t="shared" si="23"/>
        <v>0</v>
      </c>
      <c r="P176" s="163">
        <f t="shared" si="24"/>
        <v>0</v>
      </c>
      <c r="Q176" s="163">
        <f t="shared" si="25"/>
        <v>0</v>
      </c>
      <c r="R176" s="163">
        <f t="shared" si="26"/>
        <v>0</v>
      </c>
      <c r="S176" s="39"/>
      <c r="T176" s="164"/>
      <c r="U176" s="165">
        <f>ROUND(ROUND(T176,2)*(1+'General Inputs'!K$20)*(1-Z176)+'General Inputs'!K$27,2)</f>
        <v>0</v>
      </c>
      <c r="V176" s="165">
        <f>ROUND(ROUND(U176,2)*(1+'General Inputs'!L$20)*(1-AA176)+'General Inputs'!L$27,2)</f>
        <v>0</v>
      </c>
      <c r="W176" s="165">
        <f>ROUND(ROUND(V176,2)*(1+'General Inputs'!M$20)*(1-AB176)+'General Inputs'!M$27,2)</f>
        <v>0</v>
      </c>
      <c r="X176" s="165">
        <f>ROUND(ROUND(W176,2)*(1+'General Inputs'!N$20)*(1-AC176)+'General Inputs'!N$27,2)</f>
        <v>0</v>
      </c>
      <c r="Y176" s="166"/>
      <c r="Z176" s="194">
        <f>IF($T176="",0,'General Inputs'!K$22)</f>
        <v>0</v>
      </c>
      <c r="AA176" s="194">
        <f>IF($T176="",0,'General Inputs'!L$22)</f>
        <v>0</v>
      </c>
      <c r="AB176" s="194">
        <f>IF($T176="",0,'General Inputs'!M$22)</f>
        <v>0</v>
      </c>
      <c r="AC176" s="194">
        <f>IF($T176="",0,'General Inputs'!N$22)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2" x14ac:dyDescent="0.2">
      <c r="A177" s="36"/>
      <c r="B177" s="36"/>
      <c r="C177" s="161"/>
      <c r="D177" s="161"/>
      <c r="E177" s="71" t="s">
        <v>34</v>
      </c>
      <c r="F177" s="71"/>
      <c r="G177" s="92"/>
      <c r="H177" s="93">
        <f t="shared" si="19"/>
        <v>0</v>
      </c>
      <c r="I177" s="162"/>
      <c r="J177" s="93">
        <f t="shared" si="20"/>
        <v>0</v>
      </c>
      <c r="K177" s="162"/>
      <c r="L177" s="162" t="str">
        <f t="shared" si="21"/>
        <v/>
      </c>
      <c r="M177" s="39"/>
      <c r="N177" s="163">
        <f t="shared" si="22"/>
        <v>0</v>
      </c>
      <c r="O177" s="163">
        <f t="shared" si="23"/>
        <v>0</v>
      </c>
      <c r="P177" s="163">
        <f t="shared" si="24"/>
        <v>0</v>
      </c>
      <c r="Q177" s="163">
        <f t="shared" si="25"/>
        <v>0</v>
      </c>
      <c r="R177" s="163">
        <f t="shared" si="26"/>
        <v>0</v>
      </c>
      <c r="S177" s="39"/>
      <c r="T177" s="164"/>
      <c r="U177" s="165">
        <f>ROUND(ROUND(T177,2)*(1+'General Inputs'!K$20)*(1-Z177)+'General Inputs'!K$27,2)</f>
        <v>0</v>
      </c>
      <c r="V177" s="165">
        <f>ROUND(ROUND(U177,2)*(1+'General Inputs'!L$20)*(1-AA177)+'General Inputs'!L$27,2)</f>
        <v>0</v>
      </c>
      <c r="W177" s="165">
        <f>ROUND(ROUND(V177,2)*(1+'General Inputs'!M$20)*(1-AB177)+'General Inputs'!M$27,2)</f>
        <v>0</v>
      </c>
      <c r="X177" s="165">
        <f>ROUND(ROUND(W177,2)*(1+'General Inputs'!N$20)*(1-AC177)+'General Inputs'!N$27,2)</f>
        <v>0</v>
      </c>
      <c r="Y177" s="166"/>
      <c r="Z177" s="194">
        <f>IF($T177="",0,'General Inputs'!K$22)</f>
        <v>0</v>
      </c>
      <c r="AA177" s="194">
        <f>IF($T177="",0,'General Inputs'!L$22)</f>
        <v>0</v>
      </c>
      <c r="AB177" s="194">
        <f>IF($T177="",0,'General Inputs'!M$22)</f>
        <v>0</v>
      </c>
      <c r="AC177" s="194">
        <f>IF($T177="",0,'General Inputs'!N$22)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2" x14ac:dyDescent="0.2">
      <c r="A178" s="36"/>
      <c r="B178" s="36"/>
      <c r="C178" s="161"/>
      <c r="D178" s="161"/>
      <c r="E178" s="71" t="s">
        <v>34</v>
      </c>
      <c r="F178" s="71"/>
      <c r="G178" s="92"/>
      <c r="H178" s="93">
        <f t="shared" si="19"/>
        <v>0</v>
      </c>
      <c r="I178" s="162"/>
      <c r="J178" s="93">
        <f t="shared" si="20"/>
        <v>0</v>
      </c>
      <c r="K178" s="162"/>
      <c r="L178" s="162" t="str">
        <f t="shared" si="21"/>
        <v/>
      </c>
      <c r="M178" s="39"/>
      <c r="N178" s="163">
        <f t="shared" si="22"/>
        <v>0</v>
      </c>
      <c r="O178" s="163">
        <f t="shared" si="23"/>
        <v>0</v>
      </c>
      <c r="P178" s="163">
        <f t="shared" si="24"/>
        <v>0</v>
      </c>
      <c r="Q178" s="163">
        <f t="shared" si="25"/>
        <v>0</v>
      </c>
      <c r="R178" s="163">
        <f t="shared" si="26"/>
        <v>0</v>
      </c>
      <c r="S178" s="39"/>
      <c r="T178" s="164"/>
      <c r="U178" s="165">
        <f>ROUND(ROUND(T178,2)*(1+'General Inputs'!K$20)*(1-Z178)+'General Inputs'!K$27,2)</f>
        <v>0</v>
      </c>
      <c r="V178" s="165">
        <f>ROUND(ROUND(U178,2)*(1+'General Inputs'!L$20)*(1-AA178)+'General Inputs'!L$27,2)</f>
        <v>0</v>
      </c>
      <c r="W178" s="165">
        <f>ROUND(ROUND(V178,2)*(1+'General Inputs'!M$20)*(1-AB178)+'General Inputs'!M$27,2)</f>
        <v>0</v>
      </c>
      <c r="X178" s="165">
        <f>ROUND(ROUND(W178,2)*(1+'General Inputs'!N$20)*(1-AC178)+'General Inputs'!N$27,2)</f>
        <v>0</v>
      </c>
      <c r="Y178" s="166"/>
      <c r="Z178" s="194">
        <f>IF($T178="",0,'General Inputs'!K$22)</f>
        <v>0</v>
      </c>
      <c r="AA178" s="194">
        <f>IF($T178="",0,'General Inputs'!L$22)</f>
        <v>0</v>
      </c>
      <c r="AB178" s="194">
        <f>IF($T178="",0,'General Inputs'!M$22)</f>
        <v>0</v>
      </c>
      <c r="AC178" s="194">
        <f>IF($T178="",0,'General Inputs'!N$22)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2" x14ac:dyDescent="0.2">
      <c r="A179" s="36"/>
      <c r="B179" s="36"/>
      <c r="C179" s="161"/>
      <c r="D179" s="161"/>
      <c r="E179" s="71" t="s">
        <v>34</v>
      </c>
      <c r="F179" s="71"/>
      <c r="G179" s="92"/>
      <c r="H179" s="93">
        <f t="shared" si="19"/>
        <v>0</v>
      </c>
      <c r="I179" s="162"/>
      <c r="J179" s="93">
        <f t="shared" si="20"/>
        <v>0</v>
      </c>
      <c r="K179" s="162"/>
      <c r="L179" s="162" t="str">
        <f t="shared" si="21"/>
        <v/>
      </c>
      <c r="M179" s="39"/>
      <c r="N179" s="163">
        <f t="shared" si="22"/>
        <v>0</v>
      </c>
      <c r="O179" s="163">
        <f t="shared" si="23"/>
        <v>0</v>
      </c>
      <c r="P179" s="163">
        <f t="shared" si="24"/>
        <v>0</v>
      </c>
      <c r="Q179" s="163">
        <f t="shared" si="25"/>
        <v>0</v>
      </c>
      <c r="R179" s="163">
        <f t="shared" si="26"/>
        <v>0</v>
      </c>
      <c r="S179" s="39"/>
      <c r="T179" s="164"/>
      <c r="U179" s="165">
        <f>ROUND(ROUND(T179,2)*(1+'General Inputs'!K$20)*(1-Z179)+'General Inputs'!K$27,2)</f>
        <v>0</v>
      </c>
      <c r="V179" s="165">
        <f>ROUND(ROUND(U179,2)*(1+'General Inputs'!L$20)*(1-AA179)+'General Inputs'!L$27,2)</f>
        <v>0</v>
      </c>
      <c r="W179" s="165">
        <f>ROUND(ROUND(V179,2)*(1+'General Inputs'!M$20)*(1-AB179)+'General Inputs'!M$27,2)</f>
        <v>0</v>
      </c>
      <c r="X179" s="165">
        <f>ROUND(ROUND(W179,2)*(1+'General Inputs'!N$20)*(1-AC179)+'General Inputs'!N$27,2)</f>
        <v>0</v>
      </c>
      <c r="Y179" s="166"/>
      <c r="Z179" s="194">
        <f>IF($T179="",0,'General Inputs'!K$22)</f>
        <v>0</v>
      </c>
      <c r="AA179" s="194">
        <f>IF($T179="",0,'General Inputs'!L$22)</f>
        <v>0</v>
      </c>
      <c r="AB179" s="194">
        <f>IF($T179="",0,'General Inputs'!M$22)</f>
        <v>0</v>
      </c>
      <c r="AC179" s="194">
        <f>IF($T179="",0,'General Inputs'!N$22)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2" x14ac:dyDescent="0.2">
      <c r="A180" s="36"/>
      <c r="B180" s="36"/>
      <c r="C180" s="161"/>
      <c r="D180" s="161"/>
      <c r="E180" s="71" t="s">
        <v>34</v>
      </c>
      <c r="F180" s="71"/>
      <c r="G180" s="92"/>
      <c r="H180" s="93">
        <f t="shared" si="19"/>
        <v>0</v>
      </c>
      <c r="I180" s="162"/>
      <c r="J180" s="93">
        <f t="shared" si="20"/>
        <v>0</v>
      </c>
      <c r="K180" s="162"/>
      <c r="L180" s="162" t="str">
        <f t="shared" si="21"/>
        <v/>
      </c>
      <c r="M180" s="39"/>
      <c r="N180" s="163">
        <f t="shared" si="22"/>
        <v>0</v>
      </c>
      <c r="O180" s="163">
        <f t="shared" si="23"/>
        <v>0</v>
      </c>
      <c r="P180" s="163">
        <f t="shared" si="24"/>
        <v>0</v>
      </c>
      <c r="Q180" s="163">
        <f t="shared" si="25"/>
        <v>0</v>
      </c>
      <c r="R180" s="163">
        <f t="shared" si="26"/>
        <v>0</v>
      </c>
      <c r="S180" s="39"/>
      <c r="T180" s="164"/>
      <c r="U180" s="165">
        <f>ROUND(ROUND(T180,2)*(1+'General Inputs'!K$20)*(1-Z180)+'General Inputs'!K$27,2)</f>
        <v>0</v>
      </c>
      <c r="V180" s="165">
        <f>ROUND(ROUND(U180,2)*(1+'General Inputs'!L$20)*(1-AA180)+'General Inputs'!L$27,2)</f>
        <v>0</v>
      </c>
      <c r="W180" s="165">
        <f>ROUND(ROUND(V180,2)*(1+'General Inputs'!M$20)*(1-AB180)+'General Inputs'!M$27,2)</f>
        <v>0</v>
      </c>
      <c r="X180" s="165">
        <f>ROUND(ROUND(W180,2)*(1+'General Inputs'!N$20)*(1-AC180)+'General Inputs'!N$27,2)</f>
        <v>0</v>
      </c>
      <c r="Y180" s="166"/>
      <c r="Z180" s="194">
        <f>IF($T180="",0,'General Inputs'!K$22)</f>
        <v>0</v>
      </c>
      <c r="AA180" s="194">
        <f>IF($T180="",0,'General Inputs'!L$22)</f>
        <v>0</v>
      </c>
      <c r="AB180" s="194">
        <f>IF($T180="",0,'General Inputs'!M$22)</f>
        <v>0</v>
      </c>
      <c r="AC180" s="194">
        <f>IF($T180="",0,'General Inputs'!N$22)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2" x14ac:dyDescent="0.2">
      <c r="A181" s="36"/>
      <c r="B181" s="36"/>
      <c r="C181" s="161"/>
      <c r="D181" s="161"/>
      <c r="E181" s="71" t="s">
        <v>34</v>
      </c>
      <c r="F181" s="71"/>
      <c r="G181" s="92"/>
      <c r="H181" s="93">
        <f t="shared" si="19"/>
        <v>0</v>
      </c>
      <c r="I181" s="162"/>
      <c r="J181" s="93">
        <f t="shared" si="20"/>
        <v>0</v>
      </c>
      <c r="K181" s="162"/>
      <c r="L181" s="162" t="str">
        <f t="shared" si="21"/>
        <v/>
      </c>
      <c r="M181" s="39"/>
      <c r="N181" s="163">
        <f t="shared" si="22"/>
        <v>0</v>
      </c>
      <c r="O181" s="163">
        <f t="shared" si="23"/>
        <v>0</v>
      </c>
      <c r="P181" s="163">
        <f t="shared" si="24"/>
        <v>0</v>
      </c>
      <c r="Q181" s="163">
        <f t="shared" si="25"/>
        <v>0</v>
      </c>
      <c r="R181" s="163">
        <f t="shared" si="26"/>
        <v>0</v>
      </c>
      <c r="S181" s="39"/>
      <c r="T181" s="164"/>
      <c r="U181" s="165">
        <f>ROUND(ROUND(T181,2)*(1+'General Inputs'!K$20)*(1-Z181)+'General Inputs'!K$27,2)</f>
        <v>0</v>
      </c>
      <c r="V181" s="165">
        <f>ROUND(ROUND(U181,2)*(1+'General Inputs'!L$20)*(1-AA181)+'General Inputs'!L$27,2)</f>
        <v>0</v>
      </c>
      <c r="W181" s="165">
        <f>ROUND(ROUND(V181,2)*(1+'General Inputs'!M$20)*(1-AB181)+'General Inputs'!M$27,2)</f>
        <v>0</v>
      </c>
      <c r="X181" s="165">
        <f>ROUND(ROUND(W181,2)*(1+'General Inputs'!N$20)*(1-AC181)+'General Inputs'!N$27,2)</f>
        <v>0</v>
      </c>
      <c r="Y181" s="166"/>
      <c r="Z181" s="194">
        <f>IF($T181="",0,'General Inputs'!K$22)</f>
        <v>0</v>
      </c>
      <c r="AA181" s="194">
        <f>IF($T181="",0,'General Inputs'!L$22)</f>
        <v>0</v>
      </c>
      <c r="AB181" s="194">
        <f>IF($T181="",0,'General Inputs'!M$22)</f>
        <v>0</v>
      </c>
      <c r="AC181" s="194">
        <f>IF($T181="",0,'General Inputs'!N$22)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2" x14ac:dyDescent="0.2">
      <c r="A182" s="36"/>
      <c r="B182" s="36"/>
      <c r="C182" s="161"/>
      <c r="D182" s="161"/>
      <c r="E182" s="71" t="s">
        <v>34</v>
      </c>
      <c r="F182" s="71"/>
      <c r="G182" s="92"/>
      <c r="H182" s="93">
        <f t="shared" si="19"/>
        <v>0</v>
      </c>
      <c r="I182" s="162"/>
      <c r="J182" s="93">
        <f t="shared" si="20"/>
        <v>0</v>
      </c>
      <c r="K182" s="162"/>
      <c r="L182" s="162" t="str">
        <f t="shared" si="21"/>
        <v/>
      </c>
      <c r="M182" s="39"/>
      <c r="N182" s="163">
        <f t="shared" si="22"/>
        <v>0</v>
      </c>
      <c r="O182" s="163">
        <f t="shared" si="23"/>
        <v>0</v>
      </c>
      <c r="P182" s="163">
        <f t="shared" si="24"/>
        <v>0</v>
      </c>
      <c r="Q182" s="163">
        <f t="shared" si="25"/>
        <v>0</v>
      </c>
      <c r="R182" s="163">
        <f t="shared" si="26"/>
        <v>0</v>
      </c>
      <c r="S182" s="39"/>
      <c r="T182" s="164"/>
      <c r="U182" s="165">
        <f>ROUND(ROUND(T182,2)*(1+'General Inputs'!K$20)*(1-Z182)+'General Inputs'!K$27,2)</f>
        <v>0</v>
      </c>
      <c r="V182" s="165">
        <f>ROUND(ROUND(U182,2)*(1+'General Inputs'!L$20)*(1-AA182)+'General Inputs'!L$27,2)</f>
        <v>0</v>
      </c>
      <c r="W182" s="165">
        <f>ROUND(ROUND(V182,2)*(1+'General Inputs'!M$20)*(1-AB182)+'General Inputs'!M$27,2)</f>
        <v>0</v>
      </c>
      <c r="X182" s="165">
        <f>ROUND(ROUND(W182,2)*(1+'General Inputs'!N$20)*(1-AC182)+'General Inputs'!N$27,2)</f>
        <v>0</v>
      </c>
      <c r="Y182" s="166"/>
      <c r="Z182" s="194">
        <f>IF($T182="",0,'General Inputs'!K$22)</f>
        <v>0</v>
      </c>
      <c r="AA182" s="194">
        <f>IF($T182="",0,'General Inputs'!L$22)</f>
        <v>0</v>
      </c>
      <c r="AB182" s="194">
        <f>IF($T182="",0,'General Inputs'!M$22)</f>
        <v>0</v>
      </c>
      <c r="AC182" s="194">
        <f>IF($T182="",0,'General Inputs'!N$22)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2" x14ac:dyDescent="0.2">
      <c r="A183" s="36"/>
      <c r="B183" s="36"/>
      <c r="C183" s="161"/>
      <c r="D183" s="161"/>
      <c r="E183" s="71" t="s">
        <v>34</v>
      </c>
      <c r="F183" s="71"/>
      <c r="G183" s="92"/>
      <c r="H183" s="93">
        <f t="shared" si="19"/>
        <v>0</v>
      </c>
      <c r="I183" s="162"/>
      <c r="J183" s="93">
        <f t="shared" si="20"/>
        <v>0</v>
      </c>
      <c r="K183" s="162"/>
      <c r="L183" s="162" t="str">
        <f t="shared" si="21"/>
        <v/>
      </c>
      <c r="M183" s="39"/>
      <c r="N183" s="163">
        <f t="shared" si="22"/>
        <v>0</v>
      </c>
      <c r="O183" s="163">
        <f t="shared" si="23"/>
        <v>0</v>
      </c>
      <c r="P183" s="163">
        <f t="shared" si="24"/>
        <v>0</v>
      </c>
      <c r="Q183" s="163">
        <f t="shared" si="25"/>
        <v>0</v>
      </c>
      <c r="R183" s="163">
        <f t="shared" si="26"/>
        <v>0</v>
      </c>
      <c r="S183" s="39"/>
      <c r="T183" s="164"/>
      <c r="U183" s="165">
        <f>ROUND(ROUND(T183,2)*(1+'General Inputs'!K$20)*(1-Z183)+'General Inputs'!K$27,2)</f>
        <v>0</v>
      </c>
      <c r="V183" s="165">
        <f>ROUND(ROUND(U183,2)*(1+'General Inputs'!L$20)*(1-AA183)+'General Inputs'!L$27,2)</f>
        <v>0</v>
      </c>
      <c r="W183" s="165">
        <f>ROUND(ROUND(V183,2)*(1+'General Inputs'!M$20)*(1-AB183)+'General Inputs'!M$27,2)</f>
        <v>0</v>
      </c>
      <c r="X183" s="165">
        <f>ROUND(ROUND(W183,2)*(1+'General Inputs'!N$20)*(1-AC183)+'General Inputs'!N$27,2)</f>
        <v>0</v>
      </c>
      <c r="Y183" s="166"/>
      <c r="Z183" s="194">
        <f>IF($T183="",0,'General Inputs'!K$22)</f>
        <v>0</v>
      </c>
      <c r="AA183" s="194">
        <f>IF($T183="",0,'General Inputs'!L$22)</f>
        <v>0</v>
      </c>
      <c r="AB183" s="194">
        <f>IF($T183="",0,'General Inputs'!M$22)</f>
        <v>0</v>
      </c>
      <c r="AC183" s="194">
        <f>IF($T183="",0,'General Inputs'!N$22)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2" x14ac:dyDescent="0.2">
      <c r="A184" s="36"/>
      <c r="B184" s="36"/>
      <c r="C184" s="161"/>
      <c r="D184" s="161"/>
      <c r="E184" s="71" t="s">
        <v>34</v>
      </c>
      <c r="F184" s="71"/>
      <c r="G184" s="92"/>
      <c r="H184" s="93">
        <f t="shared" si="19"/>
        <v>0</v>
      </c>
      <c r="I184" s="162"/>
      <c r="J184" s="93">
        <f t="shared" si="20"/>
        <v>0</v>
      </c>
      <c r="K184" s="162"/>
      <c r="L184" s="162" t="str">
        <f t="shared" si="21"/>
        <v/>
      </c>
      <c r="M184" s="39"/>
      <c r="N184" s="163">
        <f t="shared" si="22"/>
        <v>0</v>
      </c>
      <c r="O184" s="163">
        <f t="shared" si="23"/>
        <v>0</v>
      </c>
      <c r="P184" s="163">
        <f t="shared" si="24"/>
        <v>0</v>
      </c>
      <c r="Q184" s="163">
        <f t="shared" si="25"/>
        <v>0</v>
      </c>
      <c r="R184" s="163">
        <f t="shared" si="26"/>
        <v>0</v>
      </c>
      <c r="S184" s="39"/>
      <c r="T184" s="164"/>
      <c r="U184" s="165">
        <f>ROUND(ROUND(T184,2)*(1+'General Inputs'!K$20)*(1-Z184)+'General Inputs'!K$27,2)</f>
        <v>0</v>
      </c>
      <c r="V184" s="165">
        <f>ROUND(ROUND(U184,2)*(1+'General Inputs'!L$20)*(1-AA184)+'General Inputs'!L$27,2)</f>
        <v>0</v>
      </c>
      <c r="W184" s="165">
        <f>ROUND(ROUND(V184,2)*(1+'General Inputs'!M$20)*(1-AB184)+'General Inputs'!M$27,2)</f>
        <v>0</v>
      </c>
      <c r="X184" s="165">
        <f>ROUND(ROUND(W184,2)*(1+'General Inputs'!N$20)*(1-AC184)+'General Inputs'!N$27,2)</f>
        <v>0</v>
      </c>
      <c r="Y184" s="166"/>
      <c r="Z184" s="194">
        <f>IF($T184="",0,'General Inputs'!K$22)</f>
        <v>0</v>
      </c>
      <c r="AA184" s="194">
        <f>IF($T184="",0,'General Inputs'!L$22)</f>
        <v>0</v>
      </c>
      <c r="AB184" s="194">
        <f>IF($T184="",0,'General Inputs'!M$22)</f>
        <v>0</v>
      </c>
      <c r="AC184" s="194">
        <f>IF($T184="",0,'General Inputs'!N$22)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2" x14ac:dyDescent="0.2">
      <c r="A185" s="36"/>
      <c r="B185" s="36"/>
      <c r="C185" s="161"/>
      <c r="D185" s="161"/>
      <c r="E185" s="71" t="s">
        <v>34</v>
      </c>
      <c r="F185" s="71"/>
      <c r="G185" s="92"/>
      <c r="H185" s="93">
        <f t="shared" si="19"/>
        <v>0</v>
      </c>
      <c r="I185" s="162"/>
      <c r="J185" s="93">
        <f t="shared" si="20"/>
        <v>0</v>
      </c>
      <c r="K185" s="162"/>
      <c r="L185" s="162" t="str">
        <f t="shared" si="21"/>
        <v/>
      </c>
      <c r="M185" s="39"/>
      <c r="N185" s="163">
        <f t="shared" si="22"/>
        <v>0</v>
      </c>
      <c r="O185" s="163">
        <f t="shared" si="23"/>
        <v>0</v>
      </c>
      <c r="P185" s="163">
        <f t="shared" si="24"/>
        <v>0</v>
      </c>
      <c r="Q185" s="163">
        <f t="shared" si="25"/>
        <v>0</v>
      </c>
      <c r="R185" s="163">
        <f t="shared" si="26"/>
        <v>0</v>
      </c>
      <c r="S185" s="39"/>
      <c r="T185" s="164"/>
      <c r="U185" s="165">
        <f>ROUND(ROUND(T185,2)*(1+'General Inputs'!K$20)*(1-Z185)+'General Inputs'!K$27,2)</f>
        <v>0</v>
      </c>
      <c r="V185" s="165">
        <f>ROUND(ROUND(U185,2)*(1+'General Inputs'!L$20)*(1-AA185)+'General Inputs'!L$27,2)</f>
        <v>0</v>
      </c>
      <c r="W185" s="165">
        <f>ROUND(ROUND(V185,2)*(1+'General Inputs'!M$20)*(1-AB185)+'General Inputs'!M$27,2)</f>
        <v>0</v>
      </c>
      <c r="X185" s="165">
        <f>ROUND(ROUND(W185,2)*(1+'General Inputs'!N$20)*(1-AC185)+'General Inputs'!N$27,2)</f>
        <v>0</v>
      </c>
      <c r="Y185" s="166"/>
      <c r="Z185" s="194">
        <f>IF($T185="",0,'General Inputs'!K$22)</f>
        <v>0</v>
      </c>
      <c r="AA185" s="194">
        <f>IF($T185="",0,'General Inputs'!L$22)</f>
        <v>0</v>
      </c>
      <c r="AB185" s="194">
        <f>IF($T185="",0,'General Inputs'!M$22)</f>
        <v>0</v>
      </c>
      <c r="AC185" s="194">
        <f>IF($T185="",0,'General Inputs'!N$22)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2" x14ac:dyDescent="0.2">
      <c r="A186" s="36"/>
      <c r="B186" s="36"/>
      <c r="C186" s="161"/>
      <c r="D186" s="161"/>
      <c r="E186" s="71" t="s">
        <v>34</v>
      </c>
      <c r="F186" s="71"/>
      <c r="G186" s="92"/>
      <c r="H186" s="93">
        <f t="shared" si="19"/>
        <v>0</v>
      </c>
      <c r="I186" s="162"/>
      <c r="J186" s="93">
        <f t="shared" si="20"/>
        <v>0</v>
      </c>
      <c r="K186" s="162"/>
      <c r="L186" s="162" t="str">
        <f t="shared" si="21"/>
        <v/>
      </c>
      <c r="M186" s="39"/>
      <c r="N186" s="163">
        <f t="shared" si="22"/>
        <v>0</v>
      </c>
      <c r="O186" s="163">
        <f t="shared" si="23"/>
        <v>0</v>
      </c>
      <c r="P186" s="163">
        <f t="shared" si="24"/>
        <v>0</v>
      </c>
      <c r="Q186" s="163">
        <f t="shared" si="25"/>
        <v>0</v>
      </c>
      <c r="R186" s="163">
        <f t="shared" si="26"/>
        <v>0</v>
      </c>
      <c r="S186" s="39"/>
      <c r="T186" s="164"/>
      <c r="U186" s="165">
        <f>ROUND(ROUND(T186,2)*(1+'General Inputs'!K$20)*(1-Z186)+'General Inputs'!K$27,2)</f>
        <v>0</v>
      </c>
      <c r="V186" s="165">
        <f>ROUND(ROUND(U186,2)*(1+'General Inputs'!L$20)*(1-AA186)+'General Inputs'!L$27,2)</f>
        <v>0</v>
      </c>
      <c r="W186" s="165">
        <f>ROUND(ROUND(V186,2)*(1+'General Inputs'!M$20)*(1-AB186)+'General Inputs'!M$27,2)</f>
        <v>0</v>
      </c>
      <c r="X186" s="165">
        <f>ROUND(ROUND(W186,2)*(1+'General Inputs'!N$20)*(1-AC186)+'General Inputs'!N$27,2)</f>
        <v>0</v>
      </c>
      <c r="Y186" s="166"/>
      <c r="Z186" s="194">
        <f>IF($T186="",0,'General Inputs'!K$22)</f>
        <v>0</v>
      </c>
      <c r="AA186" s="194">
        <f>IF($T186="",0,'General Inputs'!L$22)</f>
        <v>0</v>
      </c>
      <c r="AB186" s="194">
        <f>IF($T186="",0,'General Inputs'!M$22)</f>
        <v>0</v>
      </c>
      <c r="AC186" s="194">
        <f>IF($T186="",0,'General Inputs'!N$22)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2" x14ac:dyDescent="0.2">
      <c r="A187" s="36"/>
      <c r="B187" s="36"/>
      <c r="C187" s="161"/>
      <c r="D187" s="161"/>
      <c r="E187" s="71" t="s">
        <v>34</v>
      </c>
      <c r="F187" s="71"/>
      <c r="G187" s="92"/>
      <c r="H187" s="93">
        <f t="shared" si="19"/>
        <v>0</v>
      </c>
      <c r="I187" s="162"/>
      <c r="J187" s="93">
        <f t="shared" si="20"/>
        <v>0</v>
      </c>
      <c r="K187" s="162"/>
      <c r="L187" s="162" t="str">
        <f t="shared" si="21"/>
        <v/>
      </c>
      <c r="M187" s="39"/>
      <c r="N187" s="163">
        <f t="shared" si="22"/>
        <v>0</v>
      </c>
      <c r="O187" s="163">
        <f t="shared" si="23"/>
        <v>0</v>
      </c>
      <c r="P187" s="163">
        <f t="shared" si="24"/>
        <v>0</v>
      </c>
      <c r="Q187" s="163">
        <f t="shared" si="25"/>
        <v>0</v>
      </c>
      <c r="R187" s="163">
        <f t="shared" si="26"/>
        <v>0</v>
      </c>
      <c r="S187" s="39"/>
      <c r="T187" s="164"/>
      <c r="U187" s="165">
        <f>ROUND(ROUND(T187,2)*(1+'General Inputs'!K$20)*(1-Z187)+'General Inputs'!K$27,2)</f>
        <v>0</v>
      </c>
      <c r="V187" s="165">
        <f>ROUND(ROUND(U187,2)*(1+'General Inputs'!L$20)*(1-AA187)+'General Inputs'!L$27,2)</f>
        <v>0</v>
      </c>
      <c r="W187" s="165">
        <f>ROUND(ROUND(V187,2)*(1+'General Inputs'!M$20)*(1-AB187)+'General Inputs'!M$27,2)</f>
        <v>0</v>
      </c>
      <c r="X187" s="165">
        <f>ROUND(ROUND(W187,2)*(1+'General Inputs'!N$20)*(1-AC187)+'General Inputs'!N$27,2)</f>
        <v>0</v>
      </c>
      <c r="Y187" s="166"/>
      <c r="Z187" s="194">
        <f>IF($T187="",0,'General Inputs'!K$22)</f>
        <v>0</v>
      </c>
      <c r="AA187" s="194">
        <f>IF($T187="",0,'General Inputs'!L$22)</f>
        <v>0</v>
      </c>
      <c r="AB187" s="194">
        <f>IF($T187="",0,'General Inputs'!M$22)</f>
        <v>0</v>
      </c>
      <c r="AC187" s="194">
        <f>IF($T187="",0,'General Inputs'!N$22)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2" x14ac:dyDescent="0.2">
      <c r="A188" s="36"/>
      <c r="B188" s="36"/>
      <c r="C188" s="161"/>
      <c r="D188" s="161"/>
      <c r="E188" s="71" t="s">
        <v>34</v>
      </c>
      <c r="F188" s="71"/>
      <c r="G188" s="92"/>
      <c r="H188" s="93">
        <f t="shared" si="19"/>
        <v>0</v>
      </c>
      <c r="I188" s="162"/>
      <c r="J188" s="93">
        <f t="shared" si="20"/>
        <v>0</v>
      </c>
      <c r="K188" s="162"/>
      <c r="L188" s="162" t="str">
        <f t="shared" si="21"/>
        <v/>
      </c>
      <c r="M188" s="39"/>
      <c r="N188" s="163">
        <f t="shared" si="22"/>
        <v>0</v>
      </c>
      <c r="O188" s="163">
        <f t="shared" si="23"/>
        <v>0</v>
      </c>
      <c r="P188" s="163">
        <f t="shared" si="24"/>
        <v>0</v>
      </c>
      <c r="Q188" s="163">
        <f t="shared" si="25"/>
        <v>0</v>
      </c>
      <c r="R188" s="163">
        <f t="shared" si="26"/>
        <v>0</v>
      </c>
      <c r="S188" s="39"/>
      <c r="T188" s="164"/>
      <c r="U188" s="165">
        <f>ROUND(ROUND(T188,2)*(1+'General Inputs'!K$20)*(1-Z188)+'General Inputs'!K$27,2)</f>
        <v>0</v>
      </c>
      <c r="V188" s="165">
        <f>ROUND(ROUND(U188,2)*(1+'General Inputs'!L$20)*(1-AA188)+'General Inputs'!L$27,2)</f>
        <v>0</v>
      </c>
      <c r="W188" s="165">
        <f>ROUND(ROUND(V188,2)*(1+'General Inputs'!M$20)*(1-AB188)+'General Inputs'!M$27,2)</f>
        <v>0</v>
      </c>
      <c r="X188" s="165">
        <f>ROUND(ROUND(W188,2)*(1+'General Inputs'!N$20)*(1-AC188)+'General Inputs'!N$27,2)</f>
        <v>0</v>
      </c>
      <c r="Y188" s="166"/>
      <c r="Z188" s="194">
        <f>IF($T188="",0,'General Inputs'!K$22)</f>
        <v>0</v>
      </c>
      <c r="AA188" s="194">
        <f>IF($T188="",0,'General Inputs'!L$22)</f>
        <v>0</v>
      </c>
      <c r="AB188" s="194">
        <f>IF($T188="",0,'General Inputs'!M$22)</f>
        <v>0</v>
      </c>
      <c r="AC188" s="194">
        <f>IF($T188="",0,'General Inputs'!N$22)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2" x14ac:dyDescent="0.2">
      <c r="A189" s="36"/>
      <c r="B189" s="36"/>
      <c r="C189" s="161"/>
      <c r="D189" s="161"/>
      <c r="E189" s="71" t="s">
        <v>34</v>
      </c>
      <c r="F189" s="71"/>
      <c r="G189" s="92"/>
      <c r="H189" s="93">
        <f t="shared" si="19"/>
        <v>0</v>
      </c>
      <c r="I189" s="162"/>
      <c r="J189" s="93">
        <f t="shared" si="20"/>
        <v>0</v>
      </c>
      <c r="K189" s="162"/>
      <c r="L189" s="162" t="str">
        <f t="shared" si="21"/>
        <v/>
      </c>
      <c r="M189" s="39"/>
      <c r="N189" s="163">
        <f t="shared" si="22"/>
        <v>0</v>
      </c>
      <c r="O189" s="163">
        <f t="shared" si="23"/>
        <v>0</v>
      </c>
      <c r="P189" s="163">
        <f t="shared" si="24"/>
        <v>0</v>
      </c>
      <c r="Q189" s="163">
        <f t="shared" si="25"/>
        <v>0</v>
      </c>
      <c r="R189" s="163">
        <f t="shared" si="26"/>
        <v>0</v>
      </c>
      <c r="S189" s="39"/>
      <c r="T189" s="164"/>
      <c r="U189" s="165">
        <f>ROUND(ROUND(T189,2)*(1+'General Inputs'!K$20)*(1-Z189)+'General Inputs'!K$27,2)</f>
        <v>0</v>
      </c>
      <c r="V189" s="165">
        <f>ROUND(ROUND(U189,2)*(1+'General Inputs'!L$20)*(1-AA189)+'General Inputs'!L$27,2)</f>
        <v>0</v>
      </c>
      <c r="W189" s="165">
        <f>ROUND(ROUND(V189,2)*(1+'General Inputs'!M$20)*(1-AB189)+'General Inputs'!M$27,2)</f>
        <v>0</v>
      </c>
      <c r="X189" s="165">
        <f>ROUND(ROUND(W189,2)*(1+'General Inputs'!N$20)*(1-AC189)+'General Inputs'!N$27,2)</f>
        <v>0</v>
      </c>
      <c r="Y189" s="166"/>
      <c r="Z189" s="194">
        <f>IF($T189="",0,'General Inputs'!K$22)</f>
        <v>0</v>
      </c>
      <c r="AA189" s="194">
        <f>IF($T189="",0,'General Inputs'!L$22)</f>
        <v>0</v>
      </c>
      <c r="AB189" s="194">
        <f>IF($T189="",0,'General Inputs'!M$22)</f>
        <v>0</v>
      </c>
      <c r="AC189" s="194">
        <f>IF($T189="",0,'General Inputs'!N$22)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2" x14ac:dyDescent="0.2">
      <c r="A190" s="36"/>
      <c r="B190" s="36"/>
      <c r="C190" s="161"/>
      <c r="D190" s="161"/>
      <c r="E190" s="71" t="s">
        <v>34</v>
      </c>
      <c r="F190" s="71"/>
      <c r="G190" s="92"/>
      <c r="H190" s="93">
        <f t="shared" si="19"/>
        <v>0</v>
      </c>
      <c r="I190" s="162"/>
      <c r="J190" s="93">
        <f t="shared" si="20"/>
        <v>0</v>
      </c>
      <c r="K190" s="162"/>
      <c r="L190" s="162" t="str">
        <f t="shared" si="21"/>
        <v/>
      </c>
      <c r="M190" s="39"/>
      <c r="N190" s="163">
        <f t="shared" si="22"/>
        <v>0</v>
      </c>
      <c r="O190" s="163">
        <f t="shared" si="23"/>
        <v>0</v>
      </c>
      <c r="P190" s="163">
        <f t="shared" si="24"/>
        <v>0</v>
      </c>
      <c r="Q190" s="163">
        <f t="shared" si="25"/>
        <v>0</v>
      </c>
      <c r="R190" s="163">
        <f t="shared" si="26"/>
        <v>0</v>
      </c>
      <c r="S190" s="39"/>
      <c r="T190" s="164"/>
      <c r="U190" s="165">
        <f>ROUND(ROUND(T190,2)*(1+'General Inputs'!K$20)*(1-Z190)+'General Inputs'!K$27,2)</f>
        <v>0</v>
      </c>
      <c r="V190" s="165">
        <f>ROUND(ROUND(U190,2)*(1+'General Inputs'!L$20)*(1-AA190)+'General Inputs'!L$27,2)</f>
        <v>0</v>
      </c>
      <c r="W190" s="165">
        <f>ROUND(ROUND(V190,2)*(1+'General Inputs'!M$20)*(1-AB190)+'General Inputs'!M$27,2)</f>
        <v>0</v>
      </c>
      <c r="X190" s="165">
        <f>ROUND(ROUND(W190,2)*(1+'General Inputs'!N$20)*(1-AC190)+'General Inputs'!N$27,2)</f>
        <v>0</v>
      </c>
      <c r="Y190" s="166"/>
      <c r="Z190" s="194">
        <f>IF($T190="",0,'General Inputs'!K$22)</f>
        <v>0</v>
      </c>
      <c r="AA190" s="194">
        <f>IF($T190="",0,'General Inputs'!L$22)</f>
        <v>0</v>
      </c>
      <c r="AB190" s="194">
        <f>IF($T190="",0,'General Inputs'!M$22)</f>
        <v>0</v>
      </c>
      <c r="AC190" s="194">
        <f>IF($T190="",0,'General Inputs'!N$22)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2" x14ac:dyDescent="0.2">
      <c r="A191" s="36"/>
      <c r="B191" s="36"/>
      <c r="C191" s="161"/>
      <c r="D191" s="161"/>
      <c r="E191" s="71" t="s">
        <v>34</v>
      </c>
      <c r="F191" s="71"/>
      <c r="G191" s="92"/>
      <c r="H191" s="93">
        <f t="shared" si="19"/>
        <v>0</v>
      </c>
      <c r="I191" s="162"/>
      <c r="J191" s="93">
        <f t="shared" si="20"/>
        <v>0</v>
      </c>
      <c r="K191" s="162"/>
      <c r="L191" s="162" t="str">
        <f t="shared" si="21"/>
        <v/>
      </c>
      <c r="M191" s="39"/>
      <c r="N191" s="163">
        <f t="shared" si="22"/>
        <v>0</v>
      </c>
      <c r="O191" s="163">
        <f t="shared" si="23"/>
        <v>0</v>
      </c>
      <c r="P191" s="163">
        <f t="shared" si="24"/>
        <v>0</v>
      </c>
      <c r="Q191" s="163">
        <f t="shared" si="25"/>
        <v>0</v>
      </c>
      <c r="R191" s="163">
        <f t="shared" si="26"/>
        <v>0</v>
      </c>
      <c r="S191" s="39"/>
      <c r="T191" s="164"/>
      <c r="U191" s="165">
        <f>ROUND(ROUND(T191,2)*(1+'General Inputs'!K$20)*(1-Z191)+'General Inputs'!K$27,2)</f>
        <v>0</v>
      </c>
      <c r="V191" s="165">
        <f>ROUND(ROUND(U191,2)*(1+'General Inputs'!L$20)*(1-AA191)+'General Inputs'!L$27,2)</f>
        <v>0</v>
      </c>
      <c r="W191" s="165">
        <f>ROUND(ROUND(V191,2)*(1+'General Inputs'!M$20)*(1-AB191)+'General Inputs'!M$27,2)</f>
        <v>0</v>
      </c>
      <c r="X191" s="165">
        <f>ROUND(ROUND(W191,2)*(1+'General Inputs'!N$20)*(1-AC191)+'General Inputs'!N$27,2)</f>
        <v>0</v>
      </c>
      <c r="Y191" s="166"/>
      <c r="Z191" s="194">
        <f>IF($T191="",0,'General Inputs'!K$22)</f>
        <v>0</v>
      </c>
      <c r="AA191" s="194">
        <f>IF($T191="",0,'General Inputs'!L$22)</f>
        <v>0</v>
      </c>
      <c r="AB191" s="194">
        <f>IF($T191="",0,'General Inputs'!M$22)</f>
        <v>0</v>
      </c>
      <c r="AC191" s="194">
        <f>IF($T191="",0,'General Inputs'!N$22)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2" x14ac:dyDescent="0.2">
      <c r="A192" s="36"/>
      <c r="B192" s="36"/>
      <c r="C192" s="161"/>
      <c r="D192" s="161"/>
      <c r="E192" s="71" t="s">
        <v>34</v>
      </c>
      <c r="F192" s="71"/>
      <c r="G192" s="92"/>
      <c r="H192" s="93">
        <f t="shared" si="19"/>
        <v>0</v>
      </c>
      <c r="I192" s="162"/>
      <c r="J192" s="93">
        <f t="shared" si="20"/>
        <v>0</v>
      </c>
      <c r="K192" s="162"/>
      <c r="L192" s="162" t="str">
        <f t="shared" si="21"/>
        <v/>
      </c>
      <c r="M192" s="39"/>
      <c r="N192" s="163">
        <f t="shared" si="22"/>
        <v>0</v>
      </c>
      <c r="O192" s="163">
        <f t="shared" si="23"/>
        <v>0</v>
      </c>
      <c r="P192" s="163">
        <f t="shared" si="24"/>
        <v>0</v>
      </c>
      <c r="Q192" s="163">
        <f t="shared" si="25"/>
        <v>0</v>
      </c>
      <c r="R192" s="163">
        <f t="shared" si="26"/>
        <v>0</v>
      </c>
      <c r="S192" s="39"/>
      <c r="T192" s="164"/>
      <c r="U192" s="165">
        <f>ROUND(ROUND(T192,2)*(1+'General Inputs'!K$20)*(1-Z192)+'General Inputs'!K$27,2)</f>
        <v>0</v>
      </c>
      <c r="V192" s="165">
        <f>ROUND(ROUND(U192,2)*(1+'General Inputs'!L$20)*(1-AA192)+'General Inputs'!L$27,2)</f>
        <v>0</v>
      </c>
      <c r="W192" s="165">
        <f>ROUND(ROUND(V192,2)*(1+'General Inputs'!M$20)*(1-AB192)+'General Inputs'!M$27,2)</f>
        <v>0</v>
      </c>
      <c r="X192" s="165">
        <f>ROUND(ROUND(W192,2)*(1+'General Inputs'!N$20)*(1-AC192)+'General Inputs'!N$27,2)</f>
        <v>0</v>
      </c>
      <c r="Y192" s="166"/>
      <c r="Z192" s="194">
        <f>IF($T192="",0,'General Inputs'!K$22)</f>
        <v>0</v>
      </c>
      <c r="AA192" s="194">
        <f>IF($T192="",0,'General Inputs'!L$22)</f>
        <v>0</v>
      </c>
      <c r="AB192" s="194">
        <f>IF($T192="",0,'General Inputs'!M$22)</f>
        <v>0</v>
      </c>
      <c r="AC192" s="194">
        <f>IF($T192="",0,'General Inputs'!N$22)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2" x14ac:dyDescent="0.2">
      <c r="A193" s="36"/>
      <c r="B193" s="36"/>
      <c r="C193" s="161"/>
      <c r="D193" s="161"/>
      <c r="E193" s="71" t="s">
        <v>34</v>
      </c>
      <c r="F193" s="71"/>
      <c r="G193" s="92"/>
      <c r="H193" s="93">
        <f t="shared" si="19"/>
        <v>0</v>
      </c>
      <c r="I193" s="162"/>
      <c r="J193" s="93">
        <f t="shared" si="20"/>
        <v>0</v>
      </c>
      <c r="K193" s="162"/>
      <c r="L193" s="162" t="str">
        <f t="shared" si="21"/>
        <v/>
      </c>
      <c r="M193" s="39"/>
      <c r="N193" s="163">
        <f t="shared" si="22"/>
        <v>0</v>
      </c>
      <c r="O193" s="163">
        <f t="shared" si="23"/>
        <v>0</v>
      </c>
      <c r="P193" s="163">
        <f t="shared" si="24"/>
        <v>0</v>
      </c>
      <c r="Q193" s="163">
        <f t="shared" si="25"/>
        <v>0</v>
      </c>
      <c r="R193" s="163">
        <f t="shared" si="26"/>
        <v>0</v>
      </c>
      <c r="S193" s="39"/>
      <c r="T193" s="164"/>
      <c r="U193" s="165">
        <f>ROUND(ROUND(T193,2)*(1+'General Inputs'!K$20)*(1-Z193)+'General Inputs'!K$27,2)</f>
        <v>0</v>
      </c>
      <c r="V193" s="165">
        <f>ROUND(ROUND(U193,2)*(1+'General Inputs'!L$20)*(1-AA193)+'General Inputs'!L$27,2)</f>
        <v>0</v>
      </c>
      <c r="W193" s="165">
        <f>ROUND(ROUND(V193,2)*(1+'General Inputs'!M$20)*(1-AB193)+'General Inputs'!M$27,2)</f>
        <v>0</v>
      </c>
      <c r="X193" s="165">
        <f>ROUND(ROUND(W193,2)*(1+'General Inputs'!N$20)*(1-AC193)+'General Inputs'!N$27,2)</f>
        <v>0</v>
      </c>
      <c r="Y193" s="166"/>
      <c r="Z193" s="194">
        <f>IF($T193="",0,'General Inputs'!K$22)</f>
        <v>0</v>
      </c>
      <c r="AA193" s="194">
        <f>IF($T193="",0,'General Inputs'!L$22)</f>
        <v>0</v>
      </c>
      <c r="AB193" s="194">
        <f>IF($T193="",0,'General Inputs'!M$22)</f>
        <v>0</v>
      </c>
      <c r="AC193" s="194">
        <f>IF($T193="",0,'General Inputs'!N$22)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2" x14ac:dyDescent="0.2">
      <c r="A194" s="36"/>
      <c r="B194" s="36"/>
      <c r="C194" s="161"/>
      <c r="D194" s="161"/>
      <c r="E194" s="71" t="s">
        <v>34</v>
      </c>
      <c r="F194" s="71"/>
      <c r="G194" s="92"/>
      <c r="H194" s="93">
        <f t="shared" si="19"/>
        <v>0</v>
      </c>
      <c r="I194" s="162"/>
      <c r="J194" s="93">
        <f t="shared" si="20"/>
        <v>0</v>
      </c>
      <c r="K194" s="162"/>
      <c r="L194" s="162" t="str">
        <f t="shared" si="21"/>
        <v/>
      </c>
      <c r="M194" s="39"/>
      <c r="N194" s="163">
        <f t="shared" si="22"/>
        <v>0</v>
      </c>
      <c r="O194" s="163">
        <f t="shared" si="23"/>
        <v>0</v>
      </c>
      <c r="P194" s="163">
        <f t="shared" si="24"/>
        <v>0</v>
      </c>
      <c r="Q194" s="163">
        <f t="shared" si="25"/>
        <v>0</v>
      </c>
      <c r="R194" s="163">
        <f t="shared" si="26"/>
        <v>0</v>
      </c>
      <c r="S194" s="39"/>
      <c r="T194" s="164"/>
      <c r="U194" s="165">
        <f>ROUND(ROUND(T194,2)*(1+'General Inputs'!K$20)*(1-Z194)+'General Inputs'!K$27,2)</f>
        <v>0</v>
      </c>
      <c r="V194" s="165">
        <f>ROUND(ROUND(U194,2)*(1+'General Inputs'!L$20)*(1-AA194)+'General Inputs'!L$27,2)</f>
        <v>0</v>
      </c>
      <c r="W194" s="165">
        <f>ROUND(ROUND(V194,2)*(1+'General Inputs'!M$20)*(1-AB194)+'General Inputs'!M$27,2)</f>
        <v>0</v>
      </c>
      <c r="X194" s="165">
        <f>ROUND(ROUND(W194,2)*(1+'General Inputs'!N$20)*(1-AC194)+'General Inputs'!N$27,2)</f>
        <v>0</v>
      </c>
      <c r="Y194" s="166"/>
      <c r="Z194" s="194">
        <f>IF($T194="",0,'General Inputs'!K$22)</f>
        <v>0</v>
      </c>
      <c r="AA194" s="194">
        <f>IF($T194="",0,'General Inputs'!L$22)</f>
        <v>0</v>
      </c>
      <c r="AB194" s="194">
        <f>IF($T194="",0,'General Inputs'!M$22)</f>
        <v>0</v>
      </c>
      <c r="AC194" s="194">
        <f>IF($T194="",0,'General Inputs'!N$22)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2" x14ac:dyDescent="0.2">
      <c r="A195" s="36"/>
      <c r="B195" s="36"/>
      <c r="C195" s="161"/>
      <c r="D195" s="161"/>
      <c r="E195" s="71" t="s">
        <v>34</v>
      </c>
      <c r="F195" s="71"/>
      <c r="G195" s="92"/>
      <c r="H195" s="93">
        <f t="shared" si="19"/>
        <v>0</v>
      </c>
      <c r="I195" s="162"/>
      <c r="J195" s="93">
        <f t="shared" si="20"/>
        <v>0</v>
      </c>
      <c r="K195" s="162"/>
      <c r="L195" s="162" t="str">
        <f t="shared" si="21"/>
        <v/>
      </c>
      <c r="M195" s="39"/>
      <c r="N195" s="163">
        <f t="shared" si="22"/>
        <v>0</v>
      </c>
      <c r="O195" s="163">
        <f t="shared" si="23"/>
        <v>0</v>
      </c>
      <c r="P195" s="163">
        <f t="shared" si="24"/>
        <v>0</v>
      </c>
      <c r="Q195" s="163">
        <f t="shared" si="25"/>
        <v>0</v>
      </c>
      <c r="R195" s="163">
        <f t="shared" si="26"/>
        <v>0</v>
      </c>
      <c r="S195" s="39"/>
      <c r="T195" s="164"/>
      <c r="U195" s="165">
        <f>ROUND(ROUND(T195,2)*(1+'General Inputs'!K$20)*(1-Z195)+'General Inputs'!K$27,2)</f>
        <v>0</v>
      </c>
      <c r="V195" s="165">
        <f>ROUND(ROUND(U195,2)*(1+'General Inputs'!L$20)*(1-AA195)+'General Inputs'!L$27,2)</f>
        <v>0</v>
      </c>
      <c r="W195" s="165">
        <f>ROUND(ROUND(V195,2)*(1+'General Inputs'!M$20)*(1-AB195)+'General Inputs'!M$27,2)</f>
        <v>0</v>
      </c>
      <c r="X195" s="165">
        <f>ROUND(ROUND(W195,2)*(1+'General Inputs'!N$20)*(1-AC195)+'General Inputs'!N$27,2)</f>
        <v>0</v>
      </c>
      <c r="Y195" s="166"/>
      <c r="Z195" s="194">
        <f>IF($T195="",0,'General Inputs'!K$22)</f>
        <v>0</v>
      </c>
      <c r="AA195" s="194">
        <f>IF($T195="",0,'General Inputs'!L$22)</f>
        <v>0</v>
      </c>
      <c r="AB195" s="194">
        <f>IF($T195="",0,'General Inputs'!M$22)</f>
        <v>0</v>
      </c>
      <c r="AC195" s="194">
        <f>IF($T195="",0,'General Inputs'!N$22)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2" x14ac:dyDescent="0.2">
      <c r="A196" s="36"/>
      <c r="B196" s="36"/>
      <c r="C196" s="161"/>
      <c r="D196" s="161"/>
      <c r="E196" s="71" t="s">
        <v>34</v>
      </c>
      <c r="F196" s="71"/>
      <c r="G196" s="92"/>
      <c r="H196" s="93">
        <f t="shared" si="19"/>
        <v>0</v>
      </c>
      <c r="I196" s="162"/>
      <c r="J196" s="93">
        <f t="shared" si="20"/>
        <v>0</v>
      </c>
      <c r="K196" s="162"/>
      <c r="L196" s="162" t="str">
        <f t="shared" si="21"/>
        <v/>
      </c>
      <c r="M196" s="39"/>
      <c r="N196" s="163">
        <f t="shared" si="22"/>
        <v>0</v>
      </c>
      <c r="O196" s="163">
        <f t="shared" si="23"/>
        <v>0</v>
      </c>
      <c r="P196" s="163">
        <f t="shared" si="24"/>
        <v>0</v>
      </c>
      <c r="Q196" s="163">
        <f t="shared" si="25"/>
        <v>0</v>
      </c>
      <c r="R196" s="163">
        <f t="shared" si="26"/>
        <v>0</v>
      </c>
      <c r="S196" s="39"/>
      <c r="T196" s="164"/>
      <c r="U196" s="165">
        <f>ROUND(ROUND(T196,2)*(1+'General Inputs'!K$20)*(1-Z196)+'General Inputs'!K$27,2)</f>
        <v>0</v>
      </c>
      <c r="V196" s="165">
        <f>ROUND(ROUND(U196,2)*(1+'General Inputs'!L$20)*(1-AA196)+'General Inputs'!L$27,2)</f>
        <v>0</v>
      </c>
      <c r="W196" s="165">
        <f>ROUND(ROUND(V196,2)*(1+'General Inputs'!M$20)*(1-AB196)+'General Inputs'!M$27,2)</f>
        <v>0</v>
      </c>
      <c r="X196" s="165">
        <f>ROUND(ROUND(W196,2)*(1+'General Inputs'!N$20)*(1-AC196)+'General Inputs'!N$27,2)</f>
        <v>0</v>
      </c>
      <c r="Y196" s="166"/>
      <c r="Z196" s="194">
        <f>IF($T196="",0,'General Inputs'!K$22)</f>
        <v>0</v>
      </c>
      <c r="AA196" s="194">
        <f>IF($T196="",0,'General Inputs'!L$22)</f>
        <v>0</v>
      </c>
      <c r="AB196" s="194">
        <f>IF($T196="",0,'General Inputs'!M$22)</f>
        <v>0</v>
      </c>
      <c r="AC196" s="194">
        <f>IF($T196="",0,'General Inputs'!N$22)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2" x14ac:dyDescent="0.2">
      <c r="A197" s="36"/>
      <c r="B197" s="36"/>
      <c r="C197" s="161"/>
      <c r="D197" s="161"/>
      <c r="E197" s="71" t="s">
        <v>34</v>
      </c>
      <c r="F197" s="71"/>
      <c r="G197" s="92"/>
      <c r="H197" s="93">
        <f t="shared" si="19"/>
        <v>0</v>
      </c>
      <c r="I197" s="162"/>
      <c r="J197" s="93">
        <f t="shared" si="20"/>
        <v>0</v>
      </c>
      <c r="K197" s="162"/>
      <c r="L197" s="162" t="str">
        <f t="shared" si="21"/>
        <v/>
      </c>
      <c r="M197" s="39"/>
      <c r="N197" s="163">
        <f t="shared" si="22"/>
        <v>0</v>
      </c>
      <c r="O197" s="163">
        <f t="shared" si="23"/>
        <v>0</v>
      </c>
      <c r="P197" s="163">
        <f t="shared" si="24"/>
        <v>0</v>
      </c>
      <c r="Q197" s="163">
        <f t="shared" si="25"/>
        <v>0</v>
      </c>
      <c r="R197" s="163">
        <f t="shared" si="26"/>
        <v>0</v>
      </c>
      <c r="S197" s="39"/>
      <c r="T197" s="164"/>
      <c r="U197" s="165">
        <f>ROUND(ROUND(T197,2)*(1+'General Inputs'!K$20)*(1-Z197)+'General Inputs'!K$27,2)</f>
        <v>0</v>
      </c>
      <c r="V197" s="165">
        <f>ROUND(ROUND(U197,2)*(1+'General Inputs'!L$20)*(1-AA197)+'General Inputs'!L$27,2)</f>
        <v>0</v>
      </c>
      <c r="W197" s="165">
        <f>ROUND(ROUND(V197,2)*(1+'General Inputs'!M$20)*(1-AB197)+'General Inputs'!M$27,2)</f>
        <v>0</v>
      </c>
      <c r="X197" s="165">
        <f>ROUND(ROUND(W197,2)*(1+'General Inputs'!N$20)*(1-AC197)+'General Inputs'!N$27,2)</f>
        <v>0</v>
      </c>
      <c r="Y197" s="166"/>
      <c r="Z197" s="194">
        <f>IF($T197="",0,'General Inputs'!K$22)</f>
        <v>0</v>
      </c>
      <c r="AA197" s="194">
        <f>IF($T197="",0,'General Inputs'!L$22)</f>
        <v>0</v>
      </c>
      <c r="AB197" s="194">
        <f>IF($T197="",0,'General Inputs'!M$22)</f>
        <v>0</v>
      </c>
      <c r="AC197" s="194">
        <f>IF($T197="",0,'General Inputs'!N$22)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2" x14ac:dyDescent="0.2">
      <c r="A198" s="36"/>
      <c r="B198" s="36"/>
      <c r="C198" s="161"/>
      <c r="D198" s="161"/>
      <c r="E198" s="71" t="s">
        <v>34</v>
      </c>
      <c r="F198" s="71"/>
      <c r="G198" s="92"/>
      <c r="H198" s="93">
        <f t="shared" si="19"/>
        <v>0</v>
      </c>
      <c r="I198" s="162"/>
      <c r="J198" s="93">
        <f t="shared" si="20"/>
        <v>0</v>
      </c>
      <c r="K198" s="162"/>
      <c r="L198" s="162" t="str">
        <f t="shared" si="21"/>
        <v/>
      </c>
      <c r="M198" s="39"/>
      <c r="N198" s="163">
        <f t="shared" si="22"/>
        <v>0</v>
      </c>
      <c r="O198" s="163">
        <f t="shared" si="23"/>
        <v>0</v>
      </c>
      <c r="P198" s="163">
        <f t="shared" si="24"/>
        <v>0</v>
      </c>
      <c r="Q198" s="163">
        <f t="shared" si="25"/>
        <v>0</v>
      </c>
      <c r="R198" s="163">
        <f t="shared" si="26"/>
        <v>0</v>
      </c>
      <c r="S198" s="39"/>
      <c r="T198" s="164"/>
      <c r="U198" s="165">
        <f>ROUND(ROUND(T198,2)*(1+'General Inputs'!K$20)*(1-Z198)+'General Inputs'!K$27,2)</f>
        <v>0</v>
      </c>
      <c r="V198" s="165">
        <f>ROUND(ROUND(U198,2)*(1+'General Inputs'!L$20)*(1-AA198)+'General Inputs'!L$27,2)</f>
        <v>0</v>
      </c>
      <c r="W198" s="165">
        <f>ROUND(ROUND(V198,2)*(1+'General Inputs'!M$20)*(1-AB198)+'General Inputs'!M$27,2)</f>
        <v>0</v>
      </c>
      <c r="X198" s="165">
        <f>ROUND(ROUND(W198,2)*(1+'General Inputs'!N$20)*(1-AC198)+'General Inputs'!N$27,2)</f>
        <v>0</v>
      </c>
      <c r="Y198" s="166"/>
      <c r="Z198" s="194">
        <f>IF($T198="",0,'General Inputs'!K$22)</f>
        <v>0</v>
      </c>
      <c r="AA198" s="194">
        <f>IF($T198="",0,'General Inputs'!L$22)</f>
        <v>0</v>
      </c>
      <c r="AB198" s="194">
        <f>IF($T198="",0,'General Inputs'!M$22)</f>
        <v>0</v>
      </c>
      <c r="AC198" s="194">
        <f>IF($T198="",0,'General Inputs'!N$22)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2" x14ac:dyDescent="0.2">
      <c r="A199" s="36"/>
      <c r="B199" s="36"/>
      <c r="C199" s="161"/>
      <c r="D199" s="161"/>
      <c r="E199" s="71" t="s">
        <v>34</v>
      </c>
      <c r="F199" s="71"/>
      <c r="G199" s="92"/>
      <c r="H199" s="93">
        <f t="shared" ref="H199:H262" si="27">_xlfn.IFNA(INDEX($N199:$R199,1,MATCH(forecastyear,$N$5:$R$5,0)),0)</f>
        <v>0</v>
      </c>
      <c r="I199" s="162"/>
      <c r="J199" s="93">
        <f t="shared" ref="J199:J262" si="28">_xlfn.IFNA(INDEX($T199:$X199,1,MATCH(forecastyear,$T$5:$X$5,0)),0)</f>
        <v>0</v>
      </c>
      <c r="K199" s="162"/>
      <c r="L199" s="162" t="str">
        <f t="shared" si="21"/>
        <v/>
      </c>
      <c r="M199" s="39"/>
      <c r="N199" s="163">
        <f t="shared" si="22"/>
        <v>0</v>
      </c>
      <c r="O199" s="163">
        <f t="shared" si="23"/>
        <v>0</v>
      </c>
      <c r="P199" s="163">
        <f t="shared" si="24"/>
        <v>0</v>
      </c>
      <c r="Q199" s="163">
        <f t="shared" si="25"/>
        <v>0</v>
      </c>
      <c r="R199" s="163">
        <f t="shared" si="26"/>
        <v>0</v>
      </c>
      <c r="S199" s="39"/>
      <c r="T199" s="164"/>
      <c r="U199" s="165">
        <f>ROUND(ROUND(T199,2)*(1+'General Inputs'!K$20)*(1-Z199)+'General Inputs'!K$27,2)</f>
        <v>0</v>
      </c>
      <c r="V199" s="165">
        <f>ROUND(ROUND(U199,2)*(1+'General Inputs'!L$20)*(1-AA199)+'General Inputs'!L$27,2)</f>
        <v>0</v>
      </c>
      <c r="W199" s="165">
        <f>ROUND(ROUND(V199,2)*(1+'General Inputs'!M$20)*(1-AB199)+'General Inputs'!M$27,2)</f>
        <v>0</v>
      </c>
      <c r="X199" s="165">
        <f>ROUND(ROUND(W199,2)*(1+'General Inputs'!N$20)*(1-AC199)+'General Inputs'!N$27,2)</f>
        <v>0</v>
      </c>
      <c r="Y199" s="166"/>
      <c r="Z199" s="194">
        <f>IF($T199="",0,'General Inputs'!K$22)</f>
        <v>0</v>
      </c>
      <c r="AA199" s="194">
        <f>IF($T199="",0,'General Inputs'!L$22)</f>
        <v>0</v>
      </c>
      <c r="AB199" s="194">
        <f>IF($T199="",0,'General Inputs'!M$22)</f>
        <v>0</v>
      </c>
      <c r="AC199" s="194">
        <f>IF($T199="",0,'General Inputs'!N$22)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2" x14ac:dyDescent="0.2">
      <c r="A200" s="36"/>
      <c r="B200" s="36"/>
      <c r="C200" s="161"/>
      <c r="D200" s="161"/>
      <c r="E200" s="71" t="s">
        <v>34</v>
      </c>
      <c r="F200" s="71"/>
      <c r="G200" s="92"/>
      <c r="H200" s="93">
        <f t="shared" si="27"/>
        <v>0</v>
      </c>
      <c r="I200" s="162"/>
      <c r="J200" s="93">
        <f t="shared" si="28"/>
        <v>0</v>
      </c>
      <c r="K200" s="162"/>
      <c r="L200" s="162" t="str">
        <f t="shared" ref="L200:L263" si="29">IF(C200="","",IF(H200&gt;J200,"NON-COMPLIANT","COMPLIANT"))</f>
        <v/>
      </c>
      <c r="M200" s="39"/>
      <c r="N200" s="163">
        <f t="shared" ref="N200:N263" si="30">T200</f>
        <v>0</v>
      </c>
      <c r="O200" s="163">
        <f t="shared" ref="O200:O263" si="31">U200</f>
        <v>0</v>
      </c>
      <c r="P200" s="163">
        <f t="shared" ref="P200:P263" si="32">V200</f>
        <v>0</v>
      </c>
      <c r="Q200" s="163">
        <f t="shared" ref="Q200:Q263" si="33">W200</f>
        <v>0</v>
      </c>
      <c r="R200" s="163">
        <f t="shared" ref="R200:R263" si="34">X200</f>
        <v>0</v>
      </c>
      <c r="S200" s="39"/>
      <c r="T200" s="164"/>
      <c r="U200" s="165">
        <f>ROUND(ROUND(T200,2)*(1+'General Inputs'!K$20)*(1-Z200)+'General Inputs'!K$27,2)</f>
        <v>0</v>
      </c>
      <c r="V200" s="165">
        <f>ROUND(ROUND(U200,2)*(1+'General Inputs'!L$20)*(1-AA200)+'General Inputs'!L$27,2)</f>
        <v>0</v>
      </c>
      <c r="W200" s="165">
        <f>ROUND(ROUND(V200,2)*(1+'General Inputs'!M$20)*(1-AB200)+'General Inputs'!M$27,2)</f>
        <v>0</v>
      </c>
      <c r="X200" s="165">
        <f>ROUND(ROUND(W200,2)*(1+'General Inputs'!N$20)*(1-AC200)+'General Inputs'!N$27,2)</f>
        <v>0</v>
      </c>
      <c r="Y200" s="166"/>
      <c r="Z200" s="194">
        <f>IF($T200="",0,'General Inputs'!K$22)</f>
        <v>0</v>
      </c>
      <c r="AA200" s="194">
        <f>IF($T200="",0,'General Inputs'!L$22)</f>
        <v>0</v>
      </c>
      <c r="AB200" s="194">
        <f>IF($T200="",0,'General Inputs'!M$22)</f>
        <v>0</v>
      </c>
      <c r="AC200" s="194">
        <f>IF($T200="",0,'General Inputs'!N$22)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2" x14ac:dyDescent="0.2">
      <c r="A201" s="36"/>
      <c r="B201" s="36"/>
      <c r="C201" s="161"/>
      <c r="D201" s="161"/>
      <c r="E201" s="71" t="s">
        <v>34</v>
      </c>
      <c r="F201" s="71"/>
      <c r="G201" s="92"/>
      <c r="H201" s="93">
        <f t="shared" si="27"/>
        <v>0</v>
      </c>
      <c r="I201" s="162"/>
      <c r="J201" s="93">
        <f t="shared" si="28"/>
        <v>0</v>
      </c>
      <c r="K201" s="162"/>
      <c r="L201" s="162" t="str">
        <f t="shared" si="29"/>
        <v/>
      </c>
      <c r="M201" s="39"/>
      <c r="N201" s="163">
        <f t="shared" si="30"/>
        <v>0</v>
      </c>
      <c r="O201" s="163">
        <f t="shared" si="31"/>
        <v>0</v>
      </c>
      <c r="P201" s="163">
        <f t="shared" si="32"/>
        <v>0</v>
      </c>
      <c r="Q201" s="163">
        <f t="shared" si="33"/>
        <v>0</v>
      </c>
      <c r="R201" s="163">
        <f t="shared" si="34"/>
        <v>0</v>
      </c>
      <c r="S201" s="39"/>
      <c r="T201" s="164"/>
      <c r="U201" s="165">
        <f>ROUND(ROUND(T201,2)*(1+'General Inputs'!K$20)*(1-Z201)+'General Inputs'!K$27,2)</f>
        <v>0</v>
      </c>
      <c r="V201" s="165">
        <f>ROUND(ROUND(U201,2)*(1+'General Inputs'!L$20)*(1-AA201)+'General Inputs'!L$27,2)</f>
        <v>0</v>
      </c>
      <c r="W201" s="165">
        <f>ROUND(ROUND(V201,2)*(1+'General Inputs'!M$20)*(1-AB201)+'General Inputs'!M$27,2)</f>
        <v>0</v>
      </c>
      <c r="X201" s="165">
        <f>ROUND(ROUND(W201,2)*(1+'General Inputs'!N$20)*(1-AC201)+'General Inputs'!N$27,2)</f>
        <v>0</v>
      </c>
      <c r="Y201" s="166"/>
      <c r="Z201" s="194">
        <f>IF($T201="",0,'General Inputs'!K$22)</f>
        <v>0</v>
      </c>
      <c r="AA201" s="194">
        <f>IF($T201="",0,'General Inputs'!L$22)</f>
        <v>0</v>
      </c>
      <c r="AB201" s="194">
        <f>IF($T201="",0,'General Inputs'!M$22)</f>
        <v>0</v>
      </c>
      <c r="AC201" s="194">
        <f>IF($T201="",0,'General Inputs'!N$22)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2" x14ac:dyDescent="0.2">
      <c r="A202" s="36"/>
      <c r="B202" s="36"/>
      <c r="C202" s="161"/>
      <c r="D202" s="161"/>
      <c r="E202" s="71" t="s">
        <v>34</v>
      </c>
      <c r="F202" s="71"/>
      <c r="G202" s="92"/>
      <c r="H202" s="93">
        <f t="shared" si="27"/>
        <v>0</v>
      </c>
      <c r="I202" s="162"/>
      <c r="J202" s="93">
        <f t="shared" si="28"/>
        <v>0</v>
      </c>
      <c r="K202" s="162"/>
      <c r="L202" s="162" t="str">
        <f t="shared" si="29"/>
        <v/>
      </c>
      <c r="M202" s="39"/>
      <c r="N202" s="163">
        <f t="shared" si="30"/>
        <v>0</v>
      </c>
      <c r="O202" s="163">
        <f t="shared" si="31"/>
        <v>0</v>
      </c>
      <c r="P202" s="163">
        <f t="shared" si="32"/>
        <v>0</v>
      </c>
      <c r="Q202" s="163">
        <f t="shared" si="33"/>
        <v>0</v>
      </c>
      <c r="R202" s="163">
        <f t="shared" si="34"/>
        <v>0</v>
      </c>
      <c r="S202" s="39"/>
      <c r="T202" s="164"/>
      <c r="U202" s="165">
        <f>ROUND(ROUND(T202,2)*(1+'General Inputs'!K$20)*(1-Z202)+'General Inputs'!K$27,2)</f>
        <v>0</v>
      </c>
      <c r="V202" s="165">
        <f>ROUND(ROUND(U202,2)*(1+'General Inputs'!L$20)*(1-AA202)+'General Inputs'!L$27,2)</f>
        <v>0</v>
      </c>
      <c r="W202" s="165">
        <f>ROUND(ROUND(V202,2)*(1+'General Inputs'!M$20)*(1-AB202)+'General Inputs'!M$27,2)</f>
        <v>0</v>
      </c>
      <c r="X202" s="165">
        <f>ROUND(ROUND(W202,2)*(1+'General Inputs'!N$20)*(1-AC202)+'General Inputs'!N$27,2)</f>
        <v>0</v>
      </c>
      <c r="Y202" s="166"/>
      <c r="Z202" s="194">
        <f>IF($T202="",0,'General Inputs'!K$22)</f>
        <v>0</v>
      </c>
      <c r="AA202" s="194">
        <f>IF($T202="",0,'General Inputs'!L$22)</f>
        <v>0</v>
      </c>
      <c r="AB202" s="194">
        <f>IF($T202="",0,'General Inputs'!M$22)</f>
        <v>0</v>
      </c>
      <c r="AC202" s="194">
        <f>IF($T202="",0,'General Inputs'!N$22)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2" x14ac:dyDescent="0.2">
      <c r="A203" s="36"/>
      <c r="B203" s="36"/>
      <c r="C203" s="161"/>
      <c r="D203" s="161"/>
      <c r="E203" s="71" t="s">
        <v>34</v>
      </c>
      <c r="F203" s="71"/>
      <c r="G203" s="92"/>
      <c r="H203" s="93">
        <f t="shared" si="27"/>
        <v>0</v>
      </c>
      <c r="I203" s="162"/>
      <c r="J203" s="93">
        <f t="shared" si="28"/>
        <v>0</v>
      </c>
      <c r="K203" s="162"/>
      <c r="L203" s="162" t="str">
        <f t="shared" si="29"/>
        <v/>
      </c>
      <c r="M203" s="39"/>
      <c r="N203" s="163">
        <f t="shared" si="30"/>
        <v>0</v>
      </c>
      <c r="O203" s="163">
        <f t="shared" si="31"/>
        <v>0</v>
      </c>
      <c r="P203" s="163">
        <f t="shared" si="32"/>
        <v>0</v>
      </c>
      <c r="Q203" s="163">
        <f t="shared" si="33"/>
        <v>0</v>
      </c>
      <c r="R203" s="163">
        <f t="shared" si="34"/>
        <v>0</v>
      </c>
      <c r="S203" s="39"/>
      <c r="T203" s="164"/>
      <c r="U203" s="165">
        <f>ROUND(ROUND(T203,2)*(1+'General Inputs'!K$20)*(1-Z203)+'General Inputs'!K$27,2)</f>
        <v>0</v>
      </c>
      <c r="V203" s="165">
        <f>ROUND(ROUND(U203,2)*(1+'General Inputs'!L$20)*(1-AA203)+'General Inputs'!L$27,2)</f>
        <v>0</v>
      </c>
      <c r="W203" s="165">
        <f>ROUND(ROUND(V203,2)*(1+'General Inputs'!M$20)*(1-AB203)+'General Inputs'!M$27,2)</f>
        <v>0</v>
      </c>
      <c r="X203" s="165">
        <f>ROUND(ROUND(W203,2)*(1+'General Inputs'!N$20)*(1-AC203)+'General Inputs'!N$27,2)</f>
        <v>0</v>
      </c>
      <c r="Y203" s="166"/>
      <c r="Z203" s="194">
        <f>IF($T203="",0,'General Inputs'!K$22)</f>
        <v>0</v>
      </c>
      <c r="AA203" s="194">
        <f>IF($T203="",0,'General Inputs'!L$22)</f>
        <v>0</v>
      </c>
      <c r="AB203" s="194">
        <f>IF($T203="",0,'General Inputs'!M$22)</f>
        <v>0</v>
      </c>
      <c r="AC203" s="194">
        <f>IF($T203="",0,'General Inputs'!N$22)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2" x14ac:dyDescent="0.2">
      <c r="A204" s="36"/>
      <c r="B204" s="36"/>
      <c r="C204" s="161"/>
      <c r="D204" s="161"/>
      <c r="E204" s="71" t="s">
        <v>34</v>
      </c>
      <c r="F204" s="71"/>
      <c r="G204" s="92"/>
      <c r="H204" s="93">
        <f t="shared" si="27"/>
        <v>0</v>
      </c>
      <c r="I204" s="162"/>
      <c r="J204" s="93">
        <f t="shared" si="28"/>
        <v>0</v>
      </c>
      <c r="K204" s="162"/>
      <c r="L204" s="162" t="str">
        <f t="shared" si="29"/>
        <v/>
      </c>
      <c r="M204" s="39"/>
      <c r="N204" s="163">
        <f t="shared" si="30"/>
        <v>0</v>
      </c>
      <c r="O204" s="163">
        <f t="shared" si="31"/>
        <v>0</v>
      </c>
      <c r="P204" s="163">
        <f t="shared" si="32"/>
        <v>0</v>
      </c>
      <c r="Q204" s="163">
        <f t="shared" si="33"/>
        <v>0</v>
      </c>
      <c r="R204" s="163">
        <f t="shared" si="34"/>
        <v>0</v>
      </c>
      <c r="S204" s="39"/>
      <c r="T204" s="164"/>
      <c r="U204" s="165">
        <f>ROUND(ROUND(T204,2)*(1+'General Inputs'!K$20)*(1-Z204)+'General Inputs'!K$27,2)</f>
        <v>0</v>
      </c>
      <c r="V204" s="165">
        <f>ROUND(ROUND(U204,2)*(1+'General Inputs'!L$20)*(1-AA204)+'General Inputs'!L$27,2)</f>
        <v>0</v>
      </c>
      <c r="W204" s="165">
        <f>ROUND(ROUND(V204,2)*(1+'General Inputs'!M$20)*(1-AB204)+'General Inputs'!M$27,2)</f>
        <v>0</v>
      </c>
      <c r="X204" s="165">
        <f>ROUND(ROUND(W204,2)*(1+'General Inputs'!N$20)*(1-AC204)+'General Inputs'!N$27,2)</f>
        <v>0</v>
      </c>
      <c r="Y204" s="166"/>
      <c r="Z204" s="194">
        <f>IF($T204="",0,'General Inputs'!K$22)</f>
        <v>0</v>
      </c>
      <c r="AA204" s="194">
        <f>IF($T204="",0,'General Inputs'!L$22)</f>
        <v>0</v>
      </c>
      <c r="AB204" s="194">
        <f>IF($T204="",0,'General Inputs'!M$22)</f>
        <v>0</v>
      </c>
      <c r="AC204" s="194">
        <f>IF($T204="",0,'General Inputs'!N$22)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2" x14ac:dyDescent="0.2">
      <c r="A205" s="36"/>
      <c r="B205" s="36"/>
      <c r="C205" s="161"/>
      <c r="D205" s="161"/>
      <c r="E205" s="71" t="s">
        <v>34</v>
      </c>
      <c r="F205" s="71"/>
      <c r="G205" s="92"/>
      <c r="H205" s="93">
        <f t="shared" si="27"/>
        <v>0</v>
      </c>
      <c r="I205" s="162"/>
      <c r="J205" s="93">
        <f t="shared" si="28"/>
        <v>0</v>
      </c>
      <c r="K205" s="162"/>
      <c r="L205" s="162" t="str">
        <f t="shared" si="29"/>
        <v/>
      </c>
      <c r="M205" s="39"/>
      <c r="N205" s="163">
        <f t="shared" si="30"/>
        <v>0</v>
      </c>
      <c r="O205" s="163">
        <f t="shared" si="31"/>
        <v>0</v>
      </c>
      <c r="P205" s="163">
        <f t="shared" si="32"/>
        <v>0</v>
      </c>
      <c r="Q205" s="163">
        <f t="shared" si="33"/>
        <v>0</v>
      </c>
      <c r="R205" s="163">
        <f t="shared" si="34"/>
        <v>0</v>
      </c>
      <c r="S205" s="39"/>
      <c r="T205" s="164"/>
      <c r="U205" s="165">
        <f>ROUND(ROUND(T205,2)*(1+'General Inputs'!K$20)*(1-Z205)+'General Inputs'!K$27,2)</f>
        <v>0</v>
      </c>
      <c r="V205" s="165">
        <f>ROUND(ROUND(U205,2)*(1+'General Inputs'!L$20)*(1-AA205)+'General Inputs'!L$27,2)</f>
        <v>0</v>
      </c>
      <c r="W205" s="165">
        <f>ROUND(ROUND(V205,2)*(1+'General Inputs'!M$20)*(1-AB205)+'General Inputs'!M$27,2)</f>
        <v>0</v>
      </c>
      <c r="X205" s="165">
        <f>ROUND(ROUND(W205,2)*(1+'General Inputs'!N$20)*(1-AC205)+'General Inputs'!N$27,2)</f>
        <v>0</v>
      </c>
      <c r="Y205" s="166"/>
      <c r="Z205" s="194">
        <f>IF($T205="",0,'General Inputs'!K$22)</f>
        <v>0</v>
      </c>
      <c r="AA205" s="194">
        <f>IF($T205="",0,'General Inputs'!L$22)</f>
        <v>0</v>
      </c>
      <c r="AB205" s="194">
        <f>IF($T205="",0,'General Inputs'!M$22)</f>
        <v>0</v>
      </c>
      <c r="AC205" s="194">
        <f>IF($T205="",0,'General Inputs'!N$22)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2" x14ac:dyDescent="0.2">
      <c r="A206" s="36"/>
      <c r="B206" s="36"/>
      <c r="C206" s="161"/>
      <c r="D206" s="161"/>
      <c r="E206" s="71" t="s">
        <v>34</v>
      </c>
      <c r="F206" s="71"/>
      <c r="G206" s="92"/>
      <c r="H206" s="93">
        <f t="shared" si="27"/>
        <v>0</v>
      </c>
      <c r="I206" s="162"/>
      <c r="J206" s="93">
        <f t="shared" si="28"/>
        <v>0</v>
      </c>
      <c r="K206" s="162"/>
      <c r="L206" s="162" t="str">
        <f t="shared" si="29"/>
        <v/>
      </c>
      <c r="M206" s="39"/>
      <c r="N206" s="163">
        <f t="shared" si="30"/>
        <v>0</v>
      </c>
      <c r="O206" s="163">
        <f t="shared" si="31"/>
        <v>0</v>
      </c>
      <c r="P206" s="163">
        <f t="shared" si="32"/>
        <v>0</v>
      </c>
      <c r="Q206" s="163">
        <f t="shared" si="33"/>
        <v>0</v>
      </c>
      <c r="R206" s="163">
        <f t="shared" si="34"/>
        <v>0</v>
      </c>
      <c r="S206" s="39"/>
      <c r="T206" s="164"/>
      <c r="U206" s="165">
        <f>ROUND(ROUND(T206,2)*(1+'General Inputs'!K$20)*(1-Z206)+'General Inputs'!K$27,2)</f>
        <v>0</v>
      </c>
      <c r="V206" s="165">
        <f>ROUND(ROUND(U206,2)*(1+'General Inputs'!L$20)*(1-AA206)+'General Inputs'!L$27,2)</f>
        <v>0</v>
      </c>
      <c r="W206" s="165">
        <f>ROUND(ROUND(V206,2)*(1+'General Inputs'!M$20)*(1-AB206)+'General Inputs'!M$27,2)</f>
        <v>0</v>
      </c>
      <c r="X206" s="165">
        <f>ROUND(ROUND(W206,2)*(1+'General Inputs'!N$20)*(1-AC206)+'General Inputs'!N$27,2)</f>
        <v>0</v>
      </c>
      <c r="Y206" s="166"/>
      <c r="Z206" s="194">
        <f>IF($T206="",0,'General Inputs'!K$22)</f>
        <v>0</v>
      </c>
      <c r="AA206" s="194">
        <f>IF($T206="",0,'General Inputs'!L$22)</f>
        <v>0</v>
      </c>
      <c r="AB206" s="194">
        <f>IF($T206="",0,'General Inputs'!M$22)</f>
        <v>0</v>
      </c>
      <c r="AC206" s="194">
        <f>IF($T206="",0,'General Inputs'!N$22)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2" x14ac:dyDescent="0.2">
      <c r="A207" s="36"/>
      <c r="B207" s="36"/>
      <c r="C207" s="161"/>
      <c r="D207" s="161"/>
      <c r="E207" s="71" t="s">
        <v>34</v>
      </c>
      <c r="F207" s="71"/>
      <c r="G207" s="92"/>
      <c r="H207" s="93">
        <f t="shared" si="27"/>
        <v>0</v>
      </c>
      <c r="I207" s="162"/>
      <c r="J207" s="93">
        <f t="shared" si="28"/>
        <v>0</v>
      </c>
      <c r="K207" s="162"/>
      <c r="L207" s="162" t="str">
        <f t="shared" si="29"/>
        <v/>
      </c>
      <c r="M207" s="39"/>
      <c r="N207" s="163">
        <f t="shared" si="30"/>
        <v>0</v>
      </c>
      <c r="O207" s="163">
        <f t="shared" si="31"/>
        <v>0</v>
      </c>
      <c r="P207" s="163">
        <f t="shared" si="32"/>
        <v>0</v>
      </c>
      <c r="Q207" s="163">
        <f t="shared" si="33"/>
        <v>0</v>
      </c>
      <c r="R207" s="163">
        <f t="shared" si="34"/>
        <v>0</v>
      </c>
      <c r="S207" s="39"/>
      <c r="T207" s="164"/>
      <c r="U207" s="165">
        <f>ROUND(ROUND(T207,2)*(1+'General Inputs'!K$20)*(1-Z207)+'General Inputs'!K$27,2)</f>
        <v>0</v>
      </c>
      <c r="V207" s="165">
        <f>ROUND(ROUND(U207,2)*(1+'General Inputs'!L$20)*(1-AA207)+'General Inputs'!L$27,2)</f>
        <v>0</v>
      </c>
      <c r="W207" s="165">
        <f>ROUND(ROUND(V207,2)*(1+'General Inputs'!M$20)*(1-AB207)+'General Inputs'!M$27,2)</f>
        <v>0</v>
      </c>
      <c r="X207" s="165">
        <f>ROUND(ROUND(W207,2)*(1+'General Inputs'!N$20)*(1-AC207)+'General Inputs'!N$27,2)</f>
        <v>0</v>
      </c>
      <c r="Y207" s="166"/>
      <c r="Z207" s="194">
        <f>IF($T207="",0,'General Inputs'!K$22)</f>
        <v>0</v>
      </c>
      <c r="AA207" s="194">
        <f>IF($T207="",0,'General Inputs'!L$22)</f>
        <v>0</v>
      </c>
      <c r="AB207" s="194">
        <f>IF($T207="",0,'General Inputs'!M$22)</f>
        <v>0</v>
      </c>
      <c r="AC207" s="194">
        <f>IF($T207="",0,'General Inputs'!N$22)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2" x14ac:dyDescent="0.2">
      <c r="A208" s="36"/>
      <c r="B208" s="36"/>
      <c r="C208" s="161"/>
      <c r="D208" s="161"/>
      <c r="E208" s="71" t="s">
        <v>34</v>
      </c>
      <c r="F208" s="71"/>
      <c r="G208" s="92"/>
      <c r="H208" s="93">
        <f t="shared" si="27"/>
        <v>0</v>
      </c>
      <c r="I208" s="162"/>
      <c r="J208" s="93">
        <f t="shared" si="28"/>
        <v>0</v>
      </c>
      <c r="K208" s="162"/>
      <c r="L208" s="162" t="str">
        <f t="shared" si="29"/>
        <v/>
      </c>
      <c r="M208" s="39"/>
      <c r="N208" s="163">
        <f t="shared" si="30"/>
        <v>0</v>
      </c>
      <c r="O208" s="163">
        <f t="shared" si="31"/>
        <v>0</v>
      </c>
      <c r="P208" s="163">
        <f t="shared" si="32"/>
        <v>0</v>
      </c>
      <c r="Q208" s="163">
        <f t="shared" si="33"/>
        <v>0</v>
      </c>
      <c r="R208" s="163">
        <f t="shared" si="34"/>
        <v>0</v>
      </c>
      <c r="S208" s="39"/>
      <c r="T208" s="164"/>
      <c r="U208" s="165">
        <f>ROUND(ROUND(T208,2)*(1+'General Inputs'!K$20)*(1-Z208)+'General Inputs'!K$27,2)</f>
        <v>0</v>
      </c>
      <c r="V208" s="165">
        <f>ROUND(ROUND(U208,2)*(1+'General Inputs'!L$20)*(1-AA208)+'General Inputs'!L$27,2)</f>
        <v>0</v>
      </c>
      <c r="W208" s="165">
        <f>ROUND(ROUND(V208,2)*(1+'General Inputs'!M$20)*(1-AB208)+'General Inputs'!M$27,2)</f>
        <v>0</v>
      </c>
      <c r="X208" s="165">
        <f>ROUND(ROUND(W208,2)*(1+'General Inputs'!N$20)*(1-AC208)+'General Inputs'!N$27,2)</f>
        <v>0</v>
      </c>
      <c r="Y208" s="166"/>
      <c r="Z208" s="194">
        <f>IF($T208="",0,'General Inputs'!K$22)</f>
        <v>0</v>
      </c>
      <c r="AA208" s="194">
        <f>IF($T208="",0,'General Inputs'!L$22)</f>
        <v>0</v>
      </c>
      <c r="AB208" s="194">
        <f>IF($T208="",0,'General Inputs'!M$22)</f>
        <v>0</v>
      </c>
      <c r="AC208" s="194">
        <f>IF($T208="",0,'General Inputs'!N$22)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2" x14ac:dyDescent="0.2">
      <c r="A209" s="36"/>
      <c r="B209" s="36"/>
      <c r="C209" s="161"/>
      <c r="D209" s="161"/>
      <c r="E209" s="71" t="s">
        <v>34</v>
      </c>
      <c r="F209" s="71"/>
      <c r="G209" s="92"/>
      <c r="H209" s="93">
        <f t="shared" si="27"/>
        <v>0</v>
      </c>
      <c r="I209" s="162"/>
      <c r="J209" s="93">
        <f t="shared" si="28"/>
        <v>0</v>
      </c>
      <c r="K209" s="162"/>
      <c r="L209" s="162" t="str">
        <f t="shared" si="29"/>
        <v/>
      </c>
      <c r="M209" s="39"/>
      <c r="N209" s="163">
        <f t="shared" si="30"/>
        <v>0</v>
      </c>
      <c r="O209" s="163">
        <f t="shared" si="31"/>
        <v>0</v>
      </c>
      <c r="P209" s="163">
        <f t="shared" si="32"/>
        <v>0</v>
      </c>
      <c r="Q209" s="163">
        <f t="shared" si="33"/>
        <v>0</v>
      </c>
      <c r="R209" s="163">
        <f t="shared" si="34"/>
        <v>0</v>
      </c>
      <c r="S209" s="39"/>
      <c r="T209" s="164"/>
      <c r="U209" s="165">
        <f>ROUND(ROUND(T209,2)*(1+'General Inputs'!K$20)*(1-Z209)+'General Inputs'!K$27,2)</f>
        <v>0</v>
      </c>
      <c r="V209" s="165">
        <f>ROUND(ROUND(U209,2)*(1+'General Inputs'!L$20)*(1-AA209)+'General Inputs'!L$27,2)</f>
        <v>0</v>
      </c>
      <c r="W209" s="165">
        <f>ROUND(ROUND(V209,2)*(1+'General Inputs'!M$20)*(1-AB209)+'General Inputs'!M$27,2)</f>
        <v>0</v>
      </c>
      <c r="X209" s="165">
        <f>ROUND(ROUND(W209,2)*(1+'General Inputs'!N$20)*(1-AC209)+'General Inputs'!N$27,2)</f>
        <v>0</v>
      </c>
      <c r="Y209" s="166"/>
      <c r="Z209" s="194">
        <f>IF($T209="",0,'General Inputs'!K$22)</f>
        <v>0</v>
      </c>
      <c r="AA209" s="194">
        <f>IF($T209="",0,'General Inputs'!L$22)</f>
        <v>0</v>
      </c>
      <c r="AB209" s="194">
        <f>IF($T209="",0,'General Inputs'!M$22)</f>
        <v>0</v>
      </c>
      <c r="AC209" s="194">
        <f>IF($T209="",0,'General Inputs'!N$22)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2" x14ac:dyDescent="0.2">
      <c r="A210" s="36"/>
      <c r="B210" s="36"/>
      <c r="C210" s="161"/>
      <c r="D210" s="161"/>
      <c r="E210" s="71" t="s">
        <v>34</v>
      </c>
      <c r="F210" s="71"/>
      <c r="G210" s="92"/>
      <c r="H210" s="93">
        <f t="shared" si="27"/>
        <v>0</v>
      </c>
      <c r="I210" s="162"/>
      <c r="J210" s="93">
        <f t="shared" si="28"/>
        <v>0</v>
      </c>
      <c r="K210" s="162"/>
      <c r="L210" s="162" t="str">
        <f t="shared" si="29"/>
        <v/>
      </c>
      <c r="M210" s="39"/>
      <c r="N210" s="163">
        <f t="shared" si="30"/>
        <v>0</v>
      </c>
      <c r="O210" s="163">
        <f t="shared" si="31"/>
        <v>0</v>
      </c>
      <c r="P210" s="163">
        <f t="shared" si="32"/>
        <v>0</v>
      </c>
      <c r="Q210" s="163">
        <f t="shared" si="33"/>
        <v>0</v>
      </c>
      <c r="R210" s="163">
        <f t="shared" si="34"/>
        <v>0</v>
      </c>
      <c r="S210" s="39"/>
      <c r="T210" s="164"/>
      <c r="U210" s="165">
        <f>ROUND(ROUND(T210,2)*(1+'General Inputs'!K$20)*(1-Z210)+'General Inputs'!K$27,2)</f>
        <v>0</v>
      </c>
      <c r="V210" s="165">
        <f>ROUND(ROUND(U210,2)*(1+'General Inputs'!L$20)*(1-AA210)+'General Inputs'!L$27,2)</f>
        <v>0</v>
      </c>
      <c r="W210" s="165">
        <f>ROUND(ROUND(V210,2)*(1+'General Inputs'!M$20)*(1-AB210)+'General Inputs'!M$27,2)</f>
        <v>0</v>
      </c>
      <c r="X210" s="165">
        <f>ROUND(ROUND(W210,2)*(1+'General Inputs'!N$20)*(1-AC210)+'General Inputs'!N$27,2)</f>
        <v>0</v>
      </c>
      <c r="Y210" s="166"/>
      <c r="Z210" s="194">
        <f>IF($T210="",0,'General Inputs'!K$22)</f>
        <v>0</v>
      </c>
      <c r="AA210" s="194">
        <f>IF($T210="",0,'General Inputs'!L$22)</f>
        <v>0</v>
      </c>
      <c r="AB210" s="194">
        <f>IF($T210="",0,'General Inputs'!M$22)</f>
        <v>0</v>
      </c>
      <c r="AC210" s="194">
        <f>IF($T210="",0,'General Inputs'!N$22)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2" x14ac:dyDescent="0.2">
      <c r="A211" s="36"/>
      <c r="B211" s="36"/>
      <c r="C211" s="161"/>
      <c r="D211" s="161"/>
      <c r="E211" s="71" t="s">
        <v>34</v>
      </c>
      <c r="F211" s="71"/>
      <c r="G211" s="92"/>
      <c r="H211" s="93">
        <f t="shared" si="27"/>
        <v>0</v>
      </c>
      <c r="I211" s="162"/>
      <c r="J211" s="93">
        <f t="shared" si="28"/>
        <v>0</v>
      </c>
      <c r="K211" s="162"/>
      <c r="L211" s="162" t="str">
        <f t="shared" si="29"/>
        <v/>
      </c>
      <c r="M211" s="39"/>
      <c r="N211" s="163">
        <f t="shared" si="30"/>
        <v>0</v>
      </c>
      <c r="O211" s="163">
        <f t="shared" si="31"/>
        <v>0</v>
      </c>
      <c r="P211" s="163">
        <f t="shared" si="32"/>
        <v>0</v>
      </c>
      <c r="Q211" s="163">
        <f t="shared" si="33"/>
        <v>0</v>
      </c>
      <c r="R211" s="163">
        <f t="shared" si="34"/>
        <v>0</v>
      </c>
      <c r="S211" s="39"/>
      <c r="T211" s="164"/>
      <c r="U211" s="165">
        <f>ROUND(ROUND(T211,2)*(1+'General Inputs'!K$20)*(1-Z211)+'General Inputs'!K$27,2)</f>
        <v>0</v>
      </c>
      <c r="V211" s="165">
        <f>ROUND(ROUND(U211,2)*(1+'General Inputs'!L$20)*(1-AA211)+'General Inputs'!L$27,2)</f>
        <v>0</v>
      </c>
      <c r="W211" s="165">
        <f>ROUND(ROUND(V211,2)*(1+'General Inputs'!M$20)*(1-AB211)+'General Inputs'!M$27,2)</f>
        <v>0</v>
      </c>
      <c r="X211" s="165">
        <f>ROUND(ROUND(W211,2)*(1+'General Inputs'!N$20)*(1-AC211)+'General Inputs'!N$27,2)</f>
        <v>0</v>
      </c>
      <c r="Y211" s="166"/>
      <c r="Z211" s="194">
        <f>IF($T211="",0,'General Inputs'!K$22)</f>
        <v>0</v>
      </c>
      <c r="AA211" s="194">
        <f>IF($T211="",0,'General Inputs'!L$22)</f>
        <v>0</v>
      </c>
      <c r="AB211" s="194">
        <f>IF($T211="",0,'General Inputs'!M$22)</f>
        <v>0</v>
      </c>
      <c r="AC211" s="194">
        <f>IF($T211="",0,'General Inputs'!N$22)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2" x14ac:dyDescent="0.2">
      <c r="A212" s="36"/>
      <c r="B212" s="36"/>
      <c r="C212" s="161"/>
      <c r="D212" s="161"/>
      <c r="E212" s="71" t="s">
        <v>34</v>
      </c>
      <c r="F212" s="71"/>
      <c r="G212" s="92"/>
      <c r="H212" s="93">
        <f t="shared" si="27"/>
        <v>0</v>
      </c>
      <c r="I212" s="162"/>
      <c r="J212" s="93">
        <f t="shared" si="28"/>
        <v>0</v>
      </c>
      <c r="K212" s="162"/>
      <c r="L212" s="162" t="str">
        <f t="shared" si="29"/>
        <v/>
      </c>
      <c r="M212" s="39"/>
      <c r="N212" s="163">
        <f t="shared" si="30"/>
        <v>0</v>
      </c>
      <c r="O212" s="163">
        <f t="shared" si="31"/>
        <v>0</v>
      </c>
      <c r="P212" s="163">
        <f t="shared" si="32"/>
        <v>0</v>
      </c>
      <c r="Q212" s="163">
        <f t="shared" si="33"/>
        <v>0</v>
      </c>
      <c r="R212" s="163">
        <f t="shared" si="34"/>
        <v>0</v>
      </c>
      <c r="S212" s="39"/>
      <c r="T212" s="164"/>
      <c r="U212" s="165">
        <f>ROUND(ROUND(T212,2)*(1+'General Inputs'!K$20)*(1-Z212)+'General Inputs'!K$27,2)</f>
        <v>0</v>
      </c>
      <c r="V212" s="165">
        <f>ROUND(ROUND(U212,2)*(1+'General Inputs'!L$20)*(1-AA212)+'General Inputs'!L$27,2)</f>
        <v>0</v>
      </c>
      <c r="W212" s="165">
        <f>ROUND(ROUND(V212,2)*(1+'General Inputs'!M$20)*(1-AB212)+'General Inputs'!M$27,2)</f>
        <v>0</v>
      </c>
      <c r="X212" s="165">
        <f>ROUND(ROUND(W212,2)*(1+'General Inputs'!N$20)*(1-AC212)+'General Inputs'!N$27,2)</f>
        <v>0</v>
      </c>
      <c r="Y212" s="166"/>
      <c r="Z212" s="194">
        <f>IF($T212="",0,'General Inputs'!K$22)</f>
        <v>0</v>
      </c>
      <c r="AA212" s="194">
        <f>IF($T212="",0,'General Inputs'!L$22)</f>
        <v>0</v>
      </c>
      <c r="AB212" s="194">
        <f>IF($T212="",0,'General Inputs'!M$22)</f>
        <v>0</v>
      </c>
      <c r="AC212" s="194">
        <f>IF($T212="",0,'General Inputs'!N$22)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2" x14ac:dyDescent="0.2">
      <c r="A213" s="36"/>
      <c r="B213" s="36"/>
      <c r="C213" s="161"/>
      <c r="D213" s="161"/>
      <c r="E213" s="71" t="s">
        <v>34</v>
      </c>
      <c r="F213" s="71"/>
      <c r="G213" s="92"/>
      <c r="H213" s="93">
        <f t="shared" si="27"/>
        <v>0</v>
      </c>
      <c r="I213" s="162"/>
      <c r="J213" s="93">
        <f t="shared" si="28"/>
        <v>0</v>
      </c>
      <c r="K213" s="162"/>
      <c r="L213" s="162" t="str">
        <f t="shared" si="29"/>
        <v/>
      </c>
      <c r="M213" s="39"/>
      <c r="N213" s="163">
        <f t="shared" si="30"/>
        <v>0</v>
      </c>
      <c r="O213" s="163">
        <f t="shared" si="31"/>
        <v>0</v>
      </c>
      <c r="P213" s="163">
        <f t="shared" si="32"/>
        <v>0</v>
      </c>
      <c r="Q213" s="163">
        <f t="shared" si="33"/>
        <v>0</v>
      </c>
      <c r="R213" s="163">
        <f t="shared" si="34"/>
        <v>0</v>
      </c>
      <c r="S213" s="39"/>
      <c r="T213" s="164"/>
      <c r="U213" s="165">
        <f>ROUND(ROUND(T213,2)*(1+'General Inputs'!K$20)*(1-Z213)+'General Inputs'!K$27,2)</f>
        <v>0</v>
      </c>
      <c r="V213" s="165">
        <f>ROUND(ROUND(U213,2)*(1+'General Inputs'!L$20)*(1-AA213)+'General Inputs'!L$27,2)</f>
        <v>0</v>
      </c>
      <c r="W213" s="165">
        <f>ROUND(ROUND(V213,2)*(1+'General Inputs'!M$20)*(1-AB213)+'General Inputs'!M$27,2)</f>
        <v>0</v>
      </c>
      <c r="X213" s="165">
        <f>ROUND(ROUND(W213,2)*(1+'General Inputs'!N$20)*(1-AC213)+'General Inputs'!N$27,2)</f>
        <v>0</v>
      </c>
      <c r="Y213" s="166"/>
      <c r="Z213" s="194">
        <f>IF($T213="",0,'General Inputs'!K$22)</f>
        <v>0</v>
      </c>
      <c r="AA213" s="194">
        <f>IF($T213="",0,'General Inputs'!L$22)</f>
        <v>0</v>
      </c>
      <c r="AB213" s="194">
        <f>IF($T213="",0,'General Inputs'!M$22)</f>
        <v>0</v>
      </c>
      <c r="AC213" s="194">
        <f>IF($T213="",0,'General Inputs'!N$22)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2" x14ac:dyDescent="0.2">
      <c r="A214" s="36"/>
      <c r="B214" s="36"/>
      <c r="C214" s="161"/>
      <c r="D214" s="161"/>
      <c r="E214" s="71" t="s">
        <v>34</v>
      </c>
      <c r="F214" s="71"/>
      <c r="G214" s="92"/>
      <c r="H214" s="93">
        <f t="shared" si="27"/>
        <v>0</v>
      </c>
      <c r="I214" s="162"/>
      <c r="J214" s="93">
        <f t="shared" si="28"/>
        <v>0</v>
      </c>
      <c r="K214" s="162"/>
      <c r="L214" s="162" t="str">
        <f t="shared" si="29"/>
        <v/>
      </c>
      <c r="M214" s="39"/>
      <c r="N214" s="163">
        <f t="shared" si="30"/>
        <v>0</v>
      </c>
      <c r="O214" s="163">
        <f t="shared" si="31"/>
        <v>0</v>
      </c>
      <c r="P214" s="163">
        <f t="shared" si="32"/>
        <v>0</v>
      </c>
      <c r="Q214" s="163">
        <f t="shared" si="33"/>
        <v>0</v>
      </c>
      <c r="R214" s="163">
        <f t="shared" si="34"/>
        <v>0</v>
      </c>
      <c r="S214" s="39"/>
      <c r="T214" s="164"/>
      <c r="U214" s="165">
        <f>ROUND(ROUND(T214,2)*(1+'General Inputs'!K$20)*(1-Z214)+'General Inputs'!K$27,2)</f>
        <v>0</v>
      </c>
      <c r="V214" s="165">
        <f>ROUND(ROUND(U214,2)*(1+'General Inputs'!L$20)*(1-AA214)+'General Inputs'!L$27,2)</f>
        <v>0</v>
      </c>
      <c r="W214" s="165">
        <f>ROUND(ROUND(V214,2)*(1+'General Inputs'!M$20)*(1-AB214)+'General Inputs'!M$27,2)</f>
        <v>0</v>
      </c>
      <c r="X214" s="165">
        <f>ROUND(ROUND(W214,2)*(1+'General Inputs'!N$20)*(1-AC214)+'General Inputs'!N$27,2)</f>
        <v>0</v>
      </c>
      <c r="Y214" s="166"/>
      <c r="Z214" s="194">
        <f>IF($T214="",0,'General Inputs'!K$22)</f>
        <v>0</v>
      </c>
      <c r="AA214" s="194">
        <f>IF($T214="",0,'General Inputs'!L$22)</f>
        <v>0</v>
      </c>
      <c r="AB214" s="194">
        <f>IF($T214="",0,'General Inputs'!M$22)</f>
        <v>0</v>
      </c>
      <c r="AC214" s="194">
        <f>IF($T214="",0,'General Inputs'!N$22)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2" x14ac:dyDescent="0.2">
      <c r="A215" s="36"/>
      <c r="B215" s="36"/>
      <c r="C215" s="161"/>
      <c r="D215" s="161"/>
      <c r="E215" s="71" t="s">
        <v>34</v>
      </c>
      <c r="F215" s="71"/>
      <c r="G215" s="92"/>
      <c r="H215" s="93">
        <f t="shared" si="27"/>
        <v>0</v>
      </c>
      <c r="I215" s="162"/>
      <c r="J215" s="93">
        <f t="shared" si="28"/>
        <v>0</v>
      </c>
      <c r="K215" s="162"/>
      <c r="L215" s="162" t="str">
        <f t="shared" si="29"/>
        <v/>
      </c>
      <c r="M215" s="39"/>
      <c r="N215" s="163">
        <f t="shared" si="30"/>
        <v>0</v>
      </c>
      <c r="O215" s="163">
        <f t="shared" si="31"/>
        <v>0</v>
      </c>
      <c r="P215" s="163">
        <f t="shared" si="32"/>
        <v>0</v>
      </c>
      <c r="Q215" s="163">
        <f t="shared" si="33"/>
        <v>0</v>
      </c>
      <c r="R215" s="163">
        <f t="shared" si="34"/>
        <v>0</v>
      </c>
      <c r="S215" s="39"/>
      <c r="T215" s="164"/>
      <c r="U215" s="165">
        <f>ROUND(ROUND(T215,2)*(1+'General Inputs'!K$20)*(1-Z215)+'General Inputs'!K$27,2)</f>
        <v>0</v>
      </c>
      <c r="V215" s="165">
        <f>ROUND(ROUND(U215,2)*(1+'General Inputs'!L$20)*(1-AA215)+'General Inputs'!L$27,2)</f>
        <v>0</v>
      </c>
      <c r="W215" s="165">
        <f>ROUND(ROUND(V215,2)*(1+'General Inputs'!M$20)*(1-AB215)+'General Inputs'!M$27,2)</f>
        <v>0</v>
      </c>
      <c r="X215" s="165">
        <f>ROUND(ROUND(W215,2)*(1+'General Inputs'!N$20)*(1-AC215)+'General Inputs'!N$27,2)</f>
        <v>0</v>
      </c>
      <c r="Y215" s="166"/>
      <c r="Z215" s="194">
        <f>IF($T215="",0,'General Inputs'!K$22)</f>
        <v>0</v>
      </c>
      <c r="AA215" s="194">
        <f>IF($T215="",0,'General Inputs'!L$22)</f>
        <v>0</v>
      </c>
      <c r="AB215" s="194">
        <f>IF($T215="",0,'General Inputs'!M$22)</f>
        <v>0</v>
      </c>
      <c r="AC215" s="194">
        <f>IF($T215="",0,'General Inputs'!N$22)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2" x14ac:dyDescent="0.2">
      <c r="A216" s="36"/>
      <c r="B216" s="36"/>
      <c r="C216" s="161"/>
      <c r="D216" s="161"/>
      <c r="E216" s="71" t="s">
        <v>34</v>
      </c>
      <c r="F216" s="71"/>
      <c r="G216" s="92"/>
      <c r="H216" s="93">
        <f t="shared" si="27"/>
        <v>0</v>
      </c>
      <c r="I216" s="162"/>
      <c r="J216" s="93">
        <f t="shared" si="28"/>
        <v>0</v>
      </c>
      <c r="K216" s="162"/>
      <c r="L216" s="162" t="str">
        <f t="shared" si="29"/>
        <v/>
      </c>
      <c r="M216" s="39"/>
      <c r="N216" s="163">
        <f t="shared" si="30"/>
        <v>0</v>
      </c>
      <c r="O216" s="163">
        <f t="shared" si="31"/>
        <v>0</v>
      </c>
      <c r="P216" s="163">
        <f t="shared" si="32"/>
        <v>0</v>
      </c>
      <c r="Q216" s="163">
        <f t="shared" si="33"/>
        <v>0</v>
      </c>
      <c r="R216" s="163">
        <f t="shared" si="34"/>
        <v>0</v>
      </c>
      <c r="S216" s="39"/>
      <c r="T216" s="164"/>
      <c r="U216" s="165">
        <f>ROUND(ROUND(T216,2)*(1+'General Inputs'!K$20)*(1-Z216)+'General Inputs'!K$27,2)</f>
        <v>0</v>
      </c>
      <c r="V216" s="165">
        <f>ROUND(ROUND(U216,2)*(1+'General Inputs'!L$20)*(1-AA216)+'General Inputs'!L$27,2)</f>
        <v>0</v>
      </c>
      <c r="W216" s="165">
        <f>ROUND(ROUND(V216,2)*(1+'General Inputs'!M$20)*(1-AB216)+'General Inputs'!M$27,2)</f>
        <v>0</v>
      </c>
      <c r="X216" s="165">
        <f>ROUND(ROUND(W216,2)*(1+'General Inputs'!N$20)*(1-AC216)+'General Inputs'!N$27,2)</f>
        <v>0</v>
      </c>
      <c r="Y216" s="166"/>
      <c r="Z216" s="194">
        <f>IF($T216="",0,'General Inputs'!K$22)</f>
        <v>0</v>
      </c>
      <c r="AA216" s="194">
        <f>IF($T216="",0,'General Inputs'!L$22)</f>
        <v>0</v>
      </c>
      <c r="AB216" s="194">
        <f>IF($T216="",0,'General Inputs'!M$22)</f>
        <v>0</v>
      </c>
      <c r="AC216" s="194">
        <f>IF($T216="",0,'General Inputs'!N$22)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2" x14ac:dyDescent="0.2">
      <c r="A217" s="36"/>
      <c r="B217" s="36"/>
      <c r="C217" s="161"/>
      <c r="D217" s="161"/>
      <c r="E217" s="71" t="s">
        <v>34</v>
      </c>
      <c r="F217" s="71"/>
      <c r="G217" s="92"/>
      <c r="H217" s="93">
        <f t="shared" si="27"/>
        <v>0</v>
      </c>
      <c r="I217" s="162"/>
      <c r="J217" s="93">
        <f t="shared" si="28"/>
        <v>0</v>
      </c>
      <c r="K217" s="162"/>
      <c r="L217" s="162" t="str">
        <f t="shared" si="29"/>
        <v/>
      </c>
      <c r="M217" s="39"/>
      <c r="N217" s="163">
        <f t="shared" si="30"/>
        <v>0</v>
      </c>
      <c r="O217" s="163">
        <f t="shared" si="31"/>
        <v>0</v>
      </c>
      <c r="P217" s="163">
        <f t="shared" si="32"/>
        <v>0</v>
      </c>
      <c r="Q217" s="163">
        <f t="shared" si="33"/>
        <v>0</v>
      </c>
      <c r="R217" s="163">
        <f t="shared" si="34"/>
        <v>0</v>
      </c>
      <c r="S217" s="39"/>
      <c r="T217" s="164"/>
      <c r="U217" s="165">
        <f>ROUND(ROUND(T217,2)*(1+'General Inputs'!K$20)*(1-Z217)+'General Inputs'!K$27,2)</f>
        <v>0</v>
      </c>
      <c r="V217" s="165">
        <f>ROUND(ROUND(U217,2)*(1+'General Inputs'!L$20)*(1-AA217)+'General Inputs'!L$27,2)</f>
        <v>0</v>
      </c>
      <c r="W217" s="165">
        <f>ROUND(ROUND(V217,2)*(1+'General Inputs'!M$20)*(1-AB217)+'General Inputs'!M$27,2)</f>
        <v>0</v>
      </c>
      <c r="X217" s="165">
        <f>ROUND(ROUND(W217,2)*(1+'General Inputs'!N$20)*(1-AC217)+'General Inputs'!N$27,2)</f>
        <v>0</v>
      </c>
      <c r="Y217" s="166"/>
      <c r="Z217" s="194">
        <f>IF($T217="",0,'General Inputs'!K$22)</f>
        <v>0</v>
      </c>
      <c r="AA217" s="194">
        <f>IF($T217="",0,'General Inputs'!L$22)</f>
        <v>0</v>
      </c>
      <c r="AB217" s="194">
        <f>IF($T217="",0,'General Inputs'!M$22)</f>
        <v>0</v>
      </c>
      <c r="AC217" s="194">
        <f>IF($T217="",0,'General Inputs'!N$22)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2" x14ac:dyDescent="0.2">
      <c r="A218" s="36"/>
      <c r="B218" s="36"/>
      <c r="C218" s="161"/>
      <c r="D218" s="161"/>
      <c r="E218" s="71" t="s">
        <v>34</v>
      </c>
      <c r="F218" s="71"/>
      <c r="G218" s="92"/>
      <c r="H218" s="93">
        <f t="shared" si="27"/>
        <v>0</v>
      </c>
      <c r="I218" s="162"/>
      <c r="J218" s="93">
        <f t="shared" si="28"/>
        <v>0</v>
      </c>
      <c r="K218" s="162"/>
      <c r="L218" s="162" t="str">
        <f t="shared" si="29"/>
        <v/>
      </c>
      <c r="M218" s="39"/>
      <c r="N218" s="163">
        <f t="shared" si="30"/>
        <v>0</v>
      </c>
      <c r="O218" s="163">
        <f t="shared" si="31"/>
        <v>0</v>
      </c>
      <c r="P218" s="163">
        <f t="shared" si="32"/>
        <v>0</v>
      </c>
      <c r="Q218" s="163">
        <f t="shared" si="33"/>
        <v>0</v>
      </c>
      <c r="R218" s="163">
        <f t="shared" si="34"/>
        <v>0</v>
      </c>
      <c r="S218" s="39"/>
      <c r="T218" s="164"/>
      <c r="U218" s="165">
        <f>ROUND(ROUND(T218,2)*(1+'General Inputs'!K$20)*(1-Z218)+'General Inputs'!K$27,2)</f>
        <v>0</v>
      </c>
      <c r="V218" s="165">
        <f>ROUND(ROUND(U218,2)*(1+'General Inputs'!L$20)*(1-AA218)+'General Inputs'!L$27,2)</f>
        <v>0</v>
      </c>
      <c r="W218" s="165">
        <f>ROUND(ROUND(V218,2)*(1+'General Inputs'!M$20)*(1-AB218)+'General Inputs'!M$27,2)</f>
        <v>0</v>
      </c>
      <c r="X218" s="165">
        <f>ROUND(ROUND(W218,2)*(1+'General Inputs'!N$20)*(1-AC218)+'General Inputs'!N$27,2)</f>
        <v>0</v>
      </c>
      <c r="Y218" s="166"/>
      <c r="Z218" s="194">
        <f>IF($T218="",0,'General Inputs'!K$22)</f>
        <v>0</v>
      </c>
      <c r="AA218" s="194">
        <f>IF($T218="",0,'General Inputs'!L$22)</f>
        <v>0</v>
      </c>
      <c r="AB218" s="194">
        <f>IF($T218="",0,'General Inputs'!M$22)</f>
        <v>0</v>
      </c>
      <c r="AC218" s="194">
        <f>IF($T218="",0,'General Inputs'!N$22)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2" x14ac:dyDescent="0.2">
      <c r="A219" s="36"/>
      <c r="B219" s="36"/>
      <c r="C219" s="161"/>
      <c r="D219" s="161"/>
      <c r="E219" s="71" t="s">
        <v>34</v>
      </c>
      <c r="F219" s="71"/>
      <c r="G219" s="92"/>
      <c r="H219" s="93">
        <f t="shared" si="27"/>
        <v>0</v>
      </c>
      <c r="I219" s="162"/>
      <c r="J219" s="93">
        <f t="shared" si="28"/>
        <v>0</v>
      </c>
      <c r="K219" s="162"/>
      <c r="L219" s="162" t="str">
        <f t="shared" si="29"/>
        <v/>
      </c>
      <c r="M219" s="39"/>
      <c r="N219" s="163">
        <f t="shared" si="30"/>
        <v>0</v>
      </c>
      <c r="O219" s="163">
        <f t="shared" si="31"/>
        <v>0</v>
      </c>
      <c r="P219" s="163">
        <f t="shared" si="32"/>
        <v>0</v>
      </c>
      <c r="Q219" s="163">
        <f t="shared" si="33"/>
        <v>0</v>
      </c>
      <c r="R219" s="163">
        <f t="shared" si="34"/>
        <v>0</v>
      </c>
      <c r="S219" s="39"/>
      <c r="T219" s="164"/>
      <c r="U219" s="165">
        <f>ROUND(ROUND(T219,2)*(1+'General Inputs'!K$20)*(1-Z219)+'General Inputs'!K$27,2)</f>
        <v>0</v>
      </c>
      <c r="V219" s="165">
        <f>ROUND(ROUND(U219,2)*(1+'General Inputs'!L$20)*(1-AA219)+'General Inputs'!L$27,2)</f>
        <v>0</v>
      </c>
      <c r="W219" s="165">
        <f>ROUND(ROUND(V219,2)*(1+'General Inputs'!M$20)*(1-AB219)+'General Inputs'!M$27,2)</f>
        <v>0</v>
      </c>
      <c r="X219" s="165">
        <f>ROUND(ROUND(W219,2)*(1+'General Inputs'!N$20)*(1-AC219)+'General Inputs'!N$27,2)</f>
        <v>0</v>
      </c>
      <c r="Y219" s="166"/>
      <c r="Z219" s="194">
        <f>IF($T219="",0,'General Inputs'!K$22)</f>
        <v>0</v>
      </c>
      <c r="AA219" s="194">
        <f>IF($T219="",0,'General Inputs'!L$22)</f>
        <v>0</v>
      </c>
      <c r="AB219" s="194">
        <f>IF($T219="",0,'General Inputs'!M$22)</f>
        <v>0</v>
      </c>
      <c r="AC219" s="194">
        <f>IF($T219="",0,'General Inputs'!N$22)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2" x14ac:dyDescent="0.2">
      <c r="A220" s="36"/>
      <c r="B220" s="36"/>
      <c r="C220" s="161"/>
      <c r="D220" s="161"/>
      <c r="E220" s="71" t="s">
        <v>34</v>
      </c>
      <c r="F220" s="71"/>
      <c r="G220" s="92"/>
      <c r="H220" s="93">
        <f t="shared" si="27"/>
        <v>0</v>
      </c>
      <c r="I220" s="162"/>
      <c r="J220" s="93">
        <f t="shared" si="28"/>
        <v>0</v>
      </c>
      <c r="K220" s="162"/>
      <c r="L220" s="162" t="str">
        <f t="shared" si="29"/>
        <v/>
      </c>
      <c r="M220" s="39"/>
      <c r="N220" s="163">
        <f t="shared" si="30"/>
        <v>0</v>
      </c>
      <c r="O220" s="163">
        <f t="shared" si="31"/>
        <v>0</v>
      </c>
      <c r="P220" s="163">
        <f t="shared" si="32"/>
        <v>0</v>
      </c>
      <c r="Q220" s="163">
        <f t="shared" si="33"/>
        <v>0</v>
      </c>
      <c r="R220" s="163">
        <f t="shared" si="34"/>
        <v>0</v>
      </c>
      <c r="S220" s="39"/>
      <c r="T220" s="164"/>
      <c r="U220" s="165">
        <f>ROUND(ROUND(T220,2)*(1+'General Inputs'!K$20)*(1-Z220)+'General Inputs'!K$27,2)</f>
        <v>0</v>
      </c>
      <c r="V220" s="165">
        <f>ROUND(ROUND(U220,2)*(1+'General Inputs'!L$20)*(1-AA220)+'General Inputs'!L$27,2)</f>
        <v>0</v>
      </c>
      <c r="W220" s="165">
        <f>ROUND(ROUND(V220,2)*(1+'General Inputs'!M$20)*(1-AB220)+'General Inputs'!M$27,2)</f>
        <v>0</v>
      </c>
      <c r="X220" s="165">
        <f>ROUND(ROUND(W220,2)*(1+'General Inputs'!N$20)*(1-AC220)+'General Inputs'!N$27,2)</f>
        <v>0</v>
      </c>
      <c r="Y220" s="166"/>
      <c r="Z220" s="194">
        <f>IF($T220="",0,'General Inputs'!K$22)</f>
        <v>0</v>
      </c>
      <c r="AA220" s="194">
        <f>IF($T220="",0,'General Inputs'!L$22)</f>
        <v>0</v>
      </c>
      <c r="AB220" s="194">
        <f>IF($T220="",0,'General Inputs'!M$22)</f>
        <v>0</v>
      </c>
      <c r="AC220" s="194">
        <f>IF($T220="",0,'General Inputs'!N$22)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2" x14ac:dyDescent="0.2">
      <c r="A221" s="36"/>
      <c r="B221" s="36"/>
      <c r="C221" s="161"/>
      <c r="D221" s="161"/>
      <c r="E221" s="71" t="s">
        <v>34</v>
      </c>
      <c r="F221" s="71"/>
      <c r="G221" s="92"/>
      <c r="H221" s="93">
        <f t="shared" si="27"/>
        <v>0</v>
      </c>
      <c r="I221" s="162"/>
      <c r="J221" s="93">
        <f t="shared" si="28"/>
        <v>0</v>
      </c>
      <c r="K221" s="162"/>
      <c r="L221" s="162" t="str">
        <f t="shared" si="29"/>
        <v/>
      </c>
      <c r="M221" s="39"/>
      <c r="N221" s="163">
        <f t="shared" si="30"/>
        <v>0</v>
      </c>
      <c r="O221" s="163">
        <f t="shared" si="31"/>
        <v>0</v>
      </c>
      <c r="P221" s="163">
        <f t="shared" si="32"/>
        <v>0</v>
      </c>
      <c r="Q221" s="163">
        <f t="shared" si="33"/>
        <v>0</v>
      </c>
      <c r="R221" s="163">
        <f t="shared" si="34"/>
        <v>0</v>
      </c>
      <c r="S221" s="39"/>
      <c r="T221" s="164"/>
      <c r="U221" s="165">
        <f>ROUND(ROUND(T221,2)*(1+'General Inputs'!K$20)*(1-Z221)+'General Inputs'!K$27,2)</f>
        <v>0</v>
      </c>
      <c r="V221" s="165">
        <f>ROUND(ROUND(U221,2)*(1+'General Inputs'!L$20)*(1-AA221)+'General Inputs'!L$27,2)</f>
        <v>0</v>
      </c>
      <c r="W221" s="165">
        <f>ROUND(ROUND(V221,2)*(1+'General Inputs'!M$20)*(1-AB221)+'General Inputs'!M$27,2)</f>
        <v>0</v>
      </c>
      <c r="X221" s="165">
        <f>ROUND(ROUND(W221,2)*(1+'General Inputs'!N$20)*(1-AC221)+'General Inputs'!N$27,2)</f>
        <v>0</v>
      </c>
      <c r="Y221" s="166"/>
      <c r="Z221" s="194">
        <f>IF($T221="",0,'General Inputs'!K$22)</f>
        <v>0</v>
      </c>
      <c r="AA221" s="194">
        <f>IF($T221="",0,'General Inputs'!L$22)</f>
        <v>0</v>
      </c>
      <c r="AB221" s="194">
        <f>IF($T221="",0,'General Inputs'!M$22)</f>
        <v>0</v>
      </c>
      <c r="AC221" s="194">
        <f>IF($T221="",0,'General Inputs'!N$22)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2" x14ac:dyDescent="0.2">
      <c r="A222" s="36"/>
      <c r="B222" s="36"/>
      <c r="C222" s="161"/>
      <c r="D222" s="161"/>
      <c r="E222" s="71" t="s">
        <v>34</v>
      </c>
      <c r="F222" s="71"/>
      <c r="G222" s="92"/>
      <c r="H222" s="93">
        <f t="shared" si="27"/>
        <v>0</v>
      </c>
      <c r="I222" s="162"/>
      <c r="J222" s="93">
        <f t="shared" si="28"/>
        <v>0</v>
      </c>
      <c r="K222" s="162"/>
      <c r="L222" s="162" t="str">
        <f t="shared" si="29"/>
        <v/>
      </c>
      <c r="M222" s="39"/>
      <c r="N222" s="163">
        <f t="shared" si="30"/>
        <v>0</v>
      </c>
      <c r="O222" s="163">
        <f t="shared" si="31"/>
        <v>0</v>
      </c>
      <c r="P222" s="163">
        <f t="shared" si="32"/>
        <v>0</v>
      </c>
      <c r="Q222" s="163">
        <f t="shared" si="33"/>
        <v>0</v>
      </c>
      <c r="R222" s="163">
        <f t="shared" si="34"/>
        <v>0</v>
      </c>
      <c r="S222" s="39"/>
      <c r="T222" s="164"/>
      <c r="U222" s="165">
        <f>ROUND(ROUND(T222,2)*(1+'General Inputs'!K$20)*(1-Z222)+'General Inputs'!K$27,2)</f>
        <v>0</v>
      </c>
      <c r="V222" s="165">
        <f>ROUND(ROUND(U222,2)*(1+'General Inputs'!L$20)*(1-AA222)+'General Inputs'!L$27,2)</f>
        <v>0</v>
      </c>
      <c r="W222" s="165">
        <f>ROUND(ROUND(V222,2)*(1+'General Inputs'!M$20)*(1-AB222)+'General Inputs'!M$27,2)</f>
        <v>0</v>
      </c>
      <c r="X222" s="165">
        <f>ROUND(ROUND(W222,2)*(1+'General Inputs'!N$20)*(1-AC222)+'General Inputs'!N$27,2)</f>
        <v>0</v>
      </c>
      <c r="Y222" s="166"/>
      <c r="Z222" s="194">
        <f>IF($T222="",0,'General Inputs'!K$22)</f>
        <v>0</v>
      </c>
      <c r="AA222" s="194">
        <f>IF($T222="",0,'General Inputs'!L$22)</f>
        <v>0</v>
      </c>
      <c r="AB222" s="194">
        <f>IF($T222="",0,'General Inputs'!M$22)</f>
        <v>0</v>
      </c>
      <c r="AC222" s="194">
        <f>IF($T222="",0,'General Inputs'!N$22)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2" x14ac:dyDescent="0.2">
      <c r="A223" s="36"/>
      <c r="B223" s="36"/>
      <c r="C223" s="161"/>
      <c r="D223" s="161"/>
      <c r="E223" s="71" t="s">
        <v>34</v>
      </c>
      <c r="F223" s="71"/>
      <c r="G223" s="92"/>
      <c r="H223" s="93">
        <f t="shared" si="27"/>
        <v>0</v>
      </c>
      <c r="I223" s="162"/>
      <c r="J223" s="93">
        <f t="shared" si="28"/>
        <v>0</v>
      </c>
      <c r="K223" s="162"/>
      <c r="L223" s="162" t="str">
        <f t="shared" si="29"/>
        <v/>
      </c>
      <c r="M223" s="39"/>
      <c r="N223" s="163">
        <f t="shared" si="30"/>
        <v>0</v>
      </c>
      <c r="O223" s="163">
        <f t="shared" si="31"/>
        <v>0</v>
      </c>
      <c r="P223" s="163">
        <f t="shared" si="32"/>
        <v>0</v>
      </c>
      <c r="Q223" s="163">
        <f t="shared" si="33"/>
        <v>0</v>
      </c>
      <c r="R223" s="163">
        <f t="shared" si="34"/>
        <v>0</v>
      </c>
      <c r="S223" s="39"/>
      <c r="T223" s="164"/>
      <c r="U223" s="165">
        <f>ROUND(ROUND(T223,2)*(1+'General Inputs'!K$20)*(1-Z223)+'General Inputs'!K$27,2)</f>
        <v>0</v>
      </c>
      <c r="V223" s="165">
        <f>ROUND(ROUND(U223,2)*(1+'General Inputs'!L$20)*(1-AA223)+'General Inputs'!L$27,2)</f>
        <v>0</v>
      </c>
      <c r="W223" s="165">
        <f>ROUND(ROUND(V223,2)*(1+'General Inputs'!M$20)*(1-AB223)+'General Inputs'!M$27,2)</f>
        <v>0</v>
      </c>
      <c r="X223" s="165">
        <f>ROUND(ROUND(W223,2)*(1+'General Inputs'!N$20)*(1-AC223)+'General Inputs'!N$27,2)</f>
        <v>0</v>
      </c>
      <c r="Y223" s="166"/>
      <c r="Z223" s="194">
        <f>IF($T223="",0,'General Inputs'!K$22)</f>
        <v>0</v>
      </c>
      <c r="AA223" s="194">
        <f>IF($T223="",0,'General Inputs'!L$22)</f>
        <v>0</v>
      </c>
      <c r="AB223" s="194">
        <f>IF($T223="",0,'General Inputs'!M$22)</f>
        <v>0</v>
      </c>
      <c r="AC223" s="194">
        <f>IF($T223="",0,'General Inputs'!N$22)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2" x14ac:dyDescent="0.2">
      <c r="A224" s="36"/>
      <c r="B224" s="36"/>
      <c r="C224" s="161"/>
      <c r="D224" s="161"/>
      <c r="E224" s="71" t="s">
        <v>34</v>
      </c>
      <c r="F224" s="71"/>
      <c r="G224" s="92"/>
      <c r="H224" s="93">
        <f t="shared" si="27"/>
        <v>0</v>
      </c>
      <c r="I224" s="162"/>
      <c r="J224" s="93">
        <f t="shared" si="28"/>
        <v>0</v>
      </c>
      <c r="K224" s="162"/>
      <c r="L224" s="162" t="str">
        <f t="shared" si="29"/>
        <v/>
      </c>
      <c r="M224" s="39"/>
      <c r="N224" s="163">
        <f t="shared" si="30"/>
        <v>0</v>
      </c>
      <c r="O224" s="163">
        <f t="shared" si="31"/>
        <v>0</v>
      </c>
      <c r="P224" s="163">
        <f t="shared" si="32"/>
        <v>0</v>
      </c>
      <c r="Q224" s="163">
        <f t="shared" si="33"/>
        <v>0</v>
      </c>
      <c r="R224" s="163">
        <f t="shared" si="34"/>
        <v>0</v>
      </c>
      <c r="S224" s="39"/>
      <c r="T224" s="164"/>
      <c r="U224" s="165">
        <f>ROUND(ROUND(T224,2)*(1+'General Inputs'!K$20)*(1-Z224)+'General Inputs'!K$27,2)</f>
        <v>0</v>
      </c>
      <c r="V224" s="165">
        <f>ROUND(ROUND(U224,2)*(1+'General Inputs'!L$20)*(1-AA224)+'General Inputs'!L$27,2)</f>
        <v>0</v>
      </c>
      <c r="W224" s="165">
        <f>ROUND(ROUND(V224,2)*(1+'General Inputs'!M$20)*(1-AB224)+'General Inputs'!M$27,2)</f>
        <v>0</v>
      </c>
      <c r="X224" s="165">
        <f>ROUND(ROUND(W224,2)*(1+'General Inputs'!N$20)*(1-AC224)+'General Inputs'!N$27,2)</f>
        <v>0</v>
      </c>
      <c r="Y224" s="166"/>
      <c r="Z224" s="194">
        <f>IF($T224="",0,'General Inputs'!K$22)</f>
        <v>0</v>
      </c>
      <c r="AA224" s="194">
        <f>IF($T224="",0,'General Inputs'!L$22)</f>
        <v>0</v>
      </c>
      <c r="AB224" s="194">
        <f>IF($T224="",0,'General Inputs'!M$22)</f>
        <v>0</v>
      </c>
      <c r="AC224" s="194">
        <f>IF($T224="",0,'General Inputs'!N$22)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2" x14ac:dyDescent="0.2">
      <c r="A225" s="36"/>
      <c r="B225" s="36"/>
      <c r="C225" s="161"/>
      <c r="D225" s="161"/>
      <c r="E225" s="71" t="s">
        <v>34</v>
      </c>
      <c r="F225" s="71"/>
      <c r="G225" s="92"/>
      <c r="H225" s="93">
        <f t="shared" si="27"/>
        <v>0</v>
      </c>
      <c r="I225" s="162"/>
      <c r="J225" s="93">
        <f t="shared" si="28"/>
        <v>0</v>
      </c>
      <c r="K225" s="162"/>
      <c r="L225" s="162" t="str">
        <f t="shared" si="29"/>
        <v/>
      </c>
      <c r="M225" s="39"/>
      <c r="N225" s="163">
        <f t="shared" si="30"/>
        <v>0</v>
      </c>
      <c r="O225" s="163">
        <f t="shared" si="31"/>
        <v>0</v>
      </c>
      <c r="P225" s="163">
        <f t="shared" si="32"/>
        <v>0</v>
      </c>
      <c r="Q225" s="163">
        <f t="shared" si="33"/>
        <v>0</v>
      </c>
      <c r="R225" s="163">
        <f t="shared" si="34"/>
        <v>0</v>
      </c>
      <c r="S225" s="39"/>
      <c r="T225" s="164"/>
      <c r="U225" s="165">
        <f>ROUND(ROUND(T225,2)*(1+'General Inputs'!K$20)*(1-Z225)+'General Inputs'!K$27,2)</f>
        <v>0</v>
      </c>
      <c r="V225" s="165">
        <f>ROUND(ROUND(U225,2)*(1+'General Inputs'!L$20)*(1-AA225)+'General Inputs'!L$27,2)</f>
        <v>0</v>
      </c>
      <c r="W225" s="165">
        <f>ROUND(ROUND(V225,2)*(1+'General Inputs'!M$20)*(1-AB225)+'General Inputs'!M$27,2)</f>
        <v>0</v>
      </c>
      <c r="X225" s="165">
        <f>ROUND(ROUND(W225,2)*(1+'General Inputs'!N$20)*(1-AC225)+'General Inputs'!N$27,2)</f>
        <v>0</v>
      </c>
      <c r="Y225" s="166"/>
      <c r="Z225" s="194">
        <f>IF($T225="",0,'General Inputs'!K$22)</f>
        <v>0</v>
      </c>
      <c r="AA225" s="194">
        <f>IF($T225="",0,'General Inputs'!L$22)</f>
        <v>0</v>
      </c>
      <c r="AB225" s="194">
        <f>IF($T225="",0,'General Inputs'!M$22)</f>
        <v>0</v>
      </c>
      <c r="AC225" s="194">
        <f>IF($T225="",0,'General Inputs'!N$22)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2" x14ac:dyDescent="0.2">
      <c r="A226" s="36"/>
      <c r="B226" s="36"/>
      <c r="C226" s="161"/>
      <c r="D226" s="161"/>
      <c r="E226" s="71" t="s">
        <v>34</v>
      </c>
      <c r="F226" s="71"/>
      <c r="G226" s="92"/>
      <c r="H226" s="93">
        <f t="shared" si="27"/>
        <v>0</v>
      </c>
      <c r="I226" s="162"/>
      <c r="J226" s="93">
        <f t="shared" si="28"/>
        <v>0</v>
      </c>
      <c r="K226" s="162"/>
      <c r="L226" s="162" t="str">
        <f t="shared" si="29"/>
        <v/>
      </c>
      <c r="M226" s="39"/>
      <c r="N226" s="163">
        <f t="shared" si="30"/>
        <v>0</v>
      </c>
      <c r="O226" s="163">
        <f t="shared" si="31"/>
        <v>0</v>
      </c>
      <c r="P226" s="163">
        <f t="shared" si="32"/>
        <v>0</v>
      </c>
      <c r="Q226" s="163">
        <f t="shared" si="33"/>
        <v>0</v>
      </c>
      <c r="R226" s="163">
        <f t="shared" si="34"/>
        <v>0</v>
      </c>
      <c r="S226" s="39"/>
      <c r="T226" s="164"/>
      <c r="U226" s="165">
        <f>ROUND(ROUND(T226,2)*(1+'General Inputs'!K$20)*(1-Z226)+'General Inputs'!K$27,2)</f>
        <v>0</v>
      </c>
      <c r="V226" s="165">
        <f>ROUND(ROUND(U226,2)*(1+'General Inputs'!L$20)*(1-AA226)+'General Inputs'!L$27,2)</f>
        <v>0</v>
      </c>
      <c r="W226" s="165">
        <f>ROUND(ROUND(V226,2)*(1+'General Inputs'!M$20)*(1-AB226)+'General Inputs'!M$27,2)</f>
        <v>0</v>
      </c>
      <c r="X226" s="165">
        <f>ROUND(ROUND(W226,2)*(1+'General Inputs'!N$20)*(1-AC226)+'General Inputs'!N$27,2)</f>
        <v>0</v>
      </c>
      <c r="Y226" s="166"/>
      <c r="Z226" s="194">
        <f>IF($T226="",0,'General Inputs'!K$22)</f>
        <v>0</v>
      </c>
      <c r="AA226" s="194">
        <f>IF($T226="",0,'General Inputs'!L$22)</f>
        <v>0</v>
      </c>
      <c r="AB226" s="194">
        <f>IF($T226="",0,'General Inputs'!M$22)</f>
        <v>0</v>
      </c>
      <c r="AC226" s="194">
        <f>IF($T226="",0,'General Inputs'!N$22)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2" x14ac:dyDescent="0.2">
      <c r="A227" s="36"/>
      <c r="B227" s="36"/>
      <c r="C227" s="161"/>
      <c r="D227" s="161"/>
      <c r="E227" s="71" t="s">
        <v>34</v>
      </c>
      <c r="F227" s="71"/>
      <c r="G227" s="92"/>
      <c r="H227" s="93">
        <f t="shared" si="27"/>
        <v>0</v>
      </c>
      <c r="I227" s="162"/>
      <c r="J227" s="93">
        <f t="shared" si="28"/>
        <v>0</v>
      </c>
      <c r="K227" s="162"/>
      <c r="L227" s="162" t="str">
        <f t="shared" si="29"/>
        <v/>
      </c>
      <c r="M227" s="39"/>
      <c r="N227" s="163">
        <f t="shared" si="30"/>
        <v>0</v>
      </c>
      <c r="O227" s="163">
        <f t="shared" si="31"/>
        <v>0</v>
      </c>
      <c r="P227" s="163">
        <f t="shared" si="32"/>
        <v>0</v>
      </c>
      <c r="Q227" s="163">
        <f t="shared" si="33"/>
        <v>0</v>
      </c>
      <c r="R227" s="163">
        <f t="shared" si="34"/>
        <v>0</v>
      </c>
      <c r="S227" s="39"/>
      <c r="T227" s="164"/>
      <c r="U227" s="165">
        <f>ROUND(ROUND(T227,2)*(1+'General Inputs'!K$20)*(1-Z227)+'General Inputs'!K$27,2)</f>
        <v>0</v>
      </c>
      <c r="V227" s="165">
        <f>ROUND(ROUND(U227,2)*(1+'General Inputs'!L$20)*(1-AA227)+'General Inputs'!L$27,2)</f>
        <v>0</v>
      </c>
      <c r="W227" s="165">
        <f>ROUND(ROUND(V227,2)*(1+'General Inputs'!M$20)*(1-AB227)+'General Inputs'!M$27,2)</f>
        <v>0</v>
      </c>
      <c r="X227" s="165">
        <f>ROUND(ROUND(W227,2)*(1+'General Inputs'!N$20)*(1-AC227)+'General Inputs'!N$27,2)</f>
        <v>0</v>
      </c>
      <c r="Y227" s="166"/>
      <c r="Z227" s="194">
        <f>IF($T227="",0,'General Inputs'!K$22)</f>
        <v>0</v>
      </c>
      <c r="AA227" s="194">
        <f>IF($T227="",0,'General Inputs'!L$22)</f>
        <v>0</v>
      </c>
      <c r="AB227" s="194">
        <f>IF($T227="",0,'General Inputs'!M$22)</f>
        <v>0</v>
      </c>
      <c r="AC227" s="194">
        <f>IF($T227="",0,'General Inputs'!N$22)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2" x14ac:dyDescent="0.2">
      <c r="A228" s="36"/>
      <c r="B228" s="36"/>
      <c r="C228" s="161"/>
      <c r="D228" s="161"/>
      <c r="E228" s="71" t="s">
        <v>34</v>
      </c>
      <c r="F228" s="71"/>
      <c r="G228" s="92"/>
      <c r="H228" s="93">
        <f t="shared" si="27"/>
        <v>0</v>
      </c>
      <c r="I228" s="162"/>
      <c r="J228" s="93">
        <f t="shared" si="28"/>
        <v>0</v>
      </c>
      <c r="K228" s="162"/>
      <c r="L228" s="162" t="str">
        <f t="shared" si="29"/>
        <v/>
      </c>
      <c r="M228" s="39"/>
      <c r="N228" s="163">
        <f t="shared" si="30"/>
        <v>0</v>
      </c>
      <c r="O228" s="163">
        <f t="shared" si="31"/>
        <v>0</v>
      </c>
      <c r="P228" s="163">
        <f t="shared" si="32"/>
        <v>0</v>
      </c>
      <c r="Q228" s="163">
        <f t="shared" si="33"/>
        <v>0</v>
      </c>
      <c r="R228" s="163">
        <f t="shared" si="34"/>
        <v>0</v>
      </c>
      <c r="S228" s="39"/>
      <c r="T228" s="164"/>
      <c r="U228" s="165">
        <f>ROUND(ROUND(T228,2)*(1+'General Inputs'!K$20)*(1-Z228)+'General Inputs'!K$27,2)</f>
        <v>0</v>
      </c>
      <c r="V228" s="165">
        <f>ROUND(ROUND(U228,2)*(1+'General Inputs'!L$20)*(1-AA228)+'General Inputs'!L$27,2)</f>
        <v>0</v>
      </c>
      <c r="W228" s="165">
        <f>ROUND(ROUND(V228,2)*(1+'General Inputs'!M$20)*(1-AB228)+'General Inputs'!M$27,2)</f>
        <v>0</v>
      </c>
      <c r="X228" s="165">
        <f>ROUND(ROUND(W228,2)*(1+'General Inputs'!N$20)*(1-AC228)+'General Inputs'!N$27,2)</f>
        <v>0</v>
      </c>
      <c r="Y228" s="166"/>
      <c r="Z228" s="194">
        <f>IF($T228="",0,'General Inputs'!K$22)</f>
        <v>0</v>
      </c>
      <c r="AA228" s="194">
        <f>IF($T228="",0,'General Inputs'!L$22)</f>
        <v>0</v>
      </c>
      <c r="AB228" s="194">
        <f>IF($T228="",0,'General Inputs'!M$22)</f>
        <v>0</v>
      </c>
      <c r="AC228" s="194">
        <f>IF($T228="",0,'General Inputs'!N$22)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2" x14ac:dyDescent="0.2">
      <c r="A229" s="36"/>
      <c r="B229" s="36"/>
      <c r="C229" s="161"/>
      <c r="D229" s="161"/>
      <c r="E229" s="71" t="s">
        <v>34</v>
      </c>
      <c r="F229" s="71"/>
      <c r="G229" s="92"/>
      <c r="H229" s="93">
        <f t="shared" si="27"/>
        <v>0</v>
      </c>
      <c r="I229" s="162"/>
      <c r="J229" s="93">
        <f t="shared" si="28"/>
        <v>0</v>
      </c>
      <c r="K229" s="162"/>
      <c r="L229" s="162" t="str">
        <f t="shared" si="29"/>
        <v/>
      </c>
      <c r="M229" s="39"/>
      <c r="N229" s="163">
        <f t="shared" si="30"/>
        <v>0</v>
      </c>
      <c r="O229" s="163">
        <f t="shared" si="31"/>
        <v>0</v>
      </c>
      <c r="P229" s="163">
        <f t="shared" si="32"/>
        <v>0</v>
      </c>
      <c r="Q229" s="163">
        <f t="shared" si="33"/>
        <v>0</v>
      </c>
      <c r="R229" s="163">
        <f t="shared" si="34"/>
        <v>0</v>
      </c>
      <c r="S229" s="39"/>
      <c r="T229" s="164"/>
      <c r="U229" s="165">
        <f>ROUND(ROUND(T229,2)*(1+'General Inputs'!K$20)*(1-Z229)+'General Inputs'!K$27,2)</f>
        <v>0</v>
      </c>
      <c r="V229" s="165">
        <f>ROUND(ROUND(U229,2)*(1+'General Inputs'!L$20)*(1-AA229)+'General Inputs'!L$27,2)</f>
        <v>0</v>
      </c>
      <c r="W229" s="165">
        <f>ROUND(ROUND(V229,2)*(1+'General Inputs'!M$20)*(1-AB229)+'General Inputs'!M$27,2)</f>
        <v>0</v>
      </c>
      <c r="X229" s="165">
        <f>ROUND(ROUND(W229,2)*(1+'General Inputs'!N$20)*(1-AC229)+'General Inputs'!N$27,2)</f>
        <v>0</v>
      </c>
      <c r="Y229" s="166"/>
      <c r="Z229" s="194">
        <f>IF($T229="",0,'General Inputs'!K$22)</f>
        <v>0</v>
      </c>
      <c r="AA229" s="194">
        <f>IF($T229="",0,'General Inputs'!L$22)</f>
        <v>0</v>
      </c>
      <c r="AB229" s="194">
        <f>IF($T229="",0,'General Inputs'!M$22)</f>
        <v>0</v>
      </c>
      <c r="AC229" s="194">
        <f>IF($T229="",0,'General Inputs'!N$22)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2" x14ac:dyDescent="0.2">
      <c r="A230" s="36"/>
      <c r="B230" s="36"/>
      <c r="C230" s="161"/>
      <c r="D230" s="161"/>
      <c r="E230" s="71" t="s">
        <v>34</v>
      </c>
      <c r="F230" s="71"/>
      <c r="G230" s="92"/>
      <c r="H230" s="93">
        <f t="shared" si="27"/>
        <v>0</v>
      </c>
      <c r="I230" s="162"/>
      <c r="J230" s="93">
        <f t="shared" si="28"/>
        <v>0</v>
      </c>
      <c r="K230" s="162"/>
      <c r="L230" s="162" t="str">
        <f t="shared" si="29"/>
        <v/>
      </c>
      <c r="M230" s="39"/>
      <c r="N230" s="163">
        <f t="shared" si="30"/>
        <v>0</v>
      </c>
      <c r="O230" s="163">
        <f t="shared" si="31"/>
        <v>0</v>
      </c>
      <c r="P230" s="163">
        <f t="shared" si="32"/>
        <v>0</v>
      </c>
      <c r="Q230" s="163">
        <f t="shared" si="33"/>
        <v>0</v>
      </c>
      <c r="R230" s="163">
        <f t="shared" si="34"/>
        <v>0</v>
      </c>
      <c r="S230" s="39"/>
      <c r="T230" s="164"/>
      <c r="U230" s="165">
        <f>ROUND(ROUND(T230,2)*(1+'General Inputs'!K$20)*(1-Z230)+'General Inputs'!K$27,2)</f>
        <v>0</v>
      </c>
      <c r="V230" s="165">
        <f>ROUND(ROUND(U230,2)*(1+'General Inputs'!L$20)*(1-AA230)+'General Inputs'!L$27,2)</f>
        <v>0</v>
      </c>
      <c r="W230" s="165">
        <f>ROUND(ROUND(V230,2)*(1+'General Inputs'!M$20)*(1-AB230)+'General Inputs'!M$27,2)</f>
        <v>0</v>
      </c>
      <c r="X230" s="165">
        <f>ROUND(ROUND(W230,2)*(1+'General Inputs'!N$20)*(1-AC230)+'General Inputs'!N$27,2)</f>
        <v>0</v>
      </c>
      <c r="Y230" s="166"/>
      <c r="Z230" s="194">
        <f>IF($T230="",0,'General Inputs'!K$22)</f>
        <v>0</v>
      </c>
      <c r="AA230" s="194">
        <f>IF($T230="",0,'General Inputs'!L$22)</f>
        <v>0</v>
      </c>
      <c r="AB230" s="194">
        <f>IF($T230="",0,'General Inputs'!M$22)</f>
        <v>0</v>
      </c>
      <c r="AC230" s="194">
        <f>IF($T230="",0,'General Inputs'!N$22)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2" x14ac:dyDescent="0.2">
      <c r="A231" s="36"/>
      <c r="B231" s="36"/>
      <c r="C231" s="161"/>
      <c r="D231" s="161"/>
      <c r="E231" s="71" t="s">
        <v>34</v>
      </c>
      <c r="F231" s="71"/>
      <c r="G231" s="92"/>
      <c r="H231" s="93">
        <f t="shared" si="27"/>
        <v>0</v>
      </c>
      <c r="I231" s="162"/>
      <c r="J231" s="93">
        <f t="shared" si="28"/>
        <v>0</v>
      </c>
      <c r="K231" s="162"/>
      <c r="L231" s="162" t="str">
        <f t="shared" si="29"/>
        <v/>
      </c>
      <c r="M231" s="39"/>
      <c r="N231" s="163">
        <f t="shared" si="30"/>
        <v>0</v>
      </c>
      <c r="O231" s="163">
        <f t="shared" si="31"/>
        <v>0</v>
      </c>
      <c r="P231" s="163">
        <f t="shared" si="32"/>
        <v>0</v>
      </c>
      <c r="Q231" s="163">
        <f t="shared" si="33"/>
        <v>0</v>
      </c>
      <c r="R231" s="163">
        <f t="shared" si="34"/>
        <v>0</v>
      </c>
      <c r="S231" s="39"/>
      <c r="T231" s="164"/>
      <c r="U231" s="165">
        <f>ROUND(ROUND(T231,2)*(1+'General Inputs'!K$20)*(1-Z231)+'General Inputs'!K$27,2)</f>
        <v>0</v>
      </c>
      <c r="V231" s="165">
        <f>ROUND(ROUND(U231,2)*(1+'General Inputs'!L$20)*(1-AA231)+'General Inputs'!L$27,2)</f>
        <v>0</v>
      </c>
      <c r="W231" s="165">
        <f>ROUND(ROUND(V231,2)*(1+'General Inputs'!M$20)*(1-AB231)+'General Inputs'!M$27,2)</f>
        <v>0</v>
      </c>
      <c r="X231" s="165">
        <f>ROUND(ROUND(W231,2)*(1+'General Inputs'!N$20)*(1-AC231)+'General Inputs'!N$27,2)</f>
        <v>0</v>
      </c>
      <c r="Y231" s="166"/>
      <c r="Z231" s="194">
        <f>IF($T231="",0,'General Inputs'!K$22)</f>
        <v>0</v>
      </c>
      <c r="AA231" s="194">
        <f>IF($T231="",0,'General Inputs'!L$22)</f>
        <v>0</v>
      </c>
      <c r="AB231" s="194">
        <f>IF($T231="",0,'General Inputs'!M$22)</f>
        <v>0</v>
      </c>
      <c r="AC231" s="194">
        <f>IF($T231="",0,'General Inputs'!N$22)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2" x14ac:dyDescent="0.2">
      <c r="A232" s="36"/>
      <c r="B232" s="36"/>
      <c r="C232" s="161"/>
      <c r="D232" s="161"/>
      <c r="E232" s="71" t="s">
        <v>34</v>
      </c>
      <c r="F232" s="71"/>
      <c r="G232" s="92"/>
      <c r="H232" s="93">
        <f t="shared" si="27"/>
        <v>0</v>
      </c>
      <c r="I232" s="162"/>
      <c r="J232" s="93">
        <f t="shared" si="28"/>
        <v>0</v>
      </c>
      <c r="K232" s="162"/>
      <c r="L232" s="162" t="str">
        <f t="shared" si="29"/>
        <v/>
      </c>
      <c r="M232" s="39"/>
      <c r="N232" s="163">
        <f t="shared" si="30"/>
        <v>0</v>
      </c>
      <c r="O232" s="163">
        <f t="shared" si="31"/>
        <v>0</v>
      </c>
      <c r="P232" s="163">
        <f t="shared" si="32"/>
        <v>0</v>
      </c>
      <c r="Q232" s="163">
        <f t="shared" si="33"/>
        <v>0</v>
      </c>
      <c r="R232" s="163">
        <f t="shared" si="34"/>
        <v>0</v>
      </c>
      <c r="S232" s="39"/>
      <c r="T232" s="164"/>
      <c r="U232" s="165">
        <f>ROUND(ROUND(T232,2)*(1+'General Inputs'!K$20)*(1-Z232)+'General Inputs'!K$27,2)</f>
        <v>0</v>
      </c>
      <c r="V232" s="165">
        <f>ROUND(ROUND(U232,2)*(1+'General Inputs'!L$20)*(1-AA232)+'General Inputs'!L$27,2)</f>
        <v>0</v>
      </c>
      <c r="W232" s="165">
        <f>ROUND(ROUND(V232,2)*(1+'General Inputs'!M$20)*(1-AB232)+'General Inputs'!M$27,2)</f>
        <v>0</v>
      </c>
      <c r="X232" s="165">
        <f>ROUND(ROUND(W232,2)*(1+'General Inputs'!N$20)*(1-AC232)+'General Inputs'!N$27,2)</f>
        <v>0</v>
      </c>
      <c r="Y232" s="166"/>
      <c r="Z232" s="194">
        <f>IF($T232="",0,'General Inputs'!K$22)</f>
        <v>0</v>
      </c>
      <c r="AA232" s="194">
        <f>IF($T232="",0,'General Inputs'!L$22)</f>
        <v>0</v>
      </c>
      <c r="AB232" s="194">
        <f>IF($T232="",0,'General Inputs'!M$22)</f>
        <v>0</v>
      </c>
      <c r="AC232" s="194">
        <f>IF($T232="",0,'General Inputs'!N$22)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2" x14ac:dyDescent="0.2">
      <c r="A233" s="36"/>
      <c r="B233" s="36"/>
      <c r="C233" s="161"/>
      <c r="D233" s="161"/>
      <c r="E233" s="71" t="s">
        <v>34</v>
      </c>
      <c r="F233" s="71"/>
      <c r="G233" s="92"/>
      <c r="H233" s="93">
        <f t="shared" si="27"/>
        <v>0</v>
      </c>
      <c r="I233" s="162"/>
      <c r="J233" s="93">
        <f t="shared" si="28"/>
        <v>0</v>
      </c>
      <c r="K233" s="162"/>
      <c r="L233" s="162" t="str">
        <f t="shared" si="29"/>
        <v/>
      </c>
      <c r="M233" s="39"/>
      <c r="N233" s="163">
        <f t="shared" si="30"/>
        <v>0</v>
      </c>
      <c r="O233" s="163">
        <f t="shared" si="31"/>
        <v>0</v>
      </c>
      <c r="P233" s="163">
        <f t="shared" si="32"/>
        <v>0</v>
      </c>
      <c r="Q233" s="163">
        <f t="shared" si="33"/>
        <v>0</v>
      </c>
      <c r="R233" s="163">
        <f t="shared" si="34"/>
        <v>0</v>
      </c>
      <c r="S233" s="39"/>
      <c r="T233" s="164"/>
      <c r="U233" s="165">
        <f>ROUND(ROUND(T233,2)*(1+'General Inputs'!K$20)*(1-Z233)+'General Inputs'!K$27,2)</f>
        <v>0</v>
      </c>
      <c r="V233" s="165">
        <f>ROUND(ROUND(U233,2)*(1+'General Inputs'!L$20)*(1-AA233)+'General Inputs'!L$27,2)</f>
        <v>0</v>
      </c>
      <c r="W233" s="165">
        <f>ROUND(ROUND(V233,2)*(1+'General Inputs'!M$20)*(1-AB233)+'General Inputs'!M$27,2)</f>
        <v>0</v>
      </c>
      <c r="X233" s="165">
        <f>ROUND(ROUND(W233,2)*(1+'General Inputs'!N$20)*(1-AC233)+'General Inputs'!N$27,2)</f>
        <v>0</v>
      </c>
      <c r="Y233" s="166"/>
      <c r="Z233" s="194">
        <f>IF($T233="",0,'General Inputs'!K$22)</f>
        <v>0</v>
      </c>
      <c r="AA233" s="194">
        <f>IF($T233="",0,'General Inputs'!L$22)</f>
        <v>0</v>
      </c>
      <c r="AB233" s="194">
        <f>IF($T233="",0,'General Inputs'!M$22)</f>
        <v>0</v>
      </c>
      <c r="AC233" s="194">
        <f>IF($T233="",0,'General Inputs'!N$22)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2" x14ac:dyDescent="0.2">
      <c r="A234" s="36"/>
      <c r="B234" s="36"/>
      <c r="C234" s="161"/>
      <c r="D234" s="161"/>
      <c r="E234" s="71" t="s">
        <v>34</v>
      </c>
      <c r="F234" s="71"/>
      <c r="G234" s="92"/>
      <c r="H234" s="93">
        <f t="shared" si="27"/>
        <v>0</v>
      </c>
      <c r="I234" s="162"/>
      <c r="J234" s="93">
        <f t="shared" si="28"/>
        <v>0</v>
      </c>
      <c r="K234" s="162"/>
      <c r="L234" s="162" t="str">
        <f t="shared" si="29"/>
        <v/>
      </c>
      <c r="M234" s="39"/>
      <c r="N234" s="163">
        <f t="shared" si="30"/>
        <v>0</v>
      </c>
      <c r="O234" s="163">
        <f t="shared" si="31"/>
        <v>0</v>
      </c>
      <c r="P234" s="163">
        <f t="shared" si="32"/>
        <v>0</v>
      </c>
      <c r="Q234" s="163">
        <f t="shared" si="33"/>
        <v>0</v>
      </c>
      <c r="R234" s="163">
        <f t="shared" si="34"/>
        <v>0</v>
      </c>
      <c r="S234" s="39"/>
      <c r="T234" s="164"/>
      <c r="U234" s="165">
        <f>ROUND(ROUND(T234,2)*(1+'General Inputs'!K$20)*(1-Z234)+'General Inputs'!K$27,2)</f>
        <v>0</v>
      </c>
      <c r="V234" s="165">
        <f>ROUND(ROUND(U234,2)*(1+'General Inputs'!L$20)*(1-AA234)+'General Inputs'!L$27,2)</f>
        <v>0</v>
      </c>
      <c r="W234" s="165">
        <f>ROUND(ROUND(V234,2)*(1+'General Inputs'!M$20)*(1-AB234)+'General Inputs'!M$27,2)</f>
        <v>0</v>
      </c>
      <c r="X234" s="165">
        <f>ROUND(ROUND(W234,2)*(1+'General Inputs'!N$20)*(1-AC234)+'General Inputs'!N$27,2)</f>
        <v>0</v>
      </c>
      <c r="Y234" s="166"/>
      <c r="Z234" s="194">
        <f>IF($T234="",0,'General Inputs'!K$22)</f>
        <v>0</v>
      </c>
      <c r="AA234" s="194">
        <f>IF($T234="",0,'General Inputs'!L$22)</f>
        <v>0</v>
      </c>
      <c r="AB234" s="194">
        <f>IF($T234="",0,'General Inputs'!M$22)</f>
        <v>0</v>
      </c>
      <c r="AC234" s="194">
        <f>IF($T234="",0,'General Inputs'!N$22)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2" x14ac:dyDescent="0.2">
      <c r="A235" s="36"/>
      <c r="B235" s="36"/>
      <c r="C235" s="161"/>
      <c r="D235" s="161"/>
      <c r="E235" s="71" t="s">
        <v>34</v>
      </c>
      <c r="F235" s="71"/>
      <c r="G235" s="92"/>
      <c r="H235" s="93">
        <f t="shared" si="27"/>
        <v>0</v>
      </c>
      <c r="I235" s="162"/>
      <c r="J235" s="93">
        <f t="shared" si="28"/>
        <v>0</v>
      </c>
      <c r="K235" s="162"/>
      <c r="L235" s="162" t="str">
        <f t="shared" si="29"/>
        <v/>
      </c>
      <c r="M235" s="39"/>
      <c r="N235" s="163">
        <f t="shared" si="30"/>
        <v>0</v>
      </c>
      <c r="O235" s="163">
        <f t="shared" si="31"/>
        <v>0</v>
      </c>
      <c r="P235" s="163">
        <f t="shared" si="32"/>
        <v>0</v>
      </c>
      <c r="Q235" s="163">
        <f t="shared" si="33"/>
        <v>0</v>
      </c>
      <c r="R235" s="163">
        <f t="shared" si="34"/>
        <v>0</v>
      </c>
      <c r="S235" s="39"/>
      <c r="T235" s="164"/>
      <c r="U235" s="165">
        <f>ROUND(ROUND(T235,2)*(1+'General Inputs'!K$20)*(1-Z235)+'General Inputs'!K$27,2)</f>
        <v>0</v>
      </c>
      <c r="V235" s="165">
        <f>ROUND(ROUND(U235,2)*(1+'General Inputs'!L$20)*(1-AA235)+'General Inputs'!L$27,2)</f>
        <v>0</v>
      </c>
      <c r="W235" s="165">
        <f>ROUND(ROUND(V235,2)*(1+'General Inputs'!M$20)*(1-AB235)+'General Inputs'!M$27,2)</f>
        <v>0</v>
      </c>
      <c r="X235" s="165">
        <f>ROUND(ROUND(W235,2)*(1+'General Inputs'!N$20)*(1-AC235)+'General Inputs'!N$27,2)</f>
        <v>0</v>
      </c>
      <c r="Y235" s="166"/>
      <c r="Z235" s="194">
        <f>IF($T235="",0,'General Inputs'!K$22)</f>
        <v>0</v>
      </c>
      <c r="AA235" s="194">
        <f>IF($T235="",0,'General Inputs'!L$22)</f>
        <v>0</v>
      </c>
      <c r="AB235" s="194">
        <f>IF($T235="",0,'General Inputs'!M$22)</f>
        <v>0</v>
      </c>
      <c r="AC235" s="194">
        <f>IF($T235="",0,'General Inputs'!N$22)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2" x14ac:dyDescent="0.2">
      <c r="A236" s="36"/>
      <c r="B236" s="36"/>
      <c r="C236" s="161"/>
      <c r="D236" s="161"/>
      <c r="E236" s="71" t="s">
        <v>34</v>
      </c>
      <c r="F236" s="71"/>
      <c r="G236" s="92"/>
      <c r="H236" s="93">
        <f t="shared" si="27"/>
        <v>0</v>
      </c>
      <c r="I236" s="162"/>
      <c r="J236" s="93">
        <f t="shared" si="28"/>
        <v>0</v>
      </c>
      <c r="K236" s="162"/>
      <c r="L236" s="162" t="str">
        <f t="shared" si="29"/>
        <v/>
      </c>
      <c r="M236" s="39"/>
      <c r="N236" s="163">
        <f t="shared" si="30"/>
        <v>0</v>
      </c>
      <c r="O236" s="163">
        <f t="shared" si="31"/>
        <v>0</v>
      </c>
      <c r="P236" s="163">
        <f t="shared" si="32"/>
        <v>0</v>
      </c>
      <c r="Q236" s="163">
        <f t="shared" si="33"/>
        <v>0</v>
      </c>
      <c r="R236" s="163">
        <f t="shared" si="34"/>
        <v>0</v>
      </c>
      <c r="S236" s="39"/>
      <c r="T236" s="164"/>
      <c r="U236" s="165">
        <f>ROUND(ROUND(T236,2)*(1+'General Inputs'!K$20)*(1-Z236)+'General Inputs'!K$27,2)</f>
        <v>0</v>
      </c>
      <c r="V236" s="165">
        <f>ROUND(ROUND(U236,2)*(1+'General Inputs'!L$20)*(1-AA236)+'General Inputs'!L$27,2)</f>
        <v>0</v>
      </c>
      <c r="W236" s="165">
        <f>ROUND(ROUND(V236,2)*(1+'General Inputs'!M$20)*(1-AB236)+'General Inputs'!M$27,2)</f>
        <v>0</v>
      </c>
      <c r="X236" s="165">
        <f>ROUND(ROUND(W236,2)*(1+'General Inputs'!N$20)*(1-AC236)+'General Inputs'!N$27,2)</f>
        <v>0</v>
      </c>
      <c r="Y236" s="166"/>
      <c r="Z236" s="194">
        <f>IF($T236="",0,'General Inputs'!K$22)</f>
        <v>0</v>
      </c>
      <c r="AA236" s="194">
        <f>IF($T236="",0,'General Inputs'!L$22)</f>
        <v>0</v>
      </c>
      <c r="AB236" s="194">
        <f>IF($T236="",0,'General Inputs'!M$22)</f>
        <v>0</v>
      </c>
      <c r="AC236" s="194">
        <f>IF($T236="",0,'General Inputs'!N$22)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2" x14ac:dyDescent="0.2">
      <c r="A237" s="36"/>
      <c r="B237" s="36"/>
      <c r="C237" s="161"/>
      <c r="D237" s="161"/>
      <c r="E237" s="71" t="s">
        <v>34</v>
      </c>
      <c r="F237" s="71"/>
      <c r="G237" s="92"/>
      <c r="H237" s="93">
        <f t="shared" si="27"/>
        <v>0</v>
      </c>
      <c r="I237" s="162"/>
      <c r="J237" s="93">
        <f t="shared" si="28"/>
        <v>0</v>
      </c>
      <c r="K237" s="162"/>
      <c r="L237" s="162" t="str">
        <f t="shared" si="29"/>
        <v/>
      </c>
      <c r="M237" s="39"/>
      <c r="N237" s="163">
        <f t="shared" si="30"/>
        <v>0</v>
      </c>
      <c r="O237" s="163">
        <f t="shared" si="31"/>
        <v>0</v>
      </c>
      <c r="P237" s="163">
        <f t="shared" si="32"/>
        <v>0</v>
      </c>
      <c r="Q237" s="163">
        <f t="shared" si="33"/>
        <v>0</v>
      </c>
      <c r="R237" s="163">
        <f t="shared" si="34"/>
        <v>0</v>
      </c>
      <c r="S237" s="39"/>
      <c r="T237" s="164"/>
      <c r="U237" s="165">
        <f>ROUND(ROUND(T237,2)*(1+'General Inputs'!K$20)*(1-Z237)+'General Inputs'!K$27,2)</f>
        <v>0</v>
      </c>
      <c r="V237" s="165">
        <f>ROUND(ROUND(U237,2)*(1+'General Inputs'!L$20)*(1-AA237)+'General Inputs'!L$27,2)</f>
        <v>0</v>
      </c>
      <c r="W237" s="165">
        <f>ROUND(ROUND(V237,2)*(1+'General Inputs'!M$20)*(1-AB237)+'General Inputs'!M$27,2)</f>
        <v>0</v>
      </c>
      <c r="X237" s="165">
        <f>ROUND(ROUND(W237,2)*(1+'General Inputs'!N$20)*(1-AC237)+'General Inputs'!N$27,2)</f>
        <v>0</v>
      </c>
      <c r="Y237" s="166"/>
      <c r="Z237" s="194">
        <f>IF($T237="",0,'General Inputs'!K$22)</f>
        <v>0</v>
      </c>
      <c r="AA237" s="194">
        <f>IF($T237="",0,'General Inputs'!L$22)</f>
        <v>0</v>
      </c>
      <c r="AB237" s="194">
        <f>IF($T237="",0,'General Inputs'!M$22)</f>
        <v>0</v>
      </c>
      <c r="AC237" s="194">
        <f>IF($T237="",0,'General Inputs'!N$22)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2" x14ac:dyDescent="0.2">
      <c r="A238" s="36"/>
      <c r="B238" s="36"/>
      <c r="C238" s="161"/>
      <c r="D238" s="161"/>
      <c r="E238" s="71" t="s">
        <v>34</v>
      </c>
      <c r="F238" s="71"/>
      <c r="G238" s="92"/>
      <c r="H238" s="93">
        <f t="shared" si="27"/>
        <v>0</v>
      </c>
      <c r="I238" s="162"/>
      <c r="J238" s="93">
        <f t="shared" si="28"/>
        <v>0</v>
      </c>
      <c r="K238" s="162"/>
      <c r="L238" s="162" t="str">
        <f t="shared" si="29"/>
        <v/>
      </c>
      <c r="M238" s="39"/>
      <c r="N238" s="163">
        <f t="shared" si="30"/>
        <v>0</v>
      </c>
      <c r="O238" s="163">
        <f t="shared" si="31"/>
        <v>0</v>
      </c>
      <c r="P238" s="163">
        <f t="shared" si="32"/>
        <v>0</v>
      </c>
      <c r="Q238" s="163">
        <f t="shared" si="33"/>
        <v>0</v>
      </c>
      <c r="R238" s="163">
        <f t="shared" si="34"/>
        <v>0</v>
      </c>
      <c r="S238" s="39"/>
      <c r="T238" s="164"/>
      <c r="U238" s="165">
        <f>ROUND(ROUND(T238,2)*(1+'General Inputs'!K$20)*(1-Z238)+'General Inputs'!K$27,2)</f>
        <v>0</v>
      </c>
      <c r="V238" s="165">
        <f>ROUND(ROUND(U238,2)*(1+'General Inputs'!L$20)*(1-AA238)+'General Inputs'!L$27,2)</f>
        <v>0</v>
      </c>
      <c r="W238" s="165">
        <f>ROUND(ROUND(V238,2)*(1+'General Inputs'!M$20)*(1-AB238)+'General Inputs'!M$27,2)</f>
        <v>0</v>
      </c>
      <c r="X238" s="165">
        <f>ROUND(ROUND(W238,2)*(1+'General Inputs'!N$20)*(1-AC238)+'General Inputs'!N$27,2)</f>
        <v>0</v>
      </c>
      <c r="Y238" s="166"/>
      <c r="Z238" s="194">
        <f>IF($T238="",0,'General Inputs'!K$22)</f>
        <v>0</v>
      </c>
      <c r="AA238" s="194">
        <f>IF($T238="",0,'General Inputs'!L$22)</f>
        <v>0</v>
      </c>
      <c r="AB238" s="194">
        <f>IF($T238="",0,'General Inputs'!M$22)</f>
        <v>0</v>
      </c>
      <c r="AC238" s="194">
        <f>IF($T238="",0,'General Inputs'!N$22)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2" x14ac:dyDescent="0.2">
      <c r="A239" s="36"/>
      <c r="B239" s="36"/>
      <c r="C239" s="161"/>
      <c r="D239" s="161"/>
      <c r="E239" s="71" t="s">
        <v>34</v>
      </c>
      <c r="F239" s="71"/>
      <c r="G239" s="92"/>
      <c r="H239" s="93">
        <f t="shared" si="27"/>
        <v>0</v>
      </c>
      <c r="I239" s="162"/>
      <c r="J239" s="93">
        <f t="shared" si="28"/>
        <v>0</v>
      </c>
      <c r="K239" s="162"/>
      <c r="L239" s="162" t="str">
        <f t="shared" si="29"/>
        <v/>
      </c>
      <c r="M239" s="39"/>
      <c r="N239" s="163">
        <f t="shared" si="30"/>
        <v>0</v>
      </c>
      <c r="O239" s="163">
        <f t="shared" si="31"/>
        <v>0</v>
      </c>
      <c r="P239" s="163">
        <f t="shared" si="32"/>
        <v>0</v>
      </c>
      <c r="Q239" s="163">
        <f t="shared" si="33"/>
        <v>0</v>
      </c>
      <c r="R239" s="163">
        <f t="shared" si="34"/>
        <v>0</v>
      </c>
      <c r="S239" s="39"/>
      <c r="T239" s="164"/>
      <c r="U239" s="165">
        <f>ROUND(ROUND(T239,2)*(1+'General Inputs'!K$20)*(1-Z239)+'General Inputs'!K$27,2)</f>
        <v>0</v>
      </c>
      <c r="V239" s="165">
        <f>ROUND(ROUND(U239,2)*(1+'General Inputs'!L$20)*(1-AA239)+'General Inputs'!L$27,2)</f>
        <v>0</v>
      </c>
      <c r="W239" s="165">
        <f>ROUND(ROUND(V239,2)*(1+'General Inputs'!M$20)*(1-AB239)+'General Inputs'!M$27,2)</f>
        <v>0</v>
      </c>
      <c r="X239" s="165">
        <f>ROUND(ROUND(W239,2)*(1+'General Inputs'!N$20)*(1-AC239)+'General Inputs'!N$27,2)</f>
        <v>0</v>
      </c>
      <c r="Y239" s="166"/>
      <c r="Z239" s="194">
        <f>IF($T239="",0,'General Inputs'!K$22)</f>
        <v>0</v>
      </c>
      <c r="AA239" s="194">
        <f>IF($T239="",0,'General Inputs'!L$22)</f>
        <v>0</v>
      </c>
      <c r="AB239" s="194">
        <f>IF($T239="",0,'General Inputs'!M$22)</f>
        <v>0</v>
      </c>
      <c r="AC239" s="194">
        <f>IF($T239="",0,'General Inputs'!N$22)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2" x14ac:dyDescent="0.2">
      <c r="A240" s="36"/>
      <c r="B240" s="36"/>
      <c r="C240" s="161"/>
      <c r="D240" s="161"/>
      <c r="E240" s="71" t="s">
        <v>34</v>
      </c>
      <c r="F240" s="71"/>
      <c r="G240" s="92"/>
      <c r="H240" s="93">
        <f t="shared" si="27"/>
        <v>0</v>
      </c>
      <c r="I240" s="162"/>
      <c r="J240" s="93">
        <f t="shared" si="28"/>
        <v>0</v>
      </c>
      <c r="K240" s="162"/>
      <c r="L240" s="162" t="str">
        <f t="shared" si="29"/>
        <v/>
      </c>
      <c r="M240" s="39"/>
      <c r="N240" s="163">
        <f t="shared" si="30"/>
        <v>0</v>
      </c>
      <c r="O240" s="163">
        <f t="shared" si="31"/>
        <v>0</v>
      </c>
      <c r="P240" s="163">
        <f t="shared" si="32"/>
        <v>0</v>
      </c>
      <c r="Q240" s="163">
        <f t="shared" si="33"/>
        <v>0</v>
      </c>
      <c r="R240" s="163">
        <f t="shared" si="34"/>
        <v>0</v>
      </c>
      <c r="S240" s="39"/>
      <c r="T240" s="164"/>
      <c r="U240" s="165">
        <f>ROUND(ROUND(T240,2)*(1+'General Inputs'!K$20)*(1-Z240)+'General Inputs'!K$27,2)</f>
        <v>0</v>
      </c>
      <c r="V240" s="165">
        <f>ROUND(ROUND(U240,2)*(1+'General Inputs'!L$20)*(1-AA240)+'General Inputs'!L$27,2)</f>
        <v>0</v>
      </c>
      <c r="W240" s="165">
        <f>ROUND(ROUND(V240,2)*(1+'General Inputs'!M$20)*(1-AB240)+'General Inputs'!M$27,2)</f>
        <v>0</v>
      </c>
      <c r="X240" s="165">
        <f>ROUND(ROUND(W240,2)*(1+'General Inputs'!N$20)*(1-AC240)+'General Inputs'!N$27,2)</f>
        <v>0</v>
      </c>
      <c r="Y240" s="166"/>
      <c r="Z240" s="194">
        <f>IF($T240="",0,'General Inputs'!K$22)</f>
        <v>0</v>
      </c>
      <c r="AA240" s="194">
        <f>IF($T240="",0,'General Inputs'!L$22)</f>
        <v>0</v>
      </c>
      <c r="AB240" s="194">
        <f>IF($T240="",0,'General Inputs'!M$22)</f>
        <v>0</v>
      </c>
      <c r="AC240" s="194">
        <f>IF($T240="",0,'General Inputs'!N$22)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2" x14ac:dyDescent="0.2">
      <c r="A241" s="36"/>
      <c r="B241" s="36"/>
      <c r="C241" s="161"/>
      <c r="D241" s="161"/>
      <c r="E241" s="71" t="s">
        <v>34</v>
      </c>
      <c r="F241" s="71"/>
      <c r="G241" s="92"/>
      <c r="H241" s="93">
        <f t="shared" si="27"/>
        <v>0</v>
      </c>
      <c r="I241" s="162"/>
      <c r="J241" s="93">
        <f t="shared" si="28"/>
        <v>0</v>
      </c>
      <c r="K241" s="162"/>
      <c r="L241" s="162" t="str">
        <f t="shared" si="29"/>
        <v/>
      </c>
      <c r="M241" s="39"/>
      <c r="N241" s="163">
        <f t="shared" si="30"/>
        <v>0</v>
      </c>
      <c r="O241" s="163">
        <f t="shared" si="31"/>
        <v>0</v>
      </c>
      <c r="P241" s="163">
        <f t="shared" si="32"/>
        <v>0</v>
      </c>
      <c r="Q241" s="163">
        <f t="shared" si="33"/>
        <v>0</v>
      </c>
      <c r="R241" s="163">
        <f t="shared" si="34"/>
        <v>0</v>
      </c>
      <c r="S241" s="39"/>
      <c r="T241" s="164"/>
      <c r="U241" s="165">
        <f>ROUND(ROUND(T241,2)*(1+'General Inputs'!K$20)*(1-Z241)+'General Inputs'!K$27,2)</f>
        <v>0</v>
      </c>
      <c r="V241" s="165">
        <f>ROUND(ROUND(U241,2)*(1+'General Inputs'!L$20)*(1-AA241)+'General Inputs'!L$27,2)</f>
        <v>0</v>
      </c>
      <c r="W241" s="165">
        <f>ROUND(ROUND(V241,2)*(1+'General Inputs'!M$20)*(1-AB241)+'General Inputs'!M$27,2)</f>
        <v>0</v>
      </c>
      <c r="X241" s="165">
        <f>ROUND(ROUND(W241,2)*(1+'General Inputs'!N$20)*(1-AC241)+'General Inputs'!N$27,2)</f>
        <v>0</v>
      </c>
      <c r="Y241" s="166"/>
      <c r="Z241" s="194">
        <f>IF($T241="",0,'General Inputs'!K$22)</f>
        <v>0</v>
      </c>
      <c r="AA241" s="194">
        <f>IF($T241="",0,'General Inputs'!L$22)</f>
        <v>0</v>
      </c>
      <c r="AB241" s="194">
        <f>IF($T241="",0,'General Inputs'!M$22)</f>
        <v>0</v>
      </c>
      <c r="AC241" s="194">
        <f>IF($T241="",0,'General Inputs'!N$22)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2" x14ac:dyDescent="0.2">
      <c r="A242" s="36"/>
      <c r="B242" s="36"/>
      <c r="C242" s="161"/>
      <c r="D242" s="161"/>
      <c r="E242" s="71" t="s">
        <v>34</v>
      </c>
      <c r="F242" s="71"/>
      <c r="G242" s="92"/>
      <c r="H242" s="93">
        <f t="shared" si="27"/>
        <v>0</v>
      </c>
      <c r="I242" s="162"/>
      <c r="J242" s="93">
        <f t="shared" si="28"/>
        <v>0</v>
      </c>
      <c r="K242" s="162"/>
      <c r="L242" s="162" t="str">
        <f t="shared" si="29"/>
        <v/>
      </c>
      <c r="M242" s="39"/>
      <c r="N242" s="163">
        <f t="shared" si="30"/>
        <v>0</v>
      </c>
      <c r="O242" s="163">
        <f t="shared" si="31"/>
        <v>0</v>
      </c>
      <c r="P242" s="163">
        <f t="shared" si="32"/>
        <v>0</v>
      </c>
      <c r="Q242" s="163">
        <f t="shared" si="33"/>
        <v>0</v>
      </c>
      <c r="R242" s="163">
        <f t="shared" si="34"/>
        <v>0</v>
      </c>
      <c r="S242" s="39"/>
      <c r="T242" s="164"/>
      <c r="U242" s="165">
        <f>ROUND(ROUND(T242,2)*(1+'General Inputs'!K$20)*(1-Z242)+'General Inputs'!K$27,2)</f>
        <v>0</v>
      </c>
      <c r="V242" s="165">
        <f>ROUND(ROUND(U242,2)*(1+'General Inputs'!L$20)*(1-AA242)+'General Inputs'!L$27,2)</f>
        <v>0</v>
      </c>
      <c r="W242" s="165">
        <f>ROUND(ROUND(V242,2)*(1+'General Inputs'!M$20)*(1-AB242)+'General Inputs'!M$27,2)</f>
        <v>0</v>
      </c>
      <c r="X242" s="165">
        <f>ROUND(ROUND(W242,2)*(1+'General Inputs'!N$20)*(1-AC242)+'General Inputs'!N$27,2)</f>
        <v>0</v>
      </c>
      <c r="Y242" s="166"/>
      <c r="Z242" s="194">
        <f>IF($T242="",0,'General Inputs'!K$22)</f>
        <v>0</v>
      </c>
      <c r="AA242" s="194">
        <f>IF($T242="",0,'General Inputs'!L$22)</f>
        <v>0</v>
      </c>
      <c r="AB242" s="194">
        <f>IF($T242="",0,'General Inputs'!M$22)</f>
        <v>0</v>
      </c>
      <c r="AC242" s="194">
        <f>IF($T242="",0,'General Inputs'!N$22)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2" x14ac:dyDescent="0.2">
      <c r="A243" s="36"/>
      <c r="B243" s="36"/>
      <c r="C243" s="161"/>
      <c r="D243" s="161"/>
      <c r="E243" s="71" t="s">
        <v>34</v>
      </c>
      <c r="F243" s="71"/>
      <c r="G243" s="92"/>
      <c r="H243" s="93">
        <f t="shared" si="27"/>
        <v>0</v>
      </c>
      <c r="I243" s="162"/>
      <c r="J243" s="93">
        <f t="shared" si="28"/>
        <v>0</v>
      </c>
      <c r="K243" s="162"/>
      <c r="L243" s="162" t="str">
        <f t="shared" si="29"/>
        <v/>
      </c>
      <c r="M243" s="39"/>
      <c r="N243" s="163">
        <f t="shared" si="30"/>
        <v>0</v>
      </c>
      <c r="O243" s="163">
        <f t="shared" si="31"/>
        <v>0</v>
      </c>
      <c r="P243" s="163">
        <f t="shared" si="32"/>
        <v>0</v>
      </c>
      <c r="Q243" s="163">
        <f t="shared" si="33"/>
        <v>0</v>
      </c>
      <c r="R243" s="163">
        <f t="shared" si="34"/>
        <v>0</v>
      </c>
      <c r="S243" s="39"/>
      <c r="T243" s="164"/>
      <c r="U243" s="165">
        <f>ROUND(ROUND(T243,2)*(1+'General Inputs'!K$20)*(1-Z243)+'General Inputs'!K$27,2)</f>
        <v>0</v>
      </c>
      <c r="V243" s="165">
        <f>ROUND(ROUND(U243,2)*(1+'General Inputs'!L$20)*(1-AA243)+'General Inputs'!L$27,2)</f>
        <v>0</v>
      </c>
      <c r="W243" s="165">
        <f>ROUND(ROUND(V243,2)*(1+'General Inputs'!M$20)*(1-AB243)+'General Inputs'!M$27,2)</f>
        <v>0</v>
      </c>
      <c r="X243" s="165">
        <f>ROUND(ROUND(W243,2)*(1+'General Inputs'!N$20)*(1-AC243)+'General Inputs'!N$27,2)</f>
        <v>0</v>
      </c>
      <c r="Y243" s="166"/>
      <c r="Z243" s="194">
        <f>IF($T243="",0,'General Inputs'!K$22)</f>
        <v>0</v>
      </c>
      <c r="AA243" s="194">
        <f>IF($T243="",0,'General Inputs'!L$22)</f>
        <v>0</v>
      </c>
      <c r="AB243" s="194">
        <f>IF($T243="",0,'General Inputs'!M$22)</f>
        <v>0</v>
      </c>
      <c r="AC243" s="194">
        <f>IF($T243="",0,'General Inputs'!N$22)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2" x14ac:dyDescent="0.2">
      <c r="A244" s="36"/>
      <c r="B244" s="36"/>
      <c r="C244" s="161"/>
      <c r="D244" s="161"/>
      <c r="E244" s="71" t="s">
        <v>34</v>
      </c>
      <c r="F244" s="71"/>
      <c r="G244" s="92"/>
      <c r="H244" s="93">
        <f t="shared" si="27"/>
        <v>0</v>
      </c>
      <c r="I244" s="162"/>
      <c r="J244" s="93">
        <f t="shared" si="28"/>
        <v>0</v>
      </c>
      <c r="K244" s="162"/>
      <c r="L244" s="162" t="str">
        <f t="shared" si="29"/>
        <v/>
      </c>
      <c r="M244" s="39"/>
      <c r="N244" s="163">
        <f t="shared" si="30"/>
        <v>0</v>
      </c>
      <c r="O244" s="163">
        <f t="shared" si="31"/>
        <v>0</v>
      </c>
      <c r="P244" s="163">
        <f t="shared" si="32"/>
        <v>0</v>
      </c>
      <c r="Q244" s="163">
        <f t="shared" si="33"/>
        <v>0</v>
      </c>
      <c r="R244" s="163">
        <f t="shared" si="34"/>
        <v>0</v>
      </c>
      <c r="S244" s="39"/>
      <c r="T244" s="164"/>
      <c r="U244" s="165">
        <f>ROUND(ROUND(T244,2)*(1+'General Inputs'!K$20)*(1-Z244)+'General Inputs'!K$27,2)</f>
        <v>0</v>
      </c>
      <c r="V244" s="165">
        <f>ROUND(ROUND(U244,2)*(1+'General Inputs'!L$20)*(1-AA244)+'General Inputs'!L$27,2)</f>
        <v>0</v>
      </c>
      <c r="W244" s="165">
        <f>ROUND(ROUND(V244,2)*(1+'General Inputs'!M$20)*(1-AB244)+'General Inputs'!M$27,2)</f>
        <v>0</v>
      </c>
      <c r="X244" s="165">
        <f>ROUND(ROUND(W244,2)*(1+'General Inputs'!N$20)*(1-AC244)+'General Inputs'!N$27,2)</f>
        <v>0</v>
      </c>
      <c r="Y244" s="166"/>
      <c r="Z244" s="194">
        <f>IF($T244="",0,'General Inputs'!K$22)</f>
        <v>0</v>
      </c>
      <c r="AA244" s="194">
        <f>IF($T244="",0,'General Inputs'!L$22)</f>
        <v>0</v>
      </c>
      <c r="AB244" s="194">
        <f>IF($T244="",0,'General Inputs'!M$22)</f>
        <v>0</v>
      </c>
      <c r="AC244" s="194">
        <f>IF($T244="",0,'General Inputs'!N$22)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2" x14ac:dyDescent="0.2">
      <c r="A245" s="36"/>
      <c r="B245" s="36"/>
      <c r="C245" s="161"/>
      <c r="D245" s="161"/>
      <c r="E245" s="71" t="s">
        <v>34</v>
      </c>
      <c r="F245" s="71"/>
      <c r="G245" s="92"/>
      <c r="H245" s="93">
        <f t="shared" si="27"/>
        <v>0</v>
      </c>
      <c r="I245" s="162"/>
      <c r="J245" s="93">
        <f t="shared" si="28"/>
        <v>0</v>
      </c>
      <c r="K245" s="162"/>
      <c r="L245" s="162" t="str">
        <f t="shared" si="29"/>
        <v/>
      </c>
      <c r="M245" s="39"/>
      <c r="N245" s="163">
        <f t="shared" si="30"/>
        <v>0</v>
      </c>
      <c r="O245" s="163">
        <f t="shared" si="31"/>
        <v>0</v>
      </c>
      <c r="P245" s="163">
        <f t="shared" si="32"/>
        <v>0</v>
      </c>
      <c r="Q245" s="163">
        <f t="shared" si="33"/>
        <v>0</v>
      </c>
      <c r="R245" s="163">
        <f t="shared" si="34"/>
        <v>0</v>
      </c>
      <c r="S245" s="39"/>
      <c r="T245" s="164"/>
      <c r="U245" s="165">
        <f>ROUND(ROUND(T245,2)*(1+'General Inputs'!K$20)*(1-Z245)+'General Inputs'!K$27,2)</f>
        <v>0</v>
      </c>
      <c r="V245" s="165">
        <f>ROUND(ROUND(U245,2)*(1+'General Inputs'!L$20)*(1-AA245)+'General Inputs'!L$27,2)</f>
        <v>0</v>
      </c>
      <c r="W245" s="165">
        <f>ROUND(ROUND(V245,2)*(1+'General Inputs'!M$20)*(1-AB245)+'General Inputs'!M$27,2)</f>
        <v>0</v>
      </c>
      <c r="X245" s="165">
        <f>ROUND(ROUND(W245,2)*(1+'General Inputs'!N$20)*(1-AC245)+'General Inputs'!N$27,2)</f>
        <v>0</v>
      </c>
      <c r="Y245" s="166"/>
      <c r="Z245" s="194">
        <f>IF($T245="",0,'General Inputs'!K$22)</f>
        <v>0</v>
      </c>
      <c r="AA245" s="194">
        <f>IF($T245="",0,'General Inputs'!L$22)</f>
        <v>0</v>
      </c>
      <c r="AB245" s="194">
        <f>IF($T245="",0,'General Inputs'!M$22)</f>
        <v>0</v>
      </c>
      <c r="AC245" s="194">
        <f>IF($T245="",0,'General Inputs'!N$22)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2" x14ac:dyDescent="0.2">
      <c r="A246" s="36"/>
      <c r="B246" s="36"/>
      <c r="C246" s="161"/>
      <c r="D246" s="161"/>
      <c r="E246" s="71" t="s">
        <v>34</v>
      </c>
      <c r="F246" s="71"/>
      <c r="G246" s="92"/>
      <c r="H246" s="93">
        <f t="shared" si="27"/>
        <v>0</v>
      </c>
      <c r="I246" s="162"/>
      <c r="J246" s="93">
        <f t="shared" si="28"/>
        <v>0</v>
      </c>
      <c r="K246" s="162"/>
      <c r="L246" s="162" t="str">
        <f t="shared" si="29"/>
        <v/>
      </c>
      <c r="M246" s="39"/>
      <c r="N246" s="163">
        <f t="shared" si="30"/>
        <v>0</v>
      </c>
      <c r="O246" s="163">
        <f t="shared" si="31"/>
        <v>0</v>
      </c>
      <c r="P246" s="163">
        <f t="shared" si="32"/>
        <v>0</v>
      </c>
      <c r="Q246" s="163">
        <f t="shared" si="33"/>
        <v>0</v>
      </c>
      <c r="R246" s="163">
        <f t="shared" si="34"/>
        <v>0</v>
      </c>
      <c r="S246" s="39"/>
      <c r="T246" s="164"/>
      <c r="U246" s="165">
        <f>ROUND(ROUND(T246,2)*(1+'General Inputs'!K$20)*(1-Z246)+'General Inputs'!K$27,2)</f>
        <v>0</v>
      </c>
      <c r="V246" s="165">
        <f>ROUND(ROUND(U246,2)*(1+'General Inputs'!L$20)*(1-AA246)+'General Inputs'!L$27,2)</f>
        <v>0</v>
      </c>
      <c r="W246" s="165">
        <f>ROUND(ROUND(V246,2)*(1+'General Inputs'!M$20)*(1-AB246)+'General Inputs'!M$27,2)</f>
        <v>0</v>
      </c>
      <c r="X246" s="165">
        <f>ROUND(ROUND(W246,2)*(1+'General Inputs'!N$20)*(1-AC246)+'General Inputs'!N$27,2)</f>
        <v>0</v>
      </c>
      <c r="Y246" s="166"/>
      <c r="Z246" s="194">
        <f>IF($T246="",0,'General Inputs'!K$22)</f>
        <v>0</v>
      </c>
      <c r="AA246" s="194">
        <f>IF($T246="",0,'General Inputs'!L$22)</f>
        <v>0</v>
      </c>
      <c r="AB246" s="194">
        <f>IF($T246="",0,'General Inputs'!M$22)</f>
        <v>0</v>
      </c>
      <c r="AC246" s="194">
        <f>IF($T246="",0,'General Inputs'!N$22)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2" x14ac:dyDescent="0.2">
      <c r="A247" s="36"/>
      <c r="B247" s="36"/>
      <c r="C247" s="161"/>
      <c r="D247" s="161"/>
      <c r="E247" s="71" t="s">
        <v>34</v>
      </c>
      <c r="F247" s="71"/>
      <c r="G247" s="92"/>
      <c r="H247" s="93">
        <f t="shared" si="27"/>
        <v>0</v>
      </c>
      <c r="I247" s="162"/>
      <c r="J247" s="93">
        <f t="shared" si="28"/>
        <v>0</v>
      </c>
      <c r="K247" s="162"/>
      <c r="L247" s="162" t="str">
        <f t="shared" si="29"/>
        <v/>
      </c>
      <c r="M247" s="39"/>
      <c r="N247" s="163">
        <f t="shared" si="30"/>
        <v>0</v>
      </c>
      <c r="O247" s="163">
        <f t="shared" si="31"/>
        <v>0</v>
      </c>
      <c r="P247" s="163">
        <f t="shared" si="32"/>
        <v>0</v>
      </c>
      <c r="Q247" s="163">
        <f t="shared" si="33"/>
        <v>0</v>
      </c>
      <c r="R247" s="163">
        <f t="shared" si="34"/>
        <v>0</v>
      </c>
      <c r="S247" s="39"/>
      <c r="T247" s="164"/>
      <c r="U247" s="165">
        <f>ROUND(ROUND(T247,2)*(1+'General Inputs'!K$20)*(1-Z247)+'General Inputs'!K$27,2)</f>
        <v>0</v>
      </c>
      <c r="V247" s="165">
        <f>ROUND(ROUND(U247,2)*(1+'General Inputs'!L$20)*(1-AA247)+'General Inputs'!L$27,2)</f>
        <v>0</v>
      </c>
      <c r="W247" s="165">
        <f>ROUND(ROUND(V247,2)*(1+'General Inputs'!M$20)*(1-AB247)+'General Inputs'!M$27,2)</f>
        <v>0</v>
      </c>
      <c r="X247" s="165">
        <f>ROUND(ROUND(W247,2)*(1+'General Inputs'!N$20)*(1-AC247)+'General Inputs'!N$27,2)</f>
        <v>0</v>
      </c>
      <c r="Y247" s="166"/>
      <c r="Z247" s="194">
        <f>IF($T247="",0,'General Inputs'!K$22)</f>
        <v>0</v>
      </c>
      <c r="AA247" s="194">
        <f>IF($T247="",0,'General Inputs'!L$22)</f>
        <v>0</v>
      </c>
      <c r="AB247" s="194">
        <f>IF($T247="",0,'General Inputs'!M$22)</f>
        <v>0</v>
      </c>
      <c r="AC247" s="194">
        <f>IF($T247="",0,'General Inputs'!N$22)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2" x14ac:dyDescent="0.2">
      <c r="A248" s="36"/>
      <c r="B248" s="36"/>
      <c r="C248" s="161"/>
      <c r="D248" s="161"/>
      <c r="E248" s="71" t="s">
        <v>34</v>
      </c>
      <c r="F248" s="71"/>
      <c r="G248" s="92"/>
      <c r="H248" s="93">
        <f t="shared" si="27"/>
        <v>0</v>
      </c>
      <c r="I248" s="162"/>
      <c r="J248" s="93">
        <f t="shared" si="28"/>
        <v>0</v>
      </c>
      <c r="K248" s="162"/>
      <c r="L248" s="162" t="str">
        <f t="shared" si="29"/>
        <v/>
      </c>
      <c r="M248" s="39"/>
      <c r="N248" s="163">
        <f t="shared" si="30"/>
        <v>0</v>
      </c>
      <c r="O248" s="163">
        <f t="shared" si="31"/>
        <v>0</v>
      </c>
      <c r="P248" s="163">
        <f t="shared" si="32"/>
        <v>0</v>
      </c>
      <c r="Q248" s="163">
        <f t="shared" si="33"/>
        <v>0</v>
      </c>
      <c r="R248" s="163">
        <f t="shared" si="34"/>
        <v>0</v>
      </c>
      <c r="S248" s="39"/>
      <c r="T248" s="164"/>
      <c r="U248" s="165">
        <f>ROUND(ROUND(T248,2)*(1+'General Inputs'!K$20)*(1-Z248)+'General Inputs'!K$27,2)</f>
        <v>0</v>
      </c>
      <c r="V248" s="165">
        <f>ROUND(ROUND(U248,2)*(1+'General Inputs'!L$20)*(1-AA248)+'General Inputs'!L$27,2)</f>
        <v>0</v>
      </c>
      <c r="W248" s="165">
        <f>ROUND(ROUND(V248,2)*(1+'General Inputs'!M$20)*(1-AB248)+'General Inputs'!M$27,2)</f>
        <v>0</v>
      </c>
      <c r="X248" s="165">
        <f>ROUND(ROUND(W248,2)*(1+'General Inputs'!N$20)*(1-AC248)+'General Inputs'!N$27,2)</f>
        <v>0</v>
      </c>
      <c r="Y248" s="166"/>
      <c r="Z248" s="194">
        <f>IF($T248="",0,'General Inputs'!K$22)</f>
        <v>0</v>
      </c>
      <c r="AA248" s="194">
        <f>IF($T248="",0,'General Inputs'!L$22)</f>
        <v>0</v>
      </c>
      <c r="AB248" s="194">
        <f>IF($T248="",0,'General Inputs'!M$22)</f>
        <v>0</v>
      </c>
      <c r="AC248" s="194">
        <f>IF($T248="",0,'General Inputs'!N$22)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2" x14ac:dyDescent="0.2">
      <c r="A249" s="36"/>
      <c r="B249" s="36"/>
      <c r="C249" s="161"/>
      <c r="D249" s="161"/>
      <c r="E249" s="71" t="s">
        <v>34</v>
      </c>
      <c r="F249" s="71"/>
      <c r="G249" s="92"/>
      <c r="H249" s="93">
        <f t="shared" si="27"/>
        <v>0</v>
      </c>
      <c r="I249" s="162"/>
      <c r="J249" s="93">
        <f t="shared" si="28"/>
        <v>0</v>
      </c>
      <c r="K249" s="162"/>
      <c r="L249" s="162" t="str">
        <f t="shared" si="29"/>
        <v/>
      </c>
      <c r="M249" s="39"/>
      <c r="N249" s="163">
        <f t="shared" si="30"/>
        <v>0</v>
      </c>
      <c r="O249" s="163">
        <f t="shared" si="31"/>
        <v>0</v>
      </c>
      <c r="P249" s="163">
        <f t="shared" si="32"/>
        <v>0</v>
      </c>
      <c r="Q249" s="163">
        <f t="shared" si="33"/>
        <v>0</v>
      </c>
      <c r="R249" s="163">
        <f t="shared" si="34"/>
        <v>0</v>
      </c>
      <c r="S249" s="39"/>
      <c r="T249" s="164"/>
      <c r="U249" s="165">
        <f>ROUND(ROUND(T249,2)*(1+'General Inputs'!K$20)*(1-Z249)+'General Inputs'!K$27,2)</f>
        <v>0</v>
      </c>
      <c r="V249" s="165">
        <f>ROUND(ROUND(U249,2)*(1+'General Inputs'!L$20)*(1-AA249)+'General Inputs'!L$27,2)</f>
        <v>0</v>
      </c>
      <c r="W249" s="165">
        <f>ROUND(ROUND(V249,2)*(1+'General Inputs'!M$20)*(1-AB249)+'General Inputs'!M$27,2)</f>
        <v>0</v>
      </c>
      <c r="X249" s="165">
        <f>ROUND(ROUND(W249,2)*(1+'General Inputs'!N$20)*(1-AC249)+'General Inputs'!N$27,2)</f>
        <v>0</v>
      </c>
      <c r="Y249" s="166"/>
      <c r="Z249" s="194">
        <f>IF($T249="",0,'General Inputs'!K$22)</f>
        <v>0</v>
      </c>
      <c r="AA249" s="194">
        <f>IF($T249="",0,'General Inputs'!L$22)</f>
        <v>0</v>
      </c>
      <c r="AB249" s="194">
        <f>IF($T249="",0,'General Inputs'!M$22)</f>
        <v>0</v>
      </c>
      <c r="AC249" s="194">
        <f>IF($T249="",0,'General Inputs'!N$22)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2" x14ac:dyDescent="0.2">
      <c r="A250" s="36"/>
      <c r="B250" s="36"/>
      <c r="C250" s="161"/>
      <c r="D250" s="161"/>
      <c r="E250" s="71" t="s">
        <v>34</v>
      </c>
      <c r="F250" s="71"/>
      <c r="G250" s="92"/>
      <c r="H250" s="93">
        <f t="shared" si="27"/>
        <v>0</v>
      </c>
      <c r="I250" s="162"/>
      <c r="J250" s="93">
        <f t="shared" si="28"/>
        <v>0</v>
      </c>
      <c r="K250" s="162"/>
      <c r="L250" s="162" t="str">
        <f t="shared" si="29"/>
        <v/>
      </c>
      <c r="M250" s="39"/>
      <c r="N250" s="163">
        <f t="shared" si="30"/>
        <v>0</v>
      </c>
      <c r="O250" s="163">
        <f t="shared" si="31"/>
        <v>0</v>
      </c>
      <c r="P250" s="163">
        <f t="shared" si="32"/>
        <v>0</v>
      </c>
      <c r="Q250" s="163">
        <f t="shared" si="33"/>
        <v>0</v>
      </c>
      <c r="R250" s="163">
        <f t="shared" si="34"/>
        <v>0</v>
      </c>
      <c r="S250" s="39"/>
      <c r="T250" s="164"/>
      <c r="U250" s="165">
        <f>ROUND(ROUND(T250,2)*(1+'General Inputs'!K$20)*(1-Z250)+'General Inputs'!K$27,2)</f>
        <v>0</v>
      </c>
      <c r="V250" s="165">
        <f>ROUND(ROUND(U250,2)*(1+'General Inputs'!L$20)*(1-AA250)+'General Inputs'!L$27,2)</f>
        <v>0</v>
      </c>
      <c r="W250" s="165">
        <f>ROUND(ROUND(V250,2)*(1+'General Inputs'!M$20)*(1-AB250)+'General Inputs'!M$27,2)</f>
        <v>0</v>
      </c>
      <c r="X250" s="165">
        <f>ROUND(ROUND(W250,2)*(1+'General Inputs'!N$20)*(1-AC250)+'General Inputs'!N$27,2)</f>
        <v>0</v>
      </c>
      <c r="Y250" s="166"/>
      <c r="Z250" s="194">
        <f>IF($T250="",0,'General Inputs'!K$22)</f>
        <v>0</v>
      </c>
      <c r="AA250" s="194">
        <f>IF($T250="",0,'General Inputs'!L$22)</f>
        <v>0</v>
      </c>
      <c r="AB250" s="194">
        <f>IF($T250="",0,'General Inputs'!M$22)</f>
        <v>0</v>
      </c>
      <c r="AC250" s="194">
        <f>IF($T250="",0,'General Inputs'!N$22)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2" x14ac:dyDescent="0.2">
      <c r="A251" s="36"/>
      <c r="B251" s="36"/>
      <c r="C251" s="161"/>
      <c r="D251" s="161"/>
      <c r="E251" s="71" t="s">
        <v>34</v>
      </c>
      <c r="F251" s="71"/>
      <c r="G251" s="92"/>
      <c r="H251" s="93">
        <f t="shared" si="27"/>
        <v>0</v>
      </c>
      <c r="I251" s="162"/>
      <c r="J251" s="93">
        <f t="shared" si="28"/>
        <v>0</v>
      </c>
      <c r="K251" s="162"/>
      <c r="L251" s="162" t="str">
        <f t="shared" si="29"/>
        <v/>
      </c>
      <c r="M251" s="39"/>
      <c r="N251" s="163">
        <f t="shared" si="30"/>
        <v>0</v>
      </c>
      <c r="O251" s="163">
        <f t="shared" si="31"/>
        <v>0</v>
      </c>
      <c r="P251" s="163">
        <f t="shared" si="32"/>
        <v>0</v>
      </c>
      <c r="Q251" s="163">
        <f t="shared" si="33"/>
        <v>0</v>
      </c>
      <c r="R251" s="163">
        <f t="shared" si="34"/>
        <v>0</v>
      </c>
      <c r="S251" s="39"/>
      <c r="T251" s="164"/>
      <c r="U251" s="165">
        <f>ROUND(ROUND(T251,2)*(1+'General Inputs'!K$20)*(1-Z251)+'General Inputs'!K$27,2)</f>
        <v>0</v>
      </c>
      <c r="V251" s="165">
        <f>ROUND(ROUND(U251,2)*(1+'General Inputs'!L$20)*(1-AA251)+'General Inputs'!L$27,2)</f>
        <v>0</v>
      </c>
      <c r="W251" s="165">
        <f>ROUND(ROUND(V251,2)*(1+'General Inputs'!M$20)*(1-AB251)+'General Inputs'!M$27,2)</f>
        <v>0</v>
      </c>
      <c r="X251" s="165">
        <f>ROUND(ROUND(W251,2)*(1+'General Inputs'!N$20)*(1-AC251)+'General Inputs'!N$27,2)</f>
        <v>0</v>
      </c>
      <c r="Y251" s="166"/>
      <c r="Z251" s="194">
        <f>IF($T251="",0,'General Inputs'!K$22)</f>
        <v>0</v>
      </c>
      <c r="AA251" s="194">
        <f>IF($T251="",0,'General Inputs'!L$22)</f>
        <v>0</v>
      </c>
      <c r="AB251" s="194">
        <f>IF($T251="",0,'General Inputs'!M$22)</f>
        <v>0</v>
      </c>
      <c r="AC251" s="194">
        <f>IF($T251="",0,'General Inputs'!N$22)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2" x14ac:dyDescent="0.2">
      <c r="A252" s="36"/>
      <c r="B252" s="36"/>
      <c r="C252" s="161"/>
      <c r="D252" s="161"/>
      <c r="E252" s="71" t="s">
        <v>34</v>
      </c>
      <c r="F252" s="71"/>
      <c r="G252" s="92"/>
      <c r="H252" s="93">
        <f t="shared" si="27"/>
        <v>0</v>
      </c>
      <c r="I252" s="162"/>
      <c r="J252" s="93">
        <f t="shared" si="28"/>
        <v>0</v>
      </c>
      <c r="K252" s="162"/>
      <c r="L252" s="162" t="str">
        <f t="shared" si="29"/>
        <v/>
      </c>
      <c r="M252" s="39"/>
      <c r="N252" s="163">
        <f t="shared" si="30"/>
        <v>0</v>
      </c>
      <c r="O252" s="163">
        <f t="shared" si="31"/>
        <v>0</v>
      </c>
      <c r="P252" s="163">
        <f t="shared" si="32"/>
        <v>0</v>
      </c>
      <c r="Q252" s="163">
        <f t="shared" si="33"/>
        <v>0</v>
      </c>
      <c r="R252" s="163">
        <f t="shared" si="34"/>
        <v>0</v>
      </c>
      <c r="S252" s="39"/>
      <c r="T252" s="164"/>
      <c r="U252" s="165">
        <f>ROUND(ROUND(T252,2)*(1+'General Inputs'!K$20)*(1-Z252)+'General Inputs'!K$27,2)</f>
        <v>0</v>
      </c>
      <c r="V252" s="165">
        <f>ROUND(ROUND(U252,2)*(1+'General Inputs'!L$20)*(1-AA252)+'General Inputs'!L$27,2)</f>
        <v>0</v>
      </c>
      <c r="W252" s="165">
        <f>ROUND(ROUND(V252,2)*(1+'General Inputs'!M$20)*(1-AB252)+'General Inputs'!M$27,2)</f>
        <v>0</v>
      </c>
      <c r="X252" s="165">
        <f>ROUND(ROUND(W252,2)*(1+'General Inputs'!N$20)*(1-AC252)+'General Inputs'!N$27,2)</f>
        <v>0</v>
      </c>
      <c r="Y252" s="166"/>
      <c r="Z252" s="194">
        <f>IF($T252="",0,'General Inputs'!K$22)</f>
        <v>0</v>
      </c>
      <c r="AA252" s="194">
        <f>IF($T252="",0,'General Inputs'!L$22)</f>
        <v>0</v>
      </c>
      <c r="AB252" s="194">
        <f>IF($T252="",0,'General Inputs'!M$22)</f>
        <v>0</v>
      </c>
      <c r="AC252" s="194">
        <f>IF($T252="",0,'General Inputs'!N$22)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2" x14ac:dyDescent="0.2">
      <c r="A253" s="36"/>
      <c r="B253" s="36"/>
      <c r="C253" s="161"/>
      <c r="D253" s="161"/>
      <c r="E253" s="71" t="s">
        <v>34</v>
      </c>
      <c r="F253" s="71"/>
      <c r="G253" s="92"/>
      <c r="H253" s="93">
        <f t="shared" si="27"/>
        <v>0</v>
      </c>
      <c r="I253" s="162"/>
      <c r="J253" s="93">
        <f t="shared" si="28"/>
        <v>0</v>
      </c>
      <c r="K253" s="162"/>
      <c r="L253" s="162" t="str">
        <f t="shared" si="29"/>
        <v/>
      </c>
      <c r="M253" s="39"/>
      <c r="N253" s="163">
        <f t="shared" si="30"/>
        <v>0</v>
      </c>
      <c r="O253" s="163">
        <f t="shared" si="31"/>
        <v>0</v>
      </c>
      <c r="P253" s="163">
        <f t="shared" si="32"/>
        <v>0</v>
      </c>
      <c r="Q253" s="163">
        <f t="shared" si="33"/>
        <v>0</v>
      </c>
      <c r="R253" s="163">
        <f t="shared" si="34"/>
        <v>0</v>
      </c>
      <c r="S253" s="39"/>
      <c r="T253" s="164"/>
      <c r="U253" s="165">
        <f>ROUND(ROUND(T253,2)*(1+'General Inputs'!K$20)*(1-Z253)+'General Inputs'!K$27,2)</f>
        <v>0</v>
      </c>
      <c r="V253" s="165">
        <f>ROUND(ROUND(U253,2)*(1+'General Inputs'!L$20)*(1-AA253)+'General Inputs'!L$27,2)</f>
        <v>0</v>
      </c>
      <c r="W253" s="165">
        <f>ROUND(ROUND(V253,2)*(1+'General Inputs'!M$20)*(1-AB253)+'General Inputs'!M$27,2)</f>
        <v>0</v>
      </c>
      <c r="X253" s="165">
        <f>ROUND(ROUND(W253,2)*(1+'General Inputs'!N$20)*(1-AC253)+'General Inputs'!N$27,2)</f>
        <v>0</v>
      </c>
      <c r="Y253" s="166"/>
      <c r="Z253" s="194">
        <f>IF($T253="",0,'General Inputs'!K$22)</f>
        <v>0</v>
      </c>
      <c r="AA253" s="194">
        <f>IF($T253="",0,'General Inputs'!L$22)</f>
        <v>0</v>
      </c>
      <c r="AB253" s="194">
        <f>IF($T253="",0,'General Inputs'!M$22)</f>
        <v>0</v>
      </c>
      <c r="AC253" s="194">
        <f>IF($T253="",0,'General Inputs'!N$22)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2" x14ac:dyDescent="0.2">
      <c r="A254" s="36"/>
      <c r="B254" s="36"/>
      <c r="C254" s="161"/>
      <c r="D254" s="161"/>
      <c r="E254" s="71" t="s">
        <v>34</v>
      </c>
      <c r="F254" s="71"/>
      <c r="G254" s="92"/>
      <c r="H254" s="93">
        <f t="shared" si="27"/>
        <v>0</v>
      </c>
      <c r="I254" s="162"/>
      <c r="J254" s="93">
        <f t="shared" si="28"/>
        <v>0</v>
      </c>
      <c r="K254" s="162"/>
      <c r="L254" s="162" t="str">
        <f t="shared" si="29"/>
        <v/>
      </c>
      <c r="M254" s="39"/>
      <c r="N254" s="163">
        <f t="shared" si="30"/>
        <v>0</v>
      </c>
      <c r="O254" s="163">
        <f t="shared" si="31"/>
        <v>0</v>
      </c>
      <c r="P254" s="163">
        <f t="shared" si="32"/>
        <v>0</v>
      </c>
      <c r="Q254" s="163">
        <f t="shared" si="33"/>
        <v>0</v>
      </c>
      <c r="R254" s="163">
        <f t="shared" si="34"/>
        <v>0</v>
      </c>
      <c r="S254" s="39"/>
      <c r="T254" s="164"/>
      <c r="U254" s="165">
        <f>ROUND(ROUND(T254,2)*(1+'General Inputs'!K$20)*(1-Z254)+'General Inputs'!K$27,2)</f>
        <v>0</v>
      </c>
      <c r="V254" s="165">
        <f>ROUND(ROUND(U254,2)*(1+'General Inputs'!L$20)*(1-AA254)+'General Inputs'!L$27,2)</f>
        <v>0</v>
      </c>
      <c r="W254" s="165">
        <f>ROUND(ROUND(V254,2)*(1+'General Inputs'!M$20)*(1-AB254)+'General Inputs'!M$27,2)</f>
        <v>0</v>
      </c>
      <c r="X254" s="165">
        <f>ROUND(ROUND(W254,2)*(1+'General Inputs'!N$20)*(1-AC254)+'General Inputs'!N$27,2)</f>
        <v>0</v>
      </c>
      <c r="Y254" s="166"/>
      <c r="Z254" s="194">
        <f>IF($T254="",0,'General Inputs'!K$22)</f>
        <v>0</v>
      </c>
      <c r="AA254" s="194">
        <f>IF($T254="",0,'General Inputs'!L$22)</f>
        <v>0</v>
      </c>
      <c r="AB254" s="194">
        <f>IF($T254="",0,'General Inputs'!M$22)</f>
        <v>0</v>
      </c>
      <c r="AC254" s="194">
        <f>IF($T254="",0,'General Inputs'!N$22)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2" x14ac:dyDescent="0.2">
      <c r="A255" s="36"/>
      <c r="B255" s="36"/>
      <c r="C255" s="161"/>
      <c r="D255" s="161"/>
      <c r="E255" s="71" t="s">
        <v>34</v>
      </c>
      <c r="F255" s="71"/>
      <c r="G255" s="92"/>
      <c r="H255" s="93">
        <f t="shared" si="27"/>
        <v>0</v>
      </c>
      <c r="I255" s="162"/>
      <c r="J255" s="93">
        <f t="shared" si="28"/>
        <v>0</v>
      </c>
      <c r="K255" s="162"/>
      <c r="L255" s="162" t="str">
        <f t="shared" si="29"/>
        <v/>
      </c>
      <c r="M255" s="39"/>
      <c r="N255" s="163">
        <f t="shared" si="30"/>
        <v>0</v>
      </c>
      <c r="O255" s="163">
        <f t="shared" si="31"/>
        <v>0</v>
      </c>
      <c r="P255" s="163">
        <f t="shared" si="32"/>
        <v>0</v>
      </c>
      <c r="Q255" s="163">
        <f t="shared" si="33"/>
        <v>0</v>
      </c>
      <c r="R255" s="163">
        <f t="shared" si="34"/>
        <v>0</v>
      </c>
      <c r="S255" s="39"/>
      <c r="T255" s="164"/>
      <c r="U255" s="165">
        <f>ROUND(ROUND(T255,2)*(1+'General Inputs'!K$20)*(1-Z255)+'General Inputs'!K$27,2)</f>
        <v>0</v>
      </c>
      <c r="V255" s="165">
        <f>ROUND(ROUND(U255,2)*(1+'General Inputs'!L$20)*(1-AA255)+'General Inputs'!L$27,2)</f>
        <v>0</v>
      </c>
      <c r="W255" s="165">
        <f>ROUND(ROUND(V255,2)*(1+'General Inputs'!M$20)*(1-AB255)+'General Inputs'!M$27,2)</f>
        <v>0</v>
      </c>
      <c r="X255" s="165">
        <f>ROUND(ROUND(W255,2)*(1+'General Inputs'!N$20)*(1-AC255)+'General Inputs'!N$27,2)</f>
        <v>0</v>
      </c>
      <c r="Y255" s="166"/>
      <c r="Z255" s="194">
        <f>IF($T255="",0,'General Inputs'!K$22)</f>
        <v>0</v>
      </c>
      <c r="AA255" s="194">
        <f>IF($T255="",0,'General Inputs'!L$22)</f>
        <v>0</v>
      </c>
      <c r="AB255" s="194">
        <f>IF($T255="",0,'General Inputs'!M$22)</f>
        <v>0</v>
      </c>
      <c r="AC255" s="194">
        <f>IF($T255="",0,'General Inputs'!N$22)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2" x14ac:dyDescent="0.2">
      <c r="A256" s="36"/>
      <c r="B256" s="36"/>
      <c r="C256" s="161"/>
      <c r="D256" s="161"/>
      <c r="E256" s="71" t="s">
        <v>34</v>
      </c>
      <c r="F256" s="71"/>
      <c r="G256" s="92"/>
      <c r="H256" s="93">
        <f t="shared" si="27"/>
        <v>0</v>
      </c>
      <c r="I256" s="162"/>
      <c r="J256" s="93">
        <f t="shared" si="28"/>
        <v>0</v>
      </c>
      <c r="K256" s="162"/>
      <c r="L256" s="162" t="str">
        <f t="shared" si="29"/>
        <v/>
      </c>
      <c r="M256" s="39"/>
      <c r="N256" s="163">
        <f t="shared" si="30"/>
        <v>0</v>
      </c>
      <c r="O256" s="163">
        <f t="shared" si="31"/>
        <v>0</v>
      </c>
      <c r="P256" s="163">
        <f t="shared" si="32"/>
        <v>0</v>
      </c>
      <c r="Q256" s="163">
        <f t="shared" si="33"/>
        <v>0</v>
      </c>
      <c r="R256" s="163">
        <f t="shared" si="34"/>
        <v>0</v>
      </c>
      <c r="S256" s="39"/>
      <c r="T256" s="164"/>
      <c r="U256" s="165">
        <f>ROUND(ROUND(T256,2)*(1+'General Inputs'!K$20)*(1-Z256)+'General Inputs'!K$27,2)</f>
        <v>0</v>
      </c>
      <c r="V256" s="165">
        <f>ROUND(ROUND(U256,2)*(1+'General Inputs'!L$20)*(1-AA256)+'General Inputs'!L$27,2)</f>
        <v>0</v>
      </c>
      <c r="W256" s="165">
        <f>ROUND(ROUND(V256,2)*(1+'General Inputs'!M$20)*(1-AB256)+'General Inputs'!M$27,2)</f>
        <v>0</v>
      </c>
      <c r="X256" s="165">
        <f>ROUND(ROUND(W256,2)*(1+'General Inputs'!N$20)*(1-AC256)+'General Inputs'!N$27,2)</f>
        <v>0</v>
      </c>
      <c r="Y256" s="166"/>
      <c r="Z256" s="194">
        <f>IF($T256="",0,'General Inputs'!K$22)</f>
        <v>0</v>
      </c>
      <c r="AA256" s="194">
        <f>IF($T256="",0,'General Inputs'!L$22)</f>
        <v>0</v>
      </c>
      <c r="AB256" s="194">
        <f>IF($T256="",0,'General Inputs'!M$22)</f>
        <v>0</v>
      </c>
      <c r="AC256" s="194">
        <f>IF($T256="",0,'General Inputs'!N$22)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2" x14ac:dyDescent="0.2">
      <c r="A257" s="36"/>
      <c r="B257" s="36"/>
      <c r="C257" s="161"/>
      <c r="D257" s="161"/>
      <c r="E257" s="71" t="s">
        <v>34</v>
      </c>
      <c r="F257" s="71"/>
      <c r="G257" s="92"/>
      <c r="H257" s="93">
        <f t="shared" si="27"/>
        <v>0</v>
      </c>
      <c r="I257" s="162"/>
      <c r="J257" s="93">
        <f t="shared" si="28"/>
        <v>0</v>
      </c>
      <c r="K257" s="162"/>
      <c r="L257" s="162" t="str">
        <f t="shared" si="29"/>
        <v/>
      </c>
      <c r="M257" s="39"/>
      <c r="N257" s="163">
        <f t="shared" si="30"/>
        <v>0</v>
      </c>
      <c r="O257" s="163">
        <f t="shared" si="31"/>
        <v>0</v>
      </c>
      <c r="P257" s="163">
        <f t="shared" si="32"/>
        <v>0</v>
      </c>
      <c r="Q257" s="163">
        <f t="shared" si="33"/>
        <v>0</v>
      </c>
      <c r="R257" s="163">
        <f t="shared" si="34"/>
        <v>0</v>
      </c>
      <c r="S257" s="39"/>
      <c r="T257" s="164"/>
      <c r="U257" s="165">
        <f>ROUND(ROUND(T257,2)*(1+'General Inputs'!K$20)*(1-Z257)+'General Inputs'!K$27,2)</f>
        <v>0</v>
      </c>
      <c r="V257" s="165">
        <f>ROUND(ROUND(U257,2)*(1+'General Inputs'!L$20)*(1-AA257)+'General Inputs'!L$27,2)</f>
        <v>0</v>
      </c>
      <c r="W257" s="165">
        <f>ROUND(ROUND(V257,2)*(1+'General Inputs'!M$20)*(1-AB257)+'General Inputs'!M$27,2)</f>
        <v>0</v>
      </c>
      <c r="X257" s="165">
        <f>ROUND(ROUND(W257,2)*(1+'General Inputs'!N$20)*(1-AC257)+'General Inputs'!N$27,2)</f>
        <v>0</v>
      </c>
      <c r="Y257" s="166"/>
      <c r="Z257" s="194">
        <f>IF($T257="",0,'General Inputs'!K$22)</f>
        <v>0</v>
      </c>
      <c r="AA257" s="194">
        <f>IF($T257="",0,'General Inputs'!L$22)</f>
        <v>0</v>
      </c>
      <c r="AB257" s="194">
        <f>IF($T257="",0,'General Inputs'!M$22)</f>
        <v>0</v>
      </c>
      <c r="AC257" s="194">
        <f>IF($T257="",0,'General Inputs'!N$22)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2" x14ac:dyDescent="0.2">
      <c r="A258" s="36"/>
      <c r="B258" s="36"/>
      <c r="C258" s="161"/>
      <c r="D258" s="161"/>
      <c r="E258" s="71" t="s">
        <v>34</v>
      </c>
      <c r="F258" s="71"/>
      <c r="G258" s="92"/>
      <c r="H258" s="93">
        <f t="shared" si="27"/>
        <v>0</v>
      </c>
      <c r="I258" s="162"/>
      <c r="J258" s="93">
        <f t="shared" si="28"/>
        <v>0</v>
      </c>
      <c r="K258" s="162"/>
      <c r="L258" s="162" t="str">
        <f t="shared" si="29"/>
        <v/>
      </c>
      <c r="M258" s="39"/>
      <c r="N258" s="163">
        <f t="shared" si="30"/>
        <v>0</v>
      </c>
      <c r="O258" s="163">
        <f t="shared" si="31"/>
        <v>0</v>
      </c>
      <c r="P258" s="163">
        <f t="shared" si="32"/>
        <v>0</v>
      </c>
      <c r="Q258" s="163">
        <f t="shared" si="33"/>
        <v>0</v>
      </c>
      <c r="R258" s="163">
        <f t="shared" si="34"/>
        <v>0</v>
      </c>
      <c r="S258" s="39"/>
      <c r="T258" s="164"/>
      <c r="U258" s="165">
        <f>ROUND(ROUND(T258,2)*(1+'General Inputs'!K$20)*(1-Z258)+'General Inputs'!K$27,2)</f>
        <v>0</v>
      </c>
      <c r="V258" s="165">
        <f>ROUND(ROUND(U258,2)*(1+'General Inputs'!L$20)*(1-AA258)+'General Inputs'!L$27,2)</f>
        <v>0</v>
      </c>
      <c r="W258" s="165">
        <f>ROUND(ROUND(V258,2)*(1+'General Inputs'!M$20)*(1-AB258)+'General Inputs'!M$27,2)</f>
        <v>0</v>
      </c>
      <c r="X258" s="165">
        <f>ROUND(ROUND(W258,2)*(1+'General Inputs'!N$20)*(1-AC258)+'General Inputs'!N$27,2)</f>
        <v>0</v>
      </c>
      <c r="Y258" s="166"/>
      <c r="Z258" s="194">
        <f>IF($T258="",0,'General Inputs'!K$22)</f>
        <v>0</v>
      </c>
      <c r="AA258" s="194">
        <f>IF($T258="",0,'General Inputs'!L$22)</f>
        <v>0</v>
      </c>
      <c r="AB258" s="194">
        <f>IF($T258="",0,'General Inputs'!M$22)</f>
        <v>0</v>
      </c>
      <c r="AC258" s="194">
        <f>IF($T258="",0,'General Inputs'!N$22)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2" x14ac:dyDescent="0.2">
      <c r="A259" s="36"/>
      <c r="B259" s="36"/>
      <c r="C259" s="161"/>
      <c r="D259" s="161"/>
      <c r="E259" s="71" t="s">
        <v>34</v>
      </c>
      <c r="F259" s="71"/>
      <c r="G259" s="92"/>
      <c r="H259" s="93">
        <f t="shared" si="27"/>
        <v>0</v>
      </c>
      <c r="I259" s="162"/>
      <c r="J259" s="93">
        <f t="shared" si="28"/>
        <v>0</v>
      </c>
      <c r="K259" s="162"/>
      <c r="L259" s="162" t="str">
        <f t="shared" si="29"/>
        <v/>
      </c>
      <c r="M259" s="39"/>
      <c r="N259" s="163">
        <f t="shared" si="30"/>
        <v>0</v>
      </c>
      <c r="O259" s="163">
        <f t="shared" si="31"/>
        <v>0</v>
      </c>
      <c r="P259" s="163">
        <f t="shared" si="32"/>
        <v>0</v>
      </c>
      <c r="Q259" s="163">
        <f t="shared" si="33"/>
        <v>0</v>
      </c>
      <c r="R259" s="163">
        <f t="shared" si="34"/>
        <v>0</v>
      </c>
      <c r="S259" s="39"/>
      <c r="T259" s="164"/>
      <c r="U259" s="165">
        <f>ROUND(ROUND(T259,2)*(1+'General Inputs'!K$20)*(1-Z259)+'General Inputs'!K$27,2)</f>
        <v>0</v>
      </c>
      <c r="V259" s="165">
        <f>ROUND(ROUND(U259,2)*(1+'General Inputs'!L$20)*(1-AA259)+'General Inputs'!L$27,2)</f>
        <v>0</v>
      </c>
      <c r="W259" s="165">
        <f>ROUND(ROUND(V259,2)*(1+'General Inputs'!M$20)*(1-AB259)+'General Inputs'!M$27,2)</f>
        <v>0</v>
      </c>
      <c r="X259" s="165">
        <f>ROUND(ROUND(W259,2)*(1+'General Inputs'!N$20)*(1-AC259)+'General Inputs'!N$27,2)</f>
        <v>0</v>
      </c>
      <c r="Y259" s="166"/>
      <c r="Z259" s="194">
        <f>IF($T259="",0,'General Inputs'!K$22)</f>
        <v>0</v>
      </c>
      <c r="AA259" s="194">
        <f>IF($T259="",0,'General Inputs'!L$22)</f>
        <v>0</v>
      </c>
      <c r="AB259" s="194">
        <f>IF($T259="",0,'General Inputs'!M$22)</f>
        <v>0</v>
      </c>
      <c r="AC259" s="194">
        <f>IF($T259="",0,'General Inputs'!N$22)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2" x14ac:dyDescent="0.2">
      <c r="A260" s="36"/>
      <c r="B260" s="36"/>
      <c r="C260" s="161"/>
      <c r="D260" s="161"/>
      <c r="E260" s="71" t="s">
        <v>34</v>
      </c>
      <c r="F260" s="71"/>
      <c r="G260" s="92"/>
      <c r="H260" s="93">
        <f t="shared" si="27"/>
        <v>0</v>
      </c>
      <c r="I260" s="162"/>
      <c r="J260" s="93">
        <f t="shared" si="28"/>
        <v>0</v>
      </c>
      <c r="K260" s="162"/>
      <c r="L260" s="162" t="str">
        <f t="shared" si="29"/>
        <v/>
      </c>
      <c r="M260" s="39"/>
      <c r="N260" s="163">
        <f t="shared" si="30"/>
        <v>0</v>
      </c>
      <c r="O260" s="163">
        <f t="shared" si="31"/>
        <v>0</v>
      </c>
      <c r="P260" s="163">
        <f t="shared" si="32"/>
        <v>0</v>
      </c>
      <c r="Q260" s="163">
        <f t="shared" si="33"/>
        <v>0</v>
      </c>
      <c r="R260" s="163">
        <f t="shared" si="34"/>
        <v>0</v>
      </c>
      <c r="S260" s="39"/>
      <c r="T260" s="164"/>
      <c r="U260" s="165">
        <f>ROUND(ROUND(T260,2)*(1+'General Inputs'!K$20)*(1-Z260)+'General Inputs'!K$27,2)</f>
        <v>0</v>
      </c>
      <c r="V260" s="165">
        <f>ROUND(ROUND(U260,2)*(1+'General Inputs'!L$20)*(1-AA260)+'General Inputs'!L$27,2)</f>
        <v>0</v>
      </c>
      <c r="W260" s="165">
        <f>ROUND(ROUND(V260,2)*(1+'General Inputs'!M$20)*(1-AB260)+'General Inputs'!M$27,2)</f>
        <v>0</v>
      </c>
      <c r="X260" s="165">
        <f>ROUND(ROUND(W260,2)*(1+'General Inputs'!N$20)*(1-AC260)+'General Inputs'!N$27,2)</f>
        <v>0</v>
      </c>
      <c r="Y260" s="166"/>
      <c r="Z260" s="194">
        <f>IF($T260="",0,'General Inputs'!K$22)</f>
        <v>0</v>
      </c>
      <c r="AA260" s="194">
        <f>IF($T260="",0,'General Inputs'!L$22)</f>
        <v>0</v>
      </c>
      <c r="AB260" s="194">
        <f>IF($T260="",0,'General Inputs'!M$22)</f>
        <v>0</v>
      </c>
      <c r="AC260" s="194">
        <f>IF($T260="",0,'General Inputs'!N$22)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2" x14ac:dyDescent="0.2">
      <c r="A261" s="36"/>
      <c r="B261" s="36"/>
      <c r="C261" s="161"/>
      <c r="D261" s="161"/>
      <c r="E261" s="71" t="s">
        <v>34</v>
      </c>
      <c r="F261" s="71"/>
      <c r="G261" s="92"/>
      <c r="H261" s="93">
        <f t="shared" si="27"/>
        <v>0</v>
      </c>
      <c r="I261" s="162"/>
      <c r="J261" s="93">
        <f t="shared" si="28"/>
        <v>0</v>
      </c>
      <c r="K261" s="162"/>
      <c r="L261" s="162" t="str">
        <f t="shared" si="29"/>
        <v/>
      </c>
      <c r="M261" s="39"/>
      <c r="N261" s="163">
        <f t="shared" si="30"/>
        <v>0</v>
      </c>
      <c r="O261" s="163">
        <f t="shared" si="31"/>
        <v>0</v>
      </c>
      <c r="P261" s="163">
        <f t="shared" si="32"/>
        <v>0</v>
      </c>
      <c r="Q261" s="163">
        <f t="shared" si="33"/>
        <v>0</v>
      </c>
      <c r="R261" s="163">
        <f t="shared" si="34"/>
        <v>0</v>
      </c>
      <c r="S261" s="39"/>
      <c r="T261" s="164"/>
      <c r="U261" s="165">
        <f>ROUND(ROUND(T261,2)*(1+'General Inputs'!K$20)*(1-Z261)+'General Inputs'!K$27,2)</f>
        <v>0</v>
      </c>
      <c r="V261" s="165">
        <f>ROUND(ROUND(U261,2)*(1+'General Inputs'!L$20)*(1-AA261)+'General Inputs'!L$27,2)</f>
        <v>0</v>
      </c>
      <c r="W261" s="165">
        <f>ROUND(ROUND(V261,2)*(1+'General Inputs'!M$20)*(1-AB261)+'General Inputs'!M$27,2)</f>
        <v>0</v>
      </c>
      <c r="X261" s="165">
        <f>ROUND(ROUND(W261,2)*(1+'General Inputs'!N$20)*(1-AC261)+'General Inputs'!N$27,2)</f>
        <v>0</v>
      </c>
      <c r="Y261" s="166"/>
      <c r="Z261" s="194">
        <f>IF($T261="",0,'General Inputs'!K$22)</f>
        <v>0</v>
      </c>
      <c r="AA261" s="194">
        <f>IF($T261="",0,'General Inputs'!L$22)</f>
        <v>0</v>
      </c>
      <c r="AB261" s="194">
        <f>IF($T261="",0,'General Inputs'!M$22)</f>
        <v>0</v>
      </c>
      <c r="AC261" s="194">
        <f>IF($T261="",0,'General Inputs'!N$22)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2" x14ac:dyDescent="0.2">
      <c r="A262" s="36"/>
      <c r="B262" s="36"/>
      <c r="C262" s="161"/>
      <c r="D262" s="161"/>
      <c r="E262" s="71" t="s">
        <v>34</v>
      </c>
      <c r="F262" s="71"/>
      <c r="G262" s="92"/>
      <c r="H262" s="93">
        <f t="shared" si="27"/>
        <v>0</v>
      </c>
      <c r="I262" s="162"/>
      <c r="J262" s="93">
        <f t="shared" si="28"/>
        <v>0</v>
      </c>
      <c r="K262" s="162"/>
      <c r="L262" s="162" t="str">
        <f t="shared" si="29"/>
        <v/>
      </c>
      <c r="M262" s="39"/>
      <c r="N262" s="163">
        <f t="shared" si="30"/>
        <v>0</v>
      </c>
      <c r="O262" s="163">
        <f t="shared" si="31"/>
        <v>0</v>
      </c>
      <c r="P262" s="163">
        <f t="shared" si="32"/>
        <v>0</v>
      </c>
      <c r="Q262" s="163">
        <f t="shared" si="33"/>
        <v>0</v>
      </c>
      <c r="R262" s="163">
        <f t="shared" si="34"/>
        <v>0</v>
      </c>
      <c r="S262" s="39"/>
      <c r="T262" s="164"/>
      <c r="U262" s="165">
        <f>ROUND(ROUND(T262,2)*(1+'General Inputs'!K$20)*(1-Z262)+'General Inputs'!K$27,2)</f>
        <v>0</v>
      </c>
      <c r="V262" s="165">
        <f>ROUND(ROUND(U262,2)*(1+'General Inputs'!L$20)*(1-AA262)+'General Inputs'!L$27,2)</f>
        <v>0</v>
      </c>
      <c r="W262" s="165">
        <f>ROUND(ROUND(V262,2)*(1+'General Inputs'!M$20)*(1-AB262)+'General Inputs'!M$27,2)</f>
        <v>0</v>
      </c>
      <c r="X262" s="165">
        <f>ROUND(ROUND(W262,2)*(1+'General Inputs'!N$20)*(1-AC262)+'General Inputs'!N$27,2)</f>
        <v>0</v>
      </c>
      <c r="Y262" s="166"/>
      <c r="Z262" s="194">
        <f>IF($T262="",0,'General Inputs'!K$22)</f>
        <v>0</v>
      </c>
      <c r="AA262" s="194">
        <f>IF($T262="",0,'General Inputs'!L$22)</f>
        <v>0</v>
      </c>
      <c r="AB262" s="194">
        <f>IF($T262="",0,'General Inputs'!M$22)</f>
        <v>0</v>
      </c>
      <c r="AC262" s="194">
        <f>IF($T262="",0,'General Inputs'!N$22)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2" x14ac:dyDescent="0.2">
      <c r="A263" s="36"/>
      <c r="B263" s="36"/>
      <c r="C263" s="161"/>
      <c r="D263" s="161"/>
      <c r="E263" s="71" t="s">
        <v>34</v>
      </c>
      <c r="F263" s="71"/>
      <c r="G263" s="92"/>
      <c r="H263" s="93">
        <f t="shared" ref="H263:H323" si="35">_xlfn.IFNA(INDEX($N263:$R263,1,MATCH(forecastyear,$N$5:$R$5,0)),0)</f>
        <v>0</v>
      </c>
      <c r="I263" s="162"/>
      <c r="J263" s="93">
        <f t="shared" ref="J263:J323" si="36">_xlfn.IFNA(INDEX($T263:$X263,1,MATCH(forecastyear,$T$5:$X$5,0)),0)</f>
        <v>0</v>
      </c>
      <c r="K263" s="162"/>
      <c r="L263" s="162" t="str">
        <f t="shared" si="29"/>
        <v/>
      </c>
      <c r="M263" s="39"/>
      <c r="N263" s="163">
        <f t="shared" si="30"/>
        <v>0</v>
      </c>
      <c r="O263" s="163">
        <f t="shared" si="31"/>
        <v>0</v>
      </c>
      <c r="P263" s="163">
        <f t="shared" si="32"/>
        <v>0</v>
      </c>
      <c r="Q263" s="163">
        <f t="shared" si="33"/>
        <v>0</v>
      </c>
      <c r="R263" s="163">
        <f t="shared" si="34"/>
        <v>0</v>
      </c>
      <c r="S263" s="39"/>
      <c r="T263" s="164"/>
      <c r="U263" s="165">
        <f>ROUND(ROUND(T263,2)*(1+'General Inputs'!K$20)*(1-Z263)+'General Inputs'!K$27,2)</f>
        <v>0</v>
      </c>
      <c r="V263" s="165">
        <f>ROUND(ROUND(U263,2)*(1+'General Inputs'!L$20)*(1-AA263)+'General Inputs'!L$27,2)</f>
        <v>0</v>
      </c>
      <c r="W263" s="165">
        <f>ROUND(ROUND(V263,2)*(1+'General Inputs'!M$20)*(1-AB263)+'General Inputs'!M$27,2)</f>
        <v>0</v>
      </c>
      <c r="X263" s="165">
        <f>ROUND(ROUND(W263,2)*(1+'General Inputs'!N$20)*(1-AC263)+'General Inputs'!N$27,2)</f>
        <v>0</v>
      </c>
      <c r="Y263" s="166"/>
      <c r="Z263" s="194">
        <f>IF($T263="",0,'General Inputs'!K$22)</f>
        <v>0</v>
      </c>
      <c r="AA263" s="194">
        <f>IF($T263="",0,'General Inputs'!L$22)</f>
        <v>0</v>
      </c>
      <c r="AB263" s="194">
        <f>IF($T263="",0,'General Inputs'!M$22)</f>
        <v>0</v>
      </c>
      <c r="AC263" s="194">
        <f>IF($T263="",0,'General Inputs'!N$22)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2" x14ac:dyDescent="0.2">
      <c r="A264" s="36"/>
      <c r="B264" s="36"/>
      <c r="C264" s="161"/>
      <c r="D264" s="161"/>
      <c r="E264" s="71" t="s">
        <v>34</v>
      </c>
      <c r="F264" s="71"/>
      <c r="G264" s="92"/>
      <c r="H264" s="93">
        <f t="shared" si="35"/>
        <v>0</v>
      </c>
      <c r="I264" s="162"/>
      <c r="J264" s="93">
        <f t="shared" si="36"/>
        <v>0</v>
      </c>
      <c r="K264" s="162"/>
      <c r="L264" s="162" t="str">
        <f t="shared" ref="L264:L323" si="37">IF(C264="","",IF(H264&gt;J264,"NON-COMPLIANT","COMPLIANT"))</f>
        <v/>
      </c>
      <c r="M264" s="39"/>
      <c r="N264" s="163">
        <f t="shared" ref="N264:N323" si="38">T264</f>
        <v>0</v>
      </c>
      <c r="O264" s="163">
        <f t="shared" ref="O264:O323" si="39">U264</f>
        <v>0</v>
      </c>
      <c r="P264" s="163">
        <f t="shared" ref="P264:P323" si="40">V264</f>
        <v>0</v>
      </c>
      <c r="Q264" s="163">
        <f t="shared" ref="Q264:Q323" si="41">W264</f>
        <v>0</v>
      </c>
      <c r="R264" s="163">
        <f t="shared" ref="R264:R323" si="42">X264</f>
        <v>0</v>
      </c>
      <c r="S264" s="39"/>
      <c r="T264" s="164"/>
      <c r="U264" s="165">
        <f>ROUND(ROUND(T264,2)*(1+'General Inputs'!K$20)*(1-Z264)+'General Inputs'!K$27,2)</f>
        <v>0</v>
      </c>
      <c r="V264" s="165">
        <f>ROUND(ROUND(U264,2)*(1+'General Inputs'!L$20)*(1-AA264)+'General Inputs'!L$27,2)</f>
        <v>0</v>
      </c>
      <c r="W264" s="165">
        <f>ROUND(ROUND(V264,2)*(1+'General Inputs'!M$20)*(1-AB264)+'General Inputs'!M$27,2)</f>
        <v>0</v>
      </c>
      <c r="X264" s="165">
        <f>ROUND(ROUND(W264,2)*(1+'General Inputs'!N$20)*(1-AC264)+'General Inputs'!N$27,2)</f>
        <v>0</v>
      </c>
      <c r="Y264" s="166"/>
      <c r="Z264" s="194">
        <f>IF($T264="",0,'General Inputs'!K$22)</f>
        <v>0</v>
      </c>
      <c r="AA264" s="194">
        <f>IF($T264="",0,'General Inputs'!L$22)</f>
        <v>0</v>
      </c>
      <c r="AB264" s="194">
        <f>IF($T264="",0,'General Inputs'!M$22)</f>
        <v>0</v>
      </c>
      <c r="AC264" s="194">
        <f>IF($T264="",0,'General Inputs'!N$22)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2" x14ac:dyDescent="0.2">
      <c r="A265" s="36"/>
      <c r="B265" s="36"/>
      <c r="C265" s="161"/>
      <c r="D265" s="161"/>
      <c r="E265" s="71" t="s">
        <v>34</v>
      </c>
      <c r="F265" s="71"/>
      <c r="G265" s="92"/>
      <c r="H265" s="93">
        <f t="shared" si="35"/>
        <v>0</v>
      </c>
      <c r="I265" s="162"/>
      <c r="J265" s="93">
        <f t="shared" si="36"/>
        <v>0</v>
      </c>
      <c r="K265" s="162"/>
      <c r="L265" s="162" t="str">
        <f t="shared" si="37"/>
        <v/>
      </c>
      <c r="M265" s="39"/>
      <c r="N265" s="163">
        <f t="shared" si="38"/>
        <v>0</v>
      </c>
      <c r="O265" s="163">
        <f t="shared" si="39"/>
        <v>0</v>
      </c>
      <c r="P265" s="163">
        <f t="shared" si="40"/>
        <v>0</v>
      </c>
      <c r="Q265" s="163">
        <f t="shared" si="41"/>
        <v>0</v>
      </c>
      <c r="R265" s="163">
        <f t="shared" si="42"/>
        <v>0</v>
      </c>
      <c r="S265" s="39"/>
      <c r="T265" s="164"/>
      <c r="U265" s="165">
        <f>ROUND(ROUND(T265,2)*(1+'General Inputs'!K$20)*(1-Z265)+'General Inputs'!K$27,2)</f>
        <v>0</v>
      </c>
      <c r="V265" s="165">
        <f>ROUND(ROUND(U265,2)*(1+'General Inputs'!L$20)*(1-AA265)+'General Inputs'!L$27,2)</f>
        <v>0</v>
      </c>
      <c r="W265" s="165">
        <f>ROUND(ROUND(V265,2)*(1+'General Inputs'!M$20)*(1-AB265)+'General Inputs'!M$27,2)</f>
        <v>0</v>
      </c>
      <c r="X265" s="165">
        <f>ROUND(ROUND(W265,2)*(1+'General Inputs'!N$20)*(1-AC265)+'General Inputs'!N$27,2)</f>
        <v>0</v>
      </c>
      <c r="Y265" s="166"/>
      <c r="Z265" s="194">
        <f>IF($T265="",0,'General Inputs'!K$22)</f>
        <v>0</v>
      </c>
      <c r="AA265" s="194">
        <f>IF($T265="",0,'General Inputs'!L$22)</f>
        <v>0</v>
      </c>
      <c r="AB265" s="194">
        <f>IF($T265="",0,'General Inputs'!M$22)</f>
        <v>0</v>
      </c>
      <c r="AC265" s="194">
        <f>IF($T265="",0,'General Inputs'!N$22)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2" x14ac:dyDescent="0.2">
      <c r="A266" s="36"/>
      <c r="B266" s="36"/>
      <c r="C266" s="161"/>
      <c r="D266" s="161"/>
      <c r="E266" s="71" t="s">
        <v>34</v>
      </c>
      <c r="F266" s="71"/>
      <c r="G266" s="92"/>
      <c r="H266" s="93">
        <f t="shared" si="35"/>
        <v>0</v>
      </c>
      <c r="I266" s="162"/>
      <c r="J266" s="93">
        <f t="shared" si="36"/>
        <v>0</v>
      </c>
      <c r="K266" s="162"/>
      <c r="L266" s="162" t="str">
        <f t="shared" si="37"/>
        <v/>
      </c>
      <c r="M266" s="39"/>
      <c r="N266" s="163">
        <f t="shared" si="38"/>
        <v>0</v>
      </c>
      <c r="O266" s="163">
        <f t="shared" si="39"/>
        <v>0</v>
      </c>
      <c r="P266" s="163">
        <f t="shared" si="40"/>
        <v>0</v>
      </c>
      <c r="Q266" s="163">
        <f t="shared" si="41"/>
        <v>0</v>
      </c>
      <c r="R266" s="163">
        <f t="shared" si="42"/>
        <v>0</v>
      </c>
      <c r="S266" s="39"/>
      <c r="T266" s="164"/>
      <c r="U266" s="165">
        <f>ROUND(ROUND(T266,2)*(1+'General Inputs'!K$20)*(1-Z266)+'General Inputs'!K$27,2)</f>
        <v>0</v>
      </c>
      <c r="V266" s="165">
        <f>ROUND(ROUND(U266,2)*(1+'General Inputs'!L$20)*(1-AA266)+'General Inputs'!L$27,2)</f>
        <v>0</v>
      </c>
      <c r="W266" s="165">
        <f>ROUND(ROUND(V266,2)*(1+'General Inputs'!M$20)*(1-AB266)+'General Inputs'!M$27,2)</f>
        <v>0</v>
      </c>
      <c r="X266" s="165">
        <f>ROUND(ROUND(W266,2)*(1+'General Inputs'!N$20)*(1-AC266)+'General Inputs'!N$27,2)</f>
        <v>0</v>
      </c>
      <c r="Y266" s="166"/>
      <c r="Z266" s="194">
        <f>IF($T266="",0,'General Inputs'!K$22)</f>
        <v>0</v>
      </c>
      <c r="AA266" s="194">
        <f>IF($T266="",0,'General Inputs'!L$22)</f>
        <v>0</v>
      </c>
      <c r="AB266" s="194">
        <f>IF($T266="",0,'General Inputs'!M$22)</f>
        <v>0</v>
      </c>
      <c r="AC266" s="194">
        <f>IF($T266="",0,'General Inputs'!N$22)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2" x14ac:dyDescent="0.2">
      <c r="A267" s="36"/>
      <c r="B267" s="36"/>
      <c r="C267" s="161"/>
      <c r="D267" s="161"/>
      <c r="E267" s="71" t="s">
        <v>34</v>
      </c>
      <c r="F267" s="71"/>
      <c r="G267" s="92"/>
      <c r="H267" s="93">
        <f t="shared" si="35"/>
        <v>0</v>
      </c>
      <c r="I267" s="162"/>
      <c r="J267" s="93">
        <f t="shared" si="36"/>
        <v>0</v>
      </c>
      <c r="K267" s="162"/>
      <c r="L267" s="162" t="str">
        <f t="shared" si="37"/>
        <v/>
      </c>
      <c r="M267" s="39"/>
      <c r="N267" s="163">
        <f t="shared" si="38"/>
        <v>0</v>
      </c>
      <c r="O267" s="163">
        <f t="shared" si="39"/>
        <v>0</v>
      </c>
      <c r="P267" s="163">
        <f t="shared" si="40"/>
        <v>0</v>
      </c>
      <c r="Q267" s="163">
        <f t="shared" si="41"/>
        <v>0</v>
      </c>
      <c r="R267" s="163">
        <f t="shared" si="42"/>
        <v>0</v>
      </c>
      <c r="S267" s="39"/>
      <c r="T267" s="164"/>
      <c r="U267" s="165">
        <f>ROUND(ROUND(T267,2)*(1+'General Inputs'!K$20)*(1-Z267)+'General Inputs'!K$27,2)</f>
        <v>0</v>
      </c>
      <c r="V267" s="165">
        <f>ROUND(ROUND(U267,2)*(1+'General Inputs'!L$20)*(1-AA267)+'General Inputs'!L$27,2)</f>
        <v>0</v>
      </c>
      <c r="W267" s="165">
        <f>ROUND(ROUND(V267,2)*(1+'General Inputs'!M$20)*(1-AB267)+'General Inputs'!M$27,2)</f>
        <v>0</v>
      </c>
      <c r="X267" s="165">
        <f>ROUND(ROUND(W267,2)*(1+'General Inputs'!N$20)*(1-AC267)+'General Inputs'!N$27,2)</f>
        <v>0</v>
      </c>
      <c r="Y267" s="166"/>
      <c r="Z267" s="194">
        <f>IF($T267="",0,'General Inputs'!K$22)</f>
        <v>0</v>
      </c>
      <c r="AA267" s="194">
        <f>IF($T267="",0,'General Inputs'!L$22)</f>
        <v>0</v>
      </c>
      <c r="AB267" s="194">
        <f>IF($T267="",0,'General Inputs'!M$22)</f>
        <v>0</v>
      </c>
      <c r="AC267" s="194">
        <f>IF($T267="",0,'General Inputs'!N$22)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2" x14ac:dyDescent="0.2">
      <c r="A268" s="36"/>
      <c r="B268" s="36"/>
      <c r="C268" s="161"/>
      <c r="D268" s="161"/>
      <c r="E268" s="71" t="s">
        <v>34</v>
      </c>
      <c r="F268" s="71"/>
      <c r="G268" s="92"/>
      <c r="H268" s="93">
        <f t="shared" si="35"/>
        <v>0</v>
      </c>
      <c r="I268" s="162"/>
      <c r="J268" s="93">
        <f t="shared" si="36"/>
        <v>0</v>
      </c>
      <c r="K268" s="162"/>
      <c r="L268" s="162" t="str">
        <f t="shared" si="37"/>
        <v/>
      </c>
      <c r="M268" s="39"/>
      <c r="N268" s="163">
        <f t="shared" si="38"/>
        <v>0</v>
      </c>
      <c r="O268" s="163">
        <f t="shared" si="39"/>
        <v>0</v>
      </c>
      <c r="P268" s="163">
        <f t="shared" si="40"/>
        <v>0</v>
      </c>
      <c r="Q268" s="163">
        <f t="shared" si="41"/>
        <v>0</v>
      </c>
      <c r="R268" s="163">
        <f t="shared" si="42"/>
        <v>0</v>
      </c>
      <c r="S268" s="39"/>
      <c r="T268" s="164"/>
      <c r="U268" s="165">
        <f>ROUND(ROUND(T268,2)*(1+'General Inputs'!K$20)*(1-Z268)+'General Inputs'!K$27,2)</f>
        <v>0</v>
      </c>
      <c r="V268" s="165">
        <f>ROUND(ROUND(U268,2)*(1+'General Inputs'!L$20)*(1-AA268)+'General Inputs'!L$27,2)</f>
        <v>0</v>
      </c>
      <c r="W268" s="165">
        <f>ROUND(ROUND(V268,2)*(1+'General Inputs'!M$20)*(1-AB268)+'General Inputs'!M$27,2)</f>
        <v>0</v>
      </c>
      <c r="X268" s="165">
        <f>ROUND(ROUND(W268,2)*(1+'General Inputs'!N$20)*(1-AC268)+'General Inputs'!N$27,2)</f>
        <v>0</v>
      </c>
      <c r="Y268" s="166"/>
      <c r="Z268" s="194">
        <f>IF($T268="",0,'General Inputs'!K$22)</f>
        <v>0</v>
      </c>
      <c r="AA268" s="194">
        <f>IF($T268="",0,'General Inputs'!L$22)</f>
        <v>0</v>
      </c>
      <c r="AB268" s="194">
        <f>IF($T268="",0,'General Inputs'!M$22)</f>
        <v>0</v>
      </c>
      <c r="AC268" s="194">
        <f>IF($T268="",0,'General Inputs'!N$22)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2" x14ac:dyDescent="0.2">
      <c r="A269" s="36"/>
      <c r="B269" s="36"/>
      <c r="C269" s="161"/>
      <c r="D269" s="161"/>
      <c r="E269" s="71" t="s">
        <v>34</v>
      </c>
      <c r="F269" s="71"/>
      <c r="G269" s="92"/>
      <c r="H269" s="93">
        <f t="shared" si="35"/>
        <v>0</v>
      </c>
      <c r="I269" s="162"/>
      <c r="J269" s="93">
        <f t="shared" si="36"/>
        <v>0</v>
      </c>
      <c r="K269" s="162"/>
      <c r="L269" s="162" t="str">
        <f t="shared" si="37"/>
        <v/>
      </c>
      <c r="M269" s="39"/>
      <c r="N269" s="163">
        <f t="shared" si="38"/>
        <v>0</v>
      </c>
      <c r="O269" s="163">
        <f t="shared" si="39"/>
        <v>0</v>
      </c>
      <c r="P269" s="163">
        <f t="shared" si="40"/>
        <v>0</v>
      </c>
      <c r="Q269" s="163">
        <f t="shared" si="41"/>
        <v>0</v>
      </c>
      <c r="R269" s="163">
        <f t="shared" si="42"/>
        <v>0</v>
      </c>
      <c r="S269" s="39"/>
      <c r="T269" s="164"/>
      <c r="U269" s="165">
        <f>ROUND(ROUND(T269,2)*(1+'General Inputs'!K$20)*(1-Z269)+'General Inputs'!K$27,2)</f>
        <v>0</v>
      </c>
      <c r="V269" s="165">
        <f>ROUND(ROUND(U269,2)*(1+'General Inputs'!L$20)*(1-AA269)+'General Inputs'!L$27,2)</f>
        <v>0</v>
      </c>
      <c r="W269" s="165">
        <f>ROUND(ROUND(V269,2)*(1+'General Inputs'!M$20)*(1-AB269)+'General Inputs'!M$27,2)</f>
        <v>0</v>
      </c>
      <c r="X269" s="165">
        <f>ROUND(ROUND(W269,2)*(1+'General Inputs'!N$20)*(1-AC269)+'General Inputs'!N$27,2)</f>
        <v>0</v>
      </c>
      <c r="Y269" s="166"/>
      <c r="Z269" s="194">
        <f>IF($T269="",0,'General Inputs'!K$22)</f>
        <v>0</v>
      </c>
      <c r="AA269" s="194">
        <f>IF($T269="",0,'General Inputs'!L$22)</f>
        <v>0</v>
      </c>
      <c r="AB269" s="194">
        <f>IF($T269="",0,'General Inputs'!M$22)</f>
        <v>0</v>
      </c>
      <c r="AC269" s="194">
        <f>IF($T269="",0,'General Inputs'!N$22)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2" x14ac:dyDescent="0.2">
      <c r="A270" s="36"/>
      <c r="B270" s="36"/>
      <c r="C270" s="161"/>
      <c r="D270" s="161"/>
      <c r="E270" s="71" t="s">
        <v>34</v>
      </c>
      <c r="F270" s="71"/>
      <c r="G270" s="92"/>
      <c r="H270" s="93">
        <f t="shared" si="35"/>
        <v>0</v>
      </c>
      <c r="I270" s="162"/>
      <c r="J270" s="93">
        <f t="shared" si="36"/>
        <v>0</v>
      </c>
      <c r="K270" s="162"/>
      <c r="L270" s="162" t="str">
        <f t="shared" si="37"/>
        <v/>
      </c>
      <c r="M270" s="39"/>
      <c r="N270" s="163">
        <f t="shared" si="38"/>
        <v>0</v>
      </c>
      <c r="O270" s="163">
        <f t="shared" si="39"/>
        <v>0</v>
      </c>
      <c r="P270" s="163">
        <f t="shared" si="40"/>
        <v>0</v>
      </c>
      <c r="Q270" s="163">
        <f t="shared" si="41"/>
        <v>0</v>
      </c>
      <c r="R270" s="163">
        <f t="shared" si="42"/>
        <v>0</v>
      </c>
      <c r="S270" s="39"/>
      <c r="T270" s="164"/>
      <c r="U270" s="165">
        <f>ROUND(ROUND(T270,2)*(1+'General Inputs'!K$20)*(1-Z270)+'General Inputs'!K$27,2)</f>
        <v>0</v>
      </c>
      <c r="V270" s="165">
        <f>ROUND(ROUND(U270,2)*(1+'General Inputs'!L$20)*(1-AA270)+'General Inputs'!L$27,2)</f>
        <v>0</v>
      </c>
      <c r="W270" s="165">
        <f>ROUND(ROUND(V270,2)*(1+'General Inputs'!M$20)*(1-AB270)+'General Inputs'!M$27,2)</f>
        <v>0</v>
      </c>
      <c r="X270" s="165">
        <f>ROUND(ROUND(W270,2)*(1+'General Inputs'!N$20)*(1-AC270)+'General Inputs'!N$27,2)</f>
        <v>0</v>
      </c>
      <c r="Y270" s="166"/>
      <c r="Z270" s="194">
        <f>IF($T270="",0,'General Inputs'!K$22)</f>
        <v>0</v>
      </c>
      <c r="AA270" s="194">
        <f>IF($T270="",0,'General Inputs'!L$22)</f>
        <v>0</v>
      </c>
      <c r="AB270" s="194">
        <f>IF($T270="",0,'General Inputs'!M$22)</f>
        <v>0</v>
      </c>
      <c r="AC270" s="194">
        <f>IF($T270="",0,'General Inputs'!N$22)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2" x14ac:dyDescent="0.2">
      <c r="A271" s="36"/>
      <c r="B271" s="36"/>
      <c r="C271" s="161"/>
      <c r="D271" s="161"/>
      <c r="E271" s="71" t="s">
        <v>34</v>
      </c>
      <c r="F271" s="71"/>
      <c r="G271" s="92"/>
      <c r="H271" s="93">
        <f t="shared" si="35"/>
        <v>0</v>
      </c>
      <c r="I271" s="162"/>
      <c r="J271" s="93">
        <f t="shared" si="36"/>
        <v>0</v>
      </c>
      <c r="K271" s="162"/>
      <c r="L271" s="162" t="str">
        <f t="shared" si="37"/>
        <v/>
      </c>
      <c r="M271" s="39"/>
      <c r="N271" s="163">
        <f t="shared" si="38"/>
        <v>0</v>
      </c>
      <c r="O271" s="163">
        <f t="shared" si="39"/>
        <v>0</v>
      </c>
      <c r="P271" s="163">
        <f t="shared" si="40"/>
        <v>0</v>
      </c>
      <c r="Q271" s="163">
        <f t="shared" si="41"/>
        <v>0</v>
      </c>
      <c r="R271" s="163">
        <f t="shared" si="42"/>
        <v>0</v>
      </c>
      <c r="S271" s="39"/>
      <c r="T271" s="164"/>
      <c r="U271" s="165">
        <f>ROUND(ROUND(T271,2)*(1+'General Inputs'!K$20)*(1-Z271)+'General Inputs'!K$27,2)</f>
        <v>0</v>
      </c>
      <c r="V271" s="165">
        <f>ROUND(ROUND(U271,2)*(1+'General Inputs'!L$20)*(1-AA271)+'General Inputs'!L$27,2)</f>
        <v>0</v>
      </c>
      <c r="W271" s="165">
        <f>ROUND(ROUND(V271,2)*(1+'General Inputs'!M$20)*(1-AB271)+'General Inputs'!M$27,2)</f>
        <v>0</v>
      </c>
      <c r="X271" s="165">
        <f>ROUND(ROUND(W271,2)*(1+'General Inputs'!N$20)*(1-AC271)+'General Inputs'!N$27,2)</f>
        <v>0</v>
      </c>
      <c r="Y271" s="166"/>
      <c r="Z271" s="194">
        <f>IF($T271="",0,'General Inputs'!K$22)</f>
        <v>0</v>
      </c>
      <c r="AA271" s="194">
        <f>IF($T271="",0,'General Inputs'!L$22)</f>
        <v>0</v>
      </c>
      <c r="AB271" s="194">
        <f>IF($T271="",0,'General Inputs'!M$22)</f>
        <v>0</v>
      </c>
      <c r="AC271" s="194">
        <f>IF($T271="",0,'General Inputs'!N$22)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2" x14ac:dyDescent="0.2">
      <c r="A272" s="36"/>
      <c r="B272" s="36"/>
      <c r="C272" s="161"/>
      <c r="D272" s="161"/>
      <c r="E272" s="71" t="s">
        <v>34</v>
      </c>
      <c r="F272" s="71"/>
      <c r="G272" s="92"/>
      <c r="H272" s="93">
        <f t="shared" si="35"/>
        <v>0</v>
      </c>
      <c r="I272" s="162"/>
      <c r="J272" s="93">
        <f t="shared" si="36"/>
        <v>0</v>
      </c>
      <c r="K272" s="162"/>
      <c r="L272" s="162" t="str">
        <f t="shared" si="37"/>
        <v/>
      </c>
      <c r="M272" s="39"/>
      <c r="N272" s="163">
        <f t="shared" si="38"/>
        <v>0</v>
      </c>
      <c r="O272" s="163">
        <f t="shared" si="39"/>
        <v>0</v>
      </c>
      <c r="P272" s="163">
        <f t="shared" si="40"/>
        <v>0</v>
      </c>
      <c r="Q272" s="163">
        <f t="shared" si="41"/>
        <v>0</v>
      </c>
      <c r="R272" s="163">
        <f t="shared" si="42"/>
        <v>0</v>
      </c>
      <c r="S272" s="39"/>
      <c r="T272" s="164"/>
      <c r="U272" s="165">
        <f>ROUND(ROUND(T272,2)*(1+'General Inputs'!K$20)*(1-Z272)+'General Inputs'!K$27,2)</f>
        <v>0</v>
      </c>
      <c r="V272" s="165">
        <f>ROUND(ROUND(U272,2)*(1+'General Inputs'!L$20)*(1-AA272)+'General Inputs'!L$27,2)</f>
        <v>0</v>
      </c>
      <c r="W272" s="165">
        <f>ROUND(ROUND(V272,2)*(1+'General Inputs'!M$20)*(1-AB272)+'General Inputs'!M$27,2)</f>
        <v>0</v>
      </c>
      <c r="X272" s="165">
        <f>ROUND(ROUND(W272,2)*(1+'General Inputs'!N$20)*(1-AC272)+'General Inputs'!N$27,2)</f>
        <v>0</v>
      </c>
      <c r="Y272" s="166"/>
      <c r="Z272" s="194">
        <f>IF($T272="",0,'General Inputs'!K$22)</f>
        <v>0</v>
      </c>
      <c r="AA272" s="194">
        <f>IF($T272="",0,'General Inputs'!L$22)</f>
        <v>0</v>
      </c>
      <c r="AB272" s="194">
        <f>IF($T272="",0,'General Inputs'!M$22)</f>
        <v>0</v>
      </c>
      <c r="AC272" s="194">
        <f>IF($T272="",0,'General Inputs'!N$22)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2" x14ac:dyDescent="0.2">
      <c r="A273" s="36"/>
      <c r="B273" s="36"/>
      <c r="C273" s="161"/>
      <c r="D273" s="161"/>
      <c r="E273" s="71" t="s">
        <v>34</v>
      </c>
      <c r="F273" s="71"/>
      <c r="G273" s="92"/>
      <c r="H273" s="93">
        <f t="shared" si="35"/>
        <v>0</v>
      </c>
      <c r="I273" s="162"/>
      <c r="J273" s="93">
        <f t="shared" si="36"/>
        <v>0</v>
      </c>
      <c r="K273" s="162"/>
      <c r="L273" s="162" t="str">
        <f t="shared" si="37"/>
        <v/>
      </c>
      <c r="M273" s="39"/>
      <c r="N273" s="163">
        <f t="shared" si="38"/>
        <v>0</v>
      </c>
      <c r="O273" s="163">
        <f t="shared" si="39"/>
        <v>0</v>
      </c>
      <c r="P273" s="163">
        <f t="shared" si="40"/>
        <v>0</v>
      </c>
      <c r="Q273" s="163">
        <f t="shared" si="41"/>
        <v>0</v>
      </c>
      <c r="R273" s="163">
        <f t="shared" si="42"/>
        <v>0</v>
      </c>
      <c r="S273" s="39"/>
      <c r="T273" s="164"/>
      <c r="U273" s="165">
        <f>ROUND(ROUND(T273,2)*(1+'General Inputs'!K$20)*(1-Z273)+'General Inputs'!K$27,2)</f>
        <v>0</v>
      </c>
      <c r="V273" s="165">
        <f>ROUND(ROUND(U273,2)*(1+'General Inputs'!L$20)*(1-AA273)+'General Inputs'!L$27,2)</f>
        <v>0</v>
      </c>
      <c r="W273" s="165">
        <f>ROUND(ROUND(V273,2)*(1+'General Inputs'!M$20)*(1-AB273)+'General Inputs'!M$27,2)</f>
        <v>0</v>
      </c>
      <c r="X273" s="165">
        <f>ROUND(ROUND(W273,2)*(1+'General Inputs'!N$20)*(1-AC273)+'General Inputs'!N$27,2)</f>
        <v>0</v>
      </c>
      <c r="Y273" s="166"/>
      <c r="Z273" s="194">
        <f>IF($T273="",0,'General Inputs'!K$22)</f>
        <v>0</v>
      </c>
      <c r="AA273" s="194">
        <f>IF($T273="",0,'General Inputs'!L$22)</f>
        <v>0</v>
      </c>
      <c r="AB273" s="194">
        <f>IF($T273="",0,'General Inputs'!M$22)</f>
        <v>0</v>
      </c>
      <c r="AC273" s="194">
        <f>IF($T273="",0,'General Inputs'!N$22)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2" x14ac:dyDescent="0.2">
      <c r="A274" s="36"/>
      <c r="B274" s="36"/>
      <c r="C274" s="161"/>
      <c r="D274" s="161"/>
      <c r="E274" s="71" t="s">
        <v>34</v>
      </c>
      <c r="F274" s="71"/>
      <c r="G274" s="92"/>
      <c r="H274" s="93">
        <f t="shared" si="35"/>
        <v>0</v>
      </c>
      <c r="I274" s="162"/>
      <c r="J274" s="93">
        <f t="shared" si="36"/>
        <v>0</v>
      </c>
      <c r="K274" s="162"/>
      <c r="L274" s="162" t="str">
        <f t="shared" si="37"/>
        <v/>
      </c>
      <c r="M274" s="39"/>
      <c r="N274" s="163">
        <f t="shared" si="38"/>
        <v>0</v>
      </c>
      <c r="O274" s="163">
        <f t="shared" si="39"/>
        <v>0</v>
      </c>
      <c r="P274" s="163">
        <f t="shared" si="40"/>
        <v>0</v>
      </c>
      <c r="Q274" s="163">
        <f t="shared" si="41"/>
        <v>0</v>
      </c>
      <c r="R274" s="163">
        <f t="shared" si="42"/>
        <v>0</v>
      </c>
      <c r="S274" s="39"/>
      <c r="T274" s="164"/>
      <c r="U274" s="165">
        <f>ROUND(ROUND(T274,2)*(1+'General Inputs'!K$20)*(1-Z274)+'General Inputs'!K$27,2)</f>
        <v>0</v>
      </c>
      <c r="V274" s="165">
        <f>ROUND(ROUND(U274,2)*(1+'General Inputs'!L$20)*(1-AA274)+'General Inputs'!L$27,2)</f>
        <v>0</v>
      </c>
      <c r="W274" s="165">
        <f>ROUND(ROUND(V274,2)*(1+'General Inputs'!M$20)*(1-AB274)+'General Inputs'!M$27,2)</f>
        <v>0</v>
      </c>
      <c r="X274" s="165">
        <f>ROUND(ROUND(W274,2)*(1+'General Inputs'!N$20)*(1-AC274)+'General Inputs'!N$27,2)</f>
        <v>0</v>
      </c>
      <c r="Y274" s="166"/>
      <c r="Z274" s="194">
        <f>IF($T274="",0,'General Inputs'!K$22)</f>
        <v>0</v>
      </c>
      <c r="AA274" s="194">
        <f>IF($T274="",0,'General Inputs'!L$22)</f>
        <v>0</v>
      </c>
      <c r="AB274" s="194">
        <f>IF($T274="",0,'General Inputs'!M$22)</f>
        <v>0</v>
      </c>
      <c r="AC274" s="194">
        <f>IF($T274="",0,'General Inputs'!N$22)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2" x14ac:dyDescent="0.2">
      <c r="A275" s="36"/>
      <c r="B275" s="36"/>
      <c r="C275" s="161"/>
      <c r="D275" s="161"/>
      <c r="E275" s="71" t="s">
        <v>34</v>
      </c>
      <c r="F275" s="71"/>
      <c r="G275" s="92"/>
      <c r="H275" s="93">
        <f t="shared" si="35"/>
        <v>0</v>
      </c>
      <c r="I275" s="162"/>
      <c r="J275" s="93">
        <f t="shared" si="36"/>
        <v>0</v>
      </c>
      <c r="K275" s="162"/>
      <c r="L275" s="162" t="str">
        <f t="shared" si="37"/>
        <v/>
      </c>
      <c r="M275" s="39"/>
      <c r="N275" s="163">
        <f t="shared" si="38"/>
        <v>0</v>
      </c>
      <c r="O275" s="163">
        <f t="shared" si="39"/>
        <v>0</v>
      </c>
      <c r="P275" s="163">
        <f t="shared" si="40"/>
        <v>0</v>
      </c>
      <c r="Q275" s="163">
        <f t="shared" si="41"/>
        <v>0</v>
      </c>
      <c r="R275" s="163">
        <f t="shared" si="42"/>
        <v>0</v>
      </c>
      <c r="S275" s="39"/>
      <c r="T275" s="164"/>
      <c r="U275" s="165">
        <f>ROUND(ROUND(T275,2)*(1+'General Inputs'!K$20)*(1-Z275)+'General Inputs'!K$27,2)</f>
        <v>0</v>
      </c>
      <c r="V275" s="165">
        <f>ROUND(ROUND(U275,2)*(1+'General Inputs'!L$20)*(1-AA275)+'General Inputs'!L$27,2)</f>
        <v>0</v>
      </c>
      <c r="W275" s="165">
        <f>ROUND(ROUND(V275,2)*(1+'General Inputs'!M$20)*(1-AB275)+'General Inputs'!M$27,2)</f>
        <v>0</v>
      </c>
      <c r="X275" s="165">
        <f>ROUND(ROUND(W275,2)*(1+'General Inputs'!N$20)*(1-AC275)+'General Inputs'!N$27,2)</f>
        <v>0</v>
      </c>
      <c r="Y275" s="166"/>
      <c r="Z275" s="194">
        <f>IF($T275="",0,'General Inputs'!K$22)</f>
        <v>0</v>
      </c>
      <c r="AA275" s="194">
        <f>IF($T275="",0,'General Inputs'!L$22)</f>
        <v>0</v>
      </c>
      <c r="AB275" s="194">
        <f>IF($T275="",0,'General Inputs'!M$22)</f>
        <v>0</v>
      </c>
      <c r="AC275" s="194">
        <f>IF($T275="",0,'General Inputs'!N$22)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2" x14ac:dyDescent="0.2">
      <c r="A276" s="36"/>
      <c r="B276" s="36"/>
      <c r="C276" s="161"/>
      <c r="D276" s="161"/>
      <c r="E276" s="71" t="s">
        <v>34</v>
      </c>
      <c r="F276" s="71"/>
      <c r="G276" s="92"/>
      <c r="H276" s="93">
        <f t="shared" si="35"/>
        <v>0</v>
      </c>
      <c r="I276" s="162"/>
      <c r="J276" s="93">
        <f t="shared" si="36"/>
        <v>0</v>
      </c>
      <c r="K276" s="162"/>
      <c r="L276" s="162" t="str">
        <f t="shared" si="37"/>
        <v/>
      </c>
      <c r="M276" s="39"/>
      <c r="N276" s="163">
        <f t="shared" si="38"/>
        <v>0</v>
      </c>
      <c r="O276" s="163">
        <f t="shared" si="39"/>
        <v>0</v>
      </c>
      <c r="P276" s="163">
        <f t="shared" si="40"/>
        <v>0</v>
      </c>
      <c r="Q276" s="163">
        <f t="shared" si="41"/>
        <v>0</v>
      </c>
      <c r="R276" s="163">
        <f t="shared" si="42"/>
        <v>0</v>
      </c>
      <c r="S276" s="39"/>
      <c r="T276" s="164"/>
      <c r="U276" s="165">
        <f>ROUND(ROUND(T276,2)*(1+'General Inputs'!K$20)*(1-Z276)+'General Inputs'!K$27,2)</f>
        <v>0</v>
      </c>
      <c r="V276" s="165">
        <f>ROUND(ROUND(U276,2)*(1+'General Inputs'!L$20)*(1-AA276)+'General Inputs'!L$27,2)</f>
        <v>0</v>
      </c>
      <c r="W276" s="165">
        <f>ROUND(ROUND(V276,2)*(1+'General Inputs'!M$20)*(1-AB276)+'General Inputs'!M$27,2)</f>
        <v>0</v>
      </c>
      <c r="X276" s="165">
        <f>ROUND(ROUND(W276,2)*(1+'General Inputs'!N$20)*(1-AC276)+'General Inputs'!N$27,2)</f>
        <v>0</v>
      </c>
      <c r="Y276" s="166"/>
      <c r="Z276" s="194">
        <f>IF($T276="",0,'General Inputs'!K$22)</f>
        <v>0</v>
      </c>
      <c r="AA276" s="194">
        <f>IF($T276="",0,'General Inputs'!L$22)</f>
        <v>0</v>
      </c>
      <c r="AB276" s="194">
        <f>IF($T276="",0,'General Inputs'!M$22)</f>
        <v>0</v>
      </c>
      <c r="AC276" s="194">
        <f>IF($T276="",0,'General Inputs'!N$22)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2" x14ac:dyDescent="0.2">
      <c r="A277" s="36"/>
      <c r="B277" s="36"/>
      <c r="C277" s="161"/>
      <c r="D277" s="161"/>
      <c r="E277" s="71" t="s">
        <v>34</v>
      </c>
      <c r="F277" s="71"/>
      <c r="G277" s="92"/>
      <c r="H277" s="93">
        <f t="shared" si="35"/>
        <v>0</v>
      </c>
      <c r="I277" s="162"/>
      <c r="J277" s="93">
        <f t="shared" si="36"/>
        <v>0</v>
      </c>
      <c r="K277" s="162"/>
      <c r="L277" s="162" t="str">
        <f t="shared" si="37"/>
        <v/>
      </c>
      <c r="M277" s="39"/>
      <c r="N277" s="163">
        <f t="shared" si="38"/>
        <v>0</v>
      </c>
      <c r="O277" s="163">
        <f t="shared" si="39"/>
        <v>0</v>
      </c>
      <c r="P277" s="163">
        <f t="shared" si="40"/>
        <v>0</v>
      </c>
      <c r="Q277" s="163">
        <f t="shared" si="41"/>
        <v>0</v>
      </c>
      <c r="R277" s="163">
        <f t="shared" si="42"/>
        <v>0</v>
      </c>
      <c r="S277" s="39"/>
      <c r="T277" s="164"/>
      <c r="U277" s="165">
        <f>ROUND(ROUND(T277,2)*(1+'General Inputs'!K$20)*(1-Z277)+'General Inputs'!K$27,2)</f>
        <v>0</v>
      </c>
      <c r="V277" s="165">
        <f>ROUND(ROUND(U277,2)*(1+'General Inputs'!L$20)*(1-AA277)+'General Inputs'!L$27,2)</f>
        <v>0</v>
      </c>
      <c r="W277" s="165">
        <f>ROUND(ROUND(V277,2)*(1+'General Inputs'!M$20)*(1-AB277)+'General Inputs'!M$27,2)</f>
        <v>0</v>
      </c>
      <c r="X277" s="165">
        <f>ROUND(ROUND(W277,2)*(1+'General Inputs'!N$20)*(1-AC277)+'General Inputs'!N$27,2)</f>
        <v>0</v>
      </c>
      <c r="Y277" s="166"/>
      <c r="Z277" s="194">
        <f>IF($T277="",0,'General Inputs'!K$22)</f>
        <v>0</v>
      </c>
      <c r="AA277" s="194">
        <f>IF($T277="",0,'General Inputs'!L$22)</f>
        <v>0</v>
      </c>
      <c r="AB277" s="194">
        <f>IF($T277="",0,'General Inputs'!M$22)</f>
        <v>0</v>
      </c>
      <c r="AC277" s="194">
        <f>IF($T277="",0,'General Inputs'!N$22)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2" x14ac:dyDescent="0.2">
      <c r="A278" s="36"/>
      <c r="B278" s="36"/>
      <c r="C278" s="161"/>
      <c r="D278" s="161"/>
      <c r="E278" s="71" t="s">
        <v>34</v>
      </c>
      <c r="F278" s="71"/>
      <c r="G278" s="92"/>
      <c r="H278" s="93">
        <f t="shared" si="35"/>
        <v>0</v>
      </c>
      <c r="I278" s="162"/>
      <c r="J278" s="93">
        <f t="shared" si="36"/>
        <v>0</v>
      </c>
      <c r="K278" s="162"/>
      <c r="L278" s="162" t="str">
        <f t="shared" si="37"/>
        <v/>
      </c>
      <c r="M278" s="39"/>
      <c r="N278" s="163">
        <f t="shared" si="38"/>
        <v>0</v>
      </c>
      <c r="O278" s="163">
        <f t="shared" si="39"/>
        <v>0</v>
      </c>
      <c r="P278" s="163">
        <f t="shared" si="40"/>
        <v>0</v>
      </c>
      <c r="Q278" s="163">
        <f t="shared" si="41"/>
        <v>0</v>
      </c>
      <c r="R278" s="163">
        <f t="shared" si="42"/>
        <v>0</v>
      </c>
      <c r="S278" s="39"/>
      <c r="T278" s="164"/>
      <c r="U278" s="165">
        <f>ROUND(ROUND(T278,2)*(1+'General Inputs'!K$20)*(1-Z278)+'General Inputs'!K$27,2)</f>
        <v>0</v>
      </c>
      <c r="V278" s="165">
        <f>ROUND(ROUND(U278,2)*(1+'General Inputs'!L$20)*(1-AA278)+'General Inputs'!L$27,2)</f>
        <v>0</v>
      </c>
      <c r="W278" s="165">
        <f>ROUND(ROUND(V278,2)*(1+'General Inputs'!M$20)*(1-AB278)+'General Inputs'!M$27,2)</f>
        <v>0</v>
      </c>
      <c r="X278" s="165">
        <f>ROUND(ROUND(W278,2)*(1+'General Inputs'!N$20)*(1-AC278)+'General Inputs'!N$27,2)</f>
        <v>0</v>
      </c>
      <c r="Y278" s="166"/>
      <c r="Z278" s="194">
        <f>IF($T278="",0,'General Inputs'!K$22)</f>
        <v>0</v>
      </c>
      <c r="AA278" s="194">
        <f>IF($T278="",0,'General Inputs'!L$22)</f>
        <v>0</v>
      </c>
      <c r="AB278" s="194">
        <f>IF($T278="",0,'General Inputs'!M$22)</f>
        <v>0</v>
      </c>
      <c r="AC278" s="194">
        <f>IF($T278="",0,'General Inputs'!N$22)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2" x14ac:dyDescent="0.2">
      <c r="A279" s="36"/>
      <c r="B279" s="36"/>
      <c r="C279" s="161"/>
      <c r="D279" s="161"/>
      <c r="E279" s="71" t="s">
        <v>34</v>
      </c>
      <c r="F279" s="71"/>
      <c r="G279" s="92"/>
      <c r="H279" s="93">
        <f t="shared" si="35"/>
        <v>0</v>
      </c>
      <c r="I279" s="162"/>
      <c r="J279" s="93">
        <f t="shared" si="36"/>
        <v>0</v>
      </c>
      <c r="K279" s="162"/>
      <c r="L279" s="162" t="str">
        <f t="shared" si="37"/>
        <v/>
      </c>
      <c r="M279" s="39"/>
      <c r="N279" s="163">
        <f t="shared" si="38"/>
        <v>0</v>
      </c>
      <c r="O279" s="163">
        <f t="shared" si="39"/>
        <v>0</v>
      </c>
      <c r="P279" s="163">
        <f t="shared" si="40"/>
        <v>0</v>
      </c>
      <c r="Q279" s="163">
        <f t="shared" si="41"/>
        <v>0</v>
      </c>
      <c r="R279" s="163">
        <f t="shared" si="42"/>
        <v>0</v>
      </c>
      <c r="S279" s="39"/>
      <c r="T279" s="164"/>
      <c r="U279" s="165">
        <f>ROUND(ROUND(T279,2)*(1+'General Inputs'!K$20)*(1-Z279)+'General Inputs'!K$27,2)</f>
        <v>0</v>
      </c>
      <c r="V279" s="165">
        <f>ROUND(ROUND(U279,2)*(1+'General Inputs'!L$20)*(1-AA279)+'General Inputs'!L$27,2)</f>
        <v>0</v>
      </c>
      <c r="W279" s="165">
        <f>ROUND(ROUND(V279,2)*(1+'General Inputs'!M$20)*(1-AB279)+'General Inputs'!M$27,2)</f>
        <v>0</v>
      </c>
      <c r="X279" s="165">
        <f>ROUND(ROUND(W279,2)*(1+'General Inputs'!N$20)*(1-AC279)+'General Inputs'!N$27,2)</f>
        <v>0</v>
      </c>
      <c r="Y279" s="166"/>
      <c r="Z279" s="194">
        <f>IF($T279="",0,'General Inputs'!K$22)</f>
        <v>0</v>
      </c>
      <c r="AA279" s="194">
        <f>IF($T279="",0,'General Inputs'!L$22)</f>
        <v>0</v>
      </c>
      <c r="AB279" s="194">
        <f>IF($T279="",0,'General Inputs'!M$22)</f>
        <v>0</v>
      </c>
      <c r="AC279" s="194">
        <f>IF($T279="",0,'General Inputs'!N$22)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2" x14ac:dyDescent="0.2">
      <c r="A280" s="36"/>
      <c r="B280" s="36"/>
      <c r="C280" s="161"/>
      <c r="D280" s="161"/>
      <c r="E280" s="71" t="s">
        <v>34</v>
      </c>
      <c r="F280" s="71"/>
      <c r="G280" s="92"/>
      <c r="H280" s="93">
        <f t="shared" si="35"/>
        <v>0</v>
      </c>
      <c r="I280" s="162"/>
      <c r="J280" s="93">
        <f t="shared" si="36"/>
        <v>0</v>
      </c>
      <c r="K280" s="162"/>
      <c r="L280" s="162" t="str">
        <f t="shared" si="37"/>
        <v/>
      </c>
      <c r="M280" s="39"/>
      <c r="N280" s="163">
        <f t="shared" si="38"/>
        <v>0</v>
      </c>
      <c r="O280" s="163">
        <f t="shared" si="39"/>
        <v>0</v>
      </c>
      <c r="P280" s="163">
        <f t="shared" si="40"/>
        <v>0</v>
      </c>
      <c r="Q280" s="163">
        <f t="shared" si="41"/>
        <v>0</v>
      </c>
      <c r="R280" s="163">
        <f t="shared" si="42"/>
        <v>0</v>
      </c>
      <c r="S280" s="39"/>
      <c r="T280" s="164"/>
      <c r="U280" s="165">
        <f>ROUND(ROUND(T280,2)*(1+'General Inputs'!K$20)*(1-Z280)+'General Inputs'!K$27,2)</f>
        <v>0</v>
      </c>
      <c r="V280" s="165">
        <f>ROUND(ROUND(U280,2)*(1+'General Inputs'!L$20)*(1-AA280)+'General Inputs'!L$27,2)</f>
        <v>0</v>
      </c>
      <c r="W280" s="165">
        <f>ROUND(ROUND(V280,2)*(1+'General Inputs'!M$20)*(1-AB280)+'General Inputs'!M$27,2)</f>
        <v>0</v>
      </c>
      <c r="X280" s="165">
        <f>ROUND(ROUND(W280,2)*(1+'General Inputs'!N$20)*(1-AC280)+'General Inputs'!N$27,2)</f>
        <v>0</v>
      </c>
      <c r="Y280" s="166"/>
      <c r="Z280" s="194">
        <f>IF($T280="",0,'General Inputs'!K$22)</f>
        <v>0</v>
      </c>
      <c r="AA280" s="194">
        <f>IF($T280="",0,'General Inputs'!L$22)</f>
        <v>0</v>
      </c>
      <c r="AB280" s="194">
        <f>IF($T280="",0,'General Inputs'!M$22)</f>
        <v>0</v>
      </c>
      <c r="AC280" s="194">
        <f>IF($T280="",0,'General Inputs'!N$22)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2" x14ac:dyDescent="0.2">
      <c r="A281" s="36"/>
      <c r="B281" s="36"/>
      <c r="C281" s="161"/>
      <c r="D281" s="161"/>
      <c r="E281" s="71" t="s">
        <v>34</v>
      </c>
      <c r="F281" s="71"/>
      <c r="G281" s="92"/>
      <c r="H281" s="93">
        <f t="shared" si="35"/>
        <v>0</v>
      </c>
      <c r="I281" s="162"/>
      <c r="J281" s="93">
        <f t="shared" si="36"/>
        <v>0</v>
      </c>
      <c r="K281" s="162"/>
      <c r="L281" s="162" t="str">
        <f t="shared" si="37"/>
        <v/>
      </c>
      <c r="M281" s="39"/>
      <c r="N281" s="163">
        <f t="shared" si="38"/>
        <v>0</v>
      </c>
      <c r="O281" s="163">
        <f t="shared" si="39"/>
        <v>0</v>
      </c>
      <c r="P281" s="163">
        <f t="shared" si="40"/>
        <v>0</v>
      </c>
      <c r="Q281" s="163">
        <f t="shared" si="41"/>
        <v>0</v>
      </c>
      <c r="R281" s="163">
        <f t="shared" si="42"/>
        <v>0</v>
      </c>
      <c r="S281" s="39"/>
      <c r="T281" s="164"/>
      <c r="U281" s="165">
        <f>ROUND(ROUND(T281,2)*(1+'General Inputs'!K$20)*(1-Z281)+'General Inputs'!K$27,2)</f>
        <v>0</v>
      </c>
      <c r="V281" s="165">
        <f>ROUND(ROUND(U281,2)*(1+'General Inputs'!L$20)*(1-AA281)+'General Inputs'!L$27,2)</f>
        <v>0</v>
      </c>
      <c r="W281" s="165">
        <f>ROUND(ROUND(V281,2)*(1+'General Inputs'!M$20)*(1-AB281)+'General Inputs'!M$27,2)</f>
        <v>0</v>
      </c>
      <c r="X281" s="165">
        <f>ROUND(ROUND(W281,2)*(1+'General Inputs'!N$20)*(1-AC281)+'General Inputs'!N$27,2)</f>
        <v>0</v>
      </c>
      <c r="Y281" s="166"/>
      <c r="Z281" s="194">
        <f>IF($T281="",0,'General Inputs'!K$22)</f>
        <v>0</v>
      </c>
      <c r="AA281" s="194">
        <f>IF($T281="",0,'General Inputs'!L$22)</f>
        <v>0</v>
      </c>
      <c r="AB281" s="194">
        <f>IF($T281="",0,'General Inputs'!M$22)</f>
        <v>0</v>
      </c>
      <c r="AC281" s="194">
        <f>IF($T281="",0,'General Inputs'!N$22)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2" x14ac:dyDescent="0.2">
      <c r="A282" s="36"/>
      <c r="B282" s="36"/>
      <c r="C282" s="161"/>
      <c r="D282" s="161"/>
      <c r="E282" s="71" t="s">
        <v>34</v>
      </c>
      <c r="F282" s="71"/>
      <c r="G282" s="92"/>
      <c r="H282" s="93">
        <f t="shared" si="35"/>
        <v>0</v>
      </c>
      <c r="I282" s="162"/>
      <c r="J282" s="93">
        <f t="shared" si="36"/>
        <v>0</v>
      </c>
      <c r="K282" s="162"/>
      <c r="L282" s="162" t="str">
        <f t="shared" si="37"/>
        <v/>
      </c>
      <c r="M282" s="39"/>
      <c r="N282" s="163">
        <f t="shared" si="38"/>
        <v>0</v>
      </c>
      <c r="O282" s="163">
        <f t="shared" si="39"/>
        <v>0</v>
      </c>
      <c r="P282" s="163">
        <f t="shared" si="40"/>
        <v>0</v>
      </c>
      <c r="Q282" s="163">
        <f t="shared" si="41"/>
        <v>0</v>
      </c>
      <c r="R282" s="163">
        <f t="shared" si="42"/>
        <v>0</v>
      </c>
      <c r="S282" s="39"/>
      <c r="T282" s="164"/>
      <c r="U282" s="165">
        <f>ROUND(ROUND(T282,2)*(1+'General Inputs'!K$20)*(1-Z282)+'General Inputs'!K$27,2)</f>
        <v>0</v>
      </c>
      <c r="V282" s="165">
        <f>ROUND(ROUND(U282,2)*(1+'General Inputs'!L$20)*(1-AA282)+'General Inputs'!L$27,2)</f>
        <v>0</v>
      </c>
      <c r="W282" s="165">
        <f>ROUND(ROUND(V282,2)*(1+'General Inputs'!M$20)*(1-AB282)+'General Inputs'!M$27,2)</f>
        <v>0</v>
      </c>
      <c r="X282" s="165">
        <f>ROUND(ROUND(W282,2)*(1+'General Inputs'!N$20)*(1-AC282)+'General Inputs'!N$27,2)</f>
        <v>0</v>
      </c>
      <c r="Y282" s="166"/>
      <c r="Z282" s="194">
        <f>IF($T282="",0,'General Inputs'!K$22)</f>
        <v>0</v>
      </c>
      <c r="AA282" s="194">
        <f>IF($T282="",0,'General Inputs'!L$22)</f>
        <v>0</v>
      </c>
      <c r="AB282" s="194">
        <f>IF($T282="",0,'General Inputs'!M$22)</f>
        <v>0</v>
      </c>
      <c r="AC282" s="194">
        <f>IF($T282="",0,'General Inputs'!N$22)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2" x14ac:dyDescent="0.2">
      <c r="A283" s="36"/>
      <c r="B283" s="36"/>
      <c r="C283" s="161"/>
      <c r="D283" s="161"/>
      <c r="E283" s="71" t="s">
        <v>34</v>
      </c>
      <c r="F283" s="71"/>
      <c r="G283" s="92"/>
      <c r="H283" s="93">
        <f t="shared" si="35"/>
        <v>0</v>
      </c>
      <c r="I283" s="162"/>
      <c r="J283" s="93">
        <f t="shared" si="36"/>
        <v>0</v>
      </c>
      <c r="K283" s="162"/>
      <c r="L283" s="162" t="str">
        <f t="shared" si="37"/>
        <v/>
      </c>
      <c r="M283" s="39"/>
      <c r="N283" s="163">
        <f t="shared" si="38"/>
        <v>0</v>
      </c>
      <c r="O283" s="163">
        <f t="shared" si="39"/>
        <v>0</v>
      </c>
      <c r="P283" s="163">
        <f t="shared" si="40"/>
        <v>0</v>
      </c>
      <c r="Q283" s="163">
        <f t="shared" si="41"/>
        <v>0</v>
      </c>
      <c r="R283" s="163">
        <f t="shared" si="42"/>
        <v>0</v>
      </c>
      <c r="S283" s="39"/>
      <c r="T283" s="164"/>
      <c r="U283" s="165">
        <f>ROUND(ROUND(T283,2)*(1+'General Inputs'!K$20)*(1-Z283)+'General Inputs'!K$27,2)</f>
        <v>0</v>
      </c>
      <c r="V283" s="165">
        <f>ROUND(ROUND(U283,2)*(1+'General Inputs'!L$20)*(1-AA283)+'General Inputs'!L$27,2)</f>
        <v>0</v>
      </c>
      <c r="W283" s="165">
        <f>ROUND(ROUND(V283,2)*(1+'General Inputs'!M$20)*(1-AB283)+'General Inputs'!M$27,2)</f>
        <v>0</v>
      </c>
      <c r="X283" s="165">
        <f>ROUND(ROUND(W283,2)*(1+'General Inputs'!N$20)*(1-AC283)+'General Inputs'!N$27,2)</f>
        <v>0</v>
      </c>
      <c r="Y283" s="166"/>
      <c r="Z283" s="194">
        <f>IF($T283="",0,'General Inputs'!K$22)</f>
        <v>0</v>
      </c>
      <c r="AA283" s="194">
        <f>IF($T283="",0,'General Inputs'!L$22)</f>
        <v>0</v>
      </c>
      <c r="AB283" s="194">
        <f>IF($T283="",0,'General Inputs'!M$22)</f>
        <v>0</v>
      </c>
      <c r="AC283" s="194">
        <f>IF($T283="",0,'General Inputs'!N$22)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2" x14ac:dyDescent="0.2">
      <c r="A284" s="36"/>
      <c r="B284" s="36"/>
      <c r="C284" s="161"/>
      <c r="D284" s="161"/>
      <c r="E284" s="71" t="s">
        <v>34</v>
      </c>
      <c r="F284" s="71"/>
      <c r="G284" s="92"/>
      <c r="H284" s="93">
        <f t="shared" si="35"/>
        <v>0</v>
      </c>
      <c r="I284" s="162"/>
      <c r="J284" s="93">
        <f t="shared" si="36"/>
        <v>0</v>
      </c>
      <c r="K284" s="162"/>
      <c r="L284" s="162" t="str">
        <f t="shared" si="37"/>
        <v/>
      </c>
      <c r="M284" s="39"/>
      <c r="N284" s="163">
        <f t="shared" si="38"/>
        <v>0</v>
      </c>
      <c r="O284" s="163">
        <f t="shared" si="39"/>
        <v>0</v>
      </c>
      <c r="P284" s="163">
        <f t="shared" si="40"/>
        <v>0</v>
      </c>
      <c r="Q284" s="163">
        <f t="shared" si="41"/>
        <v>0</v>
      </c>
      <c r="R284" s="163">
        <f t="shared" si="42"/>
        <v>0</v>
      </c>
      <c r="S284" s="39"/>
      <c r="T284" s="164"/>
      <c r="U284" s="165">
        <f>ROUND(ROUND(T284,2)*(1+'General Inputs'!K$20)*(1-Z284)+'General Inputs'!K$27,2)</f>
        <v>0</v>
      </c>
      <c r="V284" s="165">
        <f>ROUND(ROUND(U284,2)*(1+'General Inputs'!L$20)*(1-AA284)+'General Inputs'!L$27,2)</f>
        <v>0</v>
      </c>
      <c r="W284" s="165">
        <f>ROUND(ROUND(V284,2)*(1+'General Inputs'!M$20)*(1-AB284)+'General Inputs'!M$27,2)</f>
        <v>0</v>
      </c>
      <c r="X284" s="165">
        <f>ROUND(ROUND(W284,2)*(1+'General Inputs'!N$20)*(1-AC284)+'General Inputs'!N$27,2)</f>
        <v>0</v>
      </c>
      <c r="Y284" s="166"/>
      <c r="Z284" s="194">
        <f>IF($T284="",0,'General Inputs'!K$22)</f>
        <v>0</v>
      </c>
      <c r="AA284" s="194">
        <f>IF($T284="",0,'General Inputs'!L$22)</f>
        <v>0</v>
      </c>
      <c r="AB284" s="194">
        <f>IF($T284="",0,'General Inputs'!M$22)</f>
        <v>0</v>
      </c>
      <c r="AC284" s="194">
        <f>IF($T284="",0,'General Inputs'!N$22)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2" x14ac:dyDescent="0.2">
      <c r="A285" s="36"/>
      <c r="B285" s="36"/>
      <c r="C285" s="161"/>
      <c r="D285" s="161"/>
      <c r="E285" s="71" t="s">
        <v>34</v>
      </c>
      <c r="F285" s="71"/>
      <c r="G285" s="92"/>
      <c r="H285" s="93">
        <f t="shared" si="35"/>
        <v>0</v>
      </c>
      <c r="I285" s="162"/>
      <c r="J285" s="93">
        <f t="shared" si="36"/>
        <v>0</v>
      </c>
      <c r="K285" s="162"/>
      <c r="L285" s="162" t="str">
        <f t="shared" si="37"/>
        <v/>
      </c>
      <c r="M285" s="39"/>
      <c r="N285" s="163">
        <f t="shared" si="38"/>
        <v>0</v>
      </c>
      <c r="O285" s="163">
        <f t="shared" si="39"/>
        <v>0</v>
      </c>
      <c r="P285" s="163">
        <f t="shared" si="40"/>
        <v>0</v>
      </c>
      <c r="Q285" s="163">
        <f t="shared" si="41"/>
        <v>0</v>
      </c>
      <c r="R285" s="163">
        <f t="shared" si="42"/>
        <v>0</v>
      </c>
      <c r="S285" s="39"/>
      <c r="T285" s="164"/>
      <c r="U285" s="165">
        <f>ROUND(ROUND(T285,2)*(1+'General Inputs'!K$20)*(1-Z285)+'General Inputs'!K$27,2)</f>
        <v>0</v>
      </c>
      <c r="V285" s="165">
        <f>ROUND(ROUND(U285,2)*(1+'General Inputs'!L$20)*(1-AA285)+'General Inputs'!L$27,2)</f>
        <v>0</v>
      </c>
      <c r="W285" s="165">
        <f>ROUND(ROUND(V285,2)*(1+'General Inputs'!M$20)*(1-AB285)+'General Inputs'!M$27,2)</f>
        <v>0</v>
      </c>
      <c r="X285" s="165">
        <f>ROUND(ROUND(W285,2)*(1+'General Inputs'!N$20)*(1-AC285)+'General Inputs'!N$27,2)</f>
        <v>0</v>
      </c>
      <c r="Y285" s="166"/>
      <c r="Z285" s="194">
        <f>IF($T285="",0,'General Inputs'!K$22)</f>
        <v>0</v>
      </c>
      <c r="AA285" s="194">
        <f>IF($T285="",0,'General Inputs'!L$22)</f>
        <v>0</v>
      </c>
      <c r="AB285" s="194">
        <f>IF($T285="",0,'General Inputs'!M$22)</f>
        <v>0</v>
      </c>
      <c r="AC285" s="194">
        <f>IF($T285="",0,'General Inputs'!N$22)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2" x14ac:dyDescent="0.2">
      <c r="A286" s="36"/>
      <c r="B286" s="36"/>
      <c r="C286" s="161"/>
      <c r="D286" s="161"/>
      <c r="E286" s="71" t="s">
        <v>34</v>
      </c>
      <c r="F286" s="71"/>
      <c r="G286" s="92"/>
      <c r="H286" s="93">
        <f t="shared" si="35"/>
        <v>0</v>
      </c>
      <c r="I286" s="162"/>
      <c r="J286" s="93">
        <f t="shared" si="36"/>
        <v>0</v>
      </c>
      <c r="K286" s="162"/>
      <c r="L286" s="162" t="str">
        <f t="shared" si="37"/>
        <v/>
      </c>
      <c r="M286" s="39"/>
      <c r="N286" s="163">
        <f t="shared" si="38"/>
        <v>0</v>
      </c>
      <c r="O286" s="163">
        <f t="shared" si="39"/>
        <v>0</v>
      </c>
      <c r="P286" s="163">
        <f t="shared" si="40"/>
        <v>0</v>
      </c>
      <c r="Q286" s="163">
        <f t="shared" si="41"/>
        <v>0</v>
      </c>
      <c r="R286" s="163">
        <f t="shared" si="42"/>
        <v>0</v>
      </c>
      <c r="S286" s="39"/>
      <c r="T286" s="164"/>
      <c r="U286" s="165">
        <f>ROUND(ROUND(T286,2)*(1+'General Inputs'!K$20)*(1-Z286)+'General Inputs'!K$27,2)</f>
        <v>0</v>
      </c>
      <c r="V286" s="165">
        <f>ROUND(ROUND(U286,2)*(1+'General Inputs'!L$20)*(1-AA286)+'General Inputs'!L$27,2)</f>
        <v>0</v>
      </c>
      <c r="W286" s="165">
        <f>ROUND(ROUND(V286,2)*(1+'General Inputs'!M$20)*(1-AB286)+'General Inputs'!M$27,2)</f>
        <v>0</v>
      </c>
      <c r="X286" s="165">
        <f>ROUND(ROUND(W286,2)*(1+'General Inputs'!N$20)*(1-AC286)+'General Inputs'!N$27,2)</f>
        <v>0</v>
      </c>
      <c r="Y286" s="166"/>
      <c r="Z286" s="194">
        <f>IF($T286="",0,'General Inputs'!K$22)</f>
        <v>0</v>
      </c>
      <c r="AA286" s="194">
        <f>IF($T286="",0,'General Inputs'!L$22)</f>
        <v>0</v>
      </c>
      <c r="AB286" s="194">
        <f>IF($T286="",0,'General Inputs'!M$22)</f>
        <v>0</v>
      </c>
      <c r="AC286" s="194">
        <f>IF($T286="",0,'General Inputs'!N$22)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2" x14ac:dyDescent="0.2">
      <c r="A287" s="36"/>
      <c r="B287" s="36"/>
      <c r="C287" s="161"/>
      <c r="D287" s="161"/>
      <c r="E287" s="71" t="s">
        <v>34</v>
      </c>
      <c r="F287" s="71"/>
      <c r="G287" s="92"/>
      <c r="H287" s="93">
        <f t="shared" si="35"/>
        <v>0</v>
      </c>
      <c r="I287" s="162"/>
      <c r="J287" s="93">
        <f t="shared" si="36"/>
        <v>0</v>
      </c>
      <c r="K287" s="162"/>
      <c r="L287" s="162" t="str">
        <f t="shared" si="37"/>
        <v/>
      </c>
      <c r="M287" s="39"/>
      <c r="N287" s="163">
        <f t="shared" si="38"/>
        <v>0</v>
      </c>
      <c r="O287" s="163">
        <f t="shared" si="39"/>
        <v>0</v>
      </c>
      <c r="P287" s="163">
        <f t="shared" si="40"/>
        <v>0</v>
      </c>
      <c r="Q287" s="163">
        <f t="shared" si="41"/>
        <v>0</v>
      </c>
      <c r="R287" s="163">
        <f t="shared" si="42"/>
        <v>0</v>
      </c>
      <c r="S287" s="39"/>
      <c r="T287" s="164"/>
      <c r="U287" s="165">
        <f>ROUND(ROUND(T287,2)*(1+'General Inputs'!K$20)*(1-Z287)+'General Inputs'!K$27,2)</f>
        <v>0</v>
      </c>
      <c r="V287" s="165">
        <f>ROUND(ROUND(U287,2)*(1+'General Inputs'!L$20)*(1-AA287)+'General Inputs'!L$27,2)</f>
        <v>0</v>
      </c>
      <c r="W287" s="165">
        <f>ROUND(ROUND(V287,2)*(1+'General Inputs'!M$20)*(1-AB287)+'General Inputs'!M$27,2)</f>
        <v>0</v>
      </c>
      <c r="X287" s="165">
        <f>ROUND(ROUND(W287,2)*(1+'General Inputs'!N$20)*(1-AC287)+'General Inputs'!N$27,2)</f>
        <v>0</v>
      </c>
      <c r="Y287" s="166"/>
      <c r="Z287" s="194">
        <f>IF($T287="",0,'General Inputs'!K$22)</f>
        <v>0</v>
      </c>
      <c r="AA287" s="194">
        <f>IF($T287="",0,'General Inputs'!L$22)</f>
        <v>0</v>
      </c>
      <c r="AB287" s="194">
        <f>IF($T287="",0,'General Inputs'!M$22)</f>
        <v>0</v>
      </c>
      <c r="AC287" s="194">
        <f>IF($T287="",0,'General Inputs'!N$22)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2" x14ac:dyDescent="0.2">
      <c r="A288" s="36"/>
      <c r="B288" s="36"/>
      <c r="C288" s="161"/>
      <c r="D288" s="161"/>
      <c r="E288" s="71" t="s">
        <v>34</v>
      </c>
      <c r="F288" s="71"/>
      <c r="G288" s="92"/>
      <c r="H288" s="93">
        <f t="shared" si="35"/>
        <v>0</v>
      </c>
      <c r="I288" s="162"/>
      <c r="J288" s="93">
        <f t="shared" si="36"/>
        <v>0</v>
      </c>
      <c r="K288" s="162"/>
      <c r="L288" s="162" t="str">
        <f t="shared" si="37"/>
        <v/>
      </c>
      <c r="M288" s="39"/>
      <c r="N288" s="163">
        <f t="shared" si="38"/>
        <v>0</v>
      </c>
      <c r="O288" s="163">
        <f t="shared" si="39"/>
        <v>0</v>
      </c>
      <c r="P288" s="163">
        <f t="shared" si="40"/>
        <v>0</v>
      </c>
      <c r="Q288" s="163">
        <f t="shared" si="41"/>
        <v>0</v>
      </c>
      <c r="R288" s="163">
        <f t="shared" si="42"/>
        <v>0</v>
      </c>
      <c r="S288" s="39"/>
      <c r="T288" s="164"/>
      <c r="U288" s="165">
        <f>ROUND(ROUND(T288,2)*(1+'General Inputs'!K$20)*(1-Z288)+'General Inputs'!K$27,2)</f>
        <v>0</v>
      </c>
      <c r="V288" s="165">
        <f>ROUND(ROUND(U288,2)*(1+'General Inputs'!L$20)*(1-AA288)+'General Inputs'!L$27,2)</f>
        <v>0</v>
      </c>
      <c r="W288" s="165">
        <f>ROUND(ROUND(V288,2)*(1+'General Inputs'!M$20)*(1-AB288)+'General Inputs'!M$27,2)</f>
        <v>0</v>
      </c>
      <c r="X288" s="165">
        <f>ROUND(ROUND(W288,2)*(1+'General Inputs'!N$20)*(1-AC288)+'General Inputs'!N$27,2)</f>
        <v>0</v>
      </c>
      <c r="Y288" s="166"/>
      <c r="Z288" s="194">
        <f>IF($T288="",0,'General Inputs'!K$22)</f>
        <v>0</v>
      </c>
      <c r="AA288" s="194">
        <f>IF($T288="",0,'General Inputs'!L$22)</f>
        <v>0</v>
      </c>
      <c r="AB288" s="194">
        <f>IF($T288="",0,'General Inputs'!M$22)</f>
        <v>0</v>
      </c>
      <c r="AC288" s="194">
        <f>IF($T288="",0,'General Inputs'!N$22)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2" x14ac:dyDescent="0.2">
      <c r="A289" s="36"/>
      <c r="B289" s="36"/>
      <c r="C289" s="161"/>
      <c r="D289" s="161"/>
      <c r="E289" s="71" t="s">
        <v>34</v>
      </c>
      <c r="F289" s="71"/>
      <c r="G289" s="92"/>
      <c r="H289" s="93">
        <f t="shared" si="35"/>
        <v>0</v>
      </c>
      <c r="I289" s="162"/>
      <c r="J289" s="93">
        <f t="shared" si="36"/>
        <v>0</v>
      </c>
      <c r="K289" s="162"/>
      <c r="L289" s="162" t="str">
        <f t="shared" si="37"/>
        <v/>
      </c>
      <c r="M289" s="39"/>
      <c r="N289" s="163">
        <f t="shared" si="38"/>
        <v>0</v>
      </c>
      <c r="O289" s="163">
        <f t="shared" si="39"/>
        <v>0</v>
      </c>
      <c r="P289" s="163">
        <f t="shared" si="40"/>
        <v>0</v>
      </c>
      <c r="Q289" s="163">
        <f t="shared" si="41"/>
        <v>0</v>
      </c>
      <c r="R289" s="163">
        <f t="shared" si="42"/>
        <v>0</v>
      </c>
      <c r="S289" s="39"/>
      <c r="T289" s="164"/>
      <c r="U289" s="165">
        <f>ROUND(ROUND(T289,2)*(1+'General Inputs'!K$20)*(1-Z289)+'General Inputs'!K$27,2)</f>
        <v>0</v>
      </c>
      <c r="V289" s="165">
        <f>ROUND(ROUND(U289,2)*(1+'General Inputs'!L$20)*(1-AA289)+'General Inputs'!L$27,2)</f>
        <v>0</v>
      </c>
      <c r="W289" s="165">
        <f>ROUND(ROUND(V289,2)*(1+'General Inputs'!M$20)*(1-AB289)+'General Inputs'!M$27,2)</f>
        <v>0</v>
      </c>
      <c r="X289" s="165">
        <f>ROUND(ROUND(W289,2)*(1+'General Inputs'!N$20)*(1-AC289)+'General Inputs'!N$27,2)</f>
        <v>0</v>
      </c>
      <c r="Y289" s="166"/>
      <c r="Z289" s="194">
        <f>IF($T289="",0,'General Inputs'!K$22)</f>
        <v>0</v>
      </c>
      <c r="AA289" s="194">
        <f>IF($T289="",0,'General Inputs'!L$22)</f>
        <v>0</v>
      </c>
      <c r="AB289" s="194">
        <f>IF($T289="",0,'General Inputs'!M$22)</f>
        <v>0</v>
      </c>
      <c r="AC289" s="194">
        <f>IF($T289="",0,'General Inputs'!N$22)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2" x14ac:dyDescent="0.2">
      <c r="A290" s="36"/>
      <c r="B290" s="36"/>
      <c r="C290" s="161"/>
      <c r="D290" s="161"/>
      <c r="E290" s="71" t="s">
        <v>34</v>
      </c>
      <c r="F290" s="71"/>
      <c r="G290" s="92"/>
      <c r="H290" s="93">
        <f t="shared" si="35"/>
        <v>0</v>
      </c>
      <c r="I290" s="162"/>
      <c r="J290" s="93">
        <f t="shared" si="36"/>
        <v>0</v>
      </c>
      <c r="K290" s="162"/>
      <c r="L290" s="162" t="str">
        <f t="shared" si="37"/>
        <v/>
      </c>
      <c r="M290" s="39"/>
      <c r="N290" s="163">
        <f t="shared" si="38"/>
        <v>0</v>
      </c>
      <c r="O290" s="163">
        <f t="shared" si="39"/>
        <v>0</v>
      </c>
      <c r="P290" s="163">
        <f t="shared" si="40"/>
        <v>0</v>
      </c>
      <c r="Q290" s="163">
        <f t="shared" si="41"/>
        <v>0</v>
      </c>
      <c r="R290" s="163">
        <f t="shared" si="42"/>
        <v>0</v>
      </c>
      <c r="S290" s="39"/>
      <c r="T290" s="164"/>
      <c r="U290" s="165">
        <f>ROUND(ROUND(T290,2)*(1+'General Inputs'!K$20)*(1-Z290)+'General Inputs'!K$27,2)</f>
        <v>0</v>
      </c>
      <c r="V290" s="165">
        <f>ROUND(ROUND(U290,2)*(1+'General Inputs'!L$20)*(1-AA290)+'General Inputs'!L$27,2)</f>
        <v>0</v>
      </c>
      <c r="W290" s="165">
        <f>ROUND(ROUND(V290,2)*(1+'General Inputs'!M$20)*(1-AB290)+'General Inputs'!M$27,2)</f>
        <v>0</v>
      </c>
      <c r="X290" s="165">
        <f>ROUND(ROUND(W290,2)*(1+'General Inputs'!N$20)*(1-AC290)+'General Inputs'!N$27,2)</f>
        <v>0</v>
      </c>
      <c r="Y290" s="166"/>
      <c r="Z290" s="194">
        <f>IF($T290="",0,'General Inputs'!K$22)</f>
        <v>0</v>
      </c>
      <c r="AA290" s="194">
        <f>IF($T290="",0,'General Inputs'!L$22)</f>
        <v>0</v>
      </c>
      <c r="AB290" s="194">
        <f>IF($T290="",0,'General Inputs'!M$22)</f>
        <v>0</v>
      </c>
      <c r="AC290" s="194">
        <f>IF($T290="",0,'General Inputs'!N$22)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2" x14ac:dyDescent="0.2">
      <c r="A291" s="36"/>
      <c r="B291" s="36"/>
      <c r="C291" s="161"/>
      <c r="D291" s="161"/>
      <c r="E291" s="71" t="s">
        <v>34</v>
      </c>
      <c r="F291" s="71"/>
      <c r="G291" s="92"/>
      <c r="H291" s="93">
        <f t="shared" si="35"/>
        <v>0</v>
      </c>
      <c r="I291" s="162"/>
      <c r="J291" s="93">
        <f t="shared" si="36"/>
        <v>0</v>
      </c>
      <c r="K291" s="162"/>
      <c r="L291" s="162" t="str">
        <f t="shared" si="37"/>
        <v/>
      </c>
      <c r="M291" s="39"/>
      <c r="N291" s="163">
        <f t="shared" si="38"/>
        <v>0</v>
      </c>
      <c r="O291" s="163">
        <f t="shared" si="39"/>
        <v>0</v>
      </c>
      <c r="P291" s="163">
        <f t="shared" si="40"/>
        <v>0</v>
      </c>
      <c r="Q291" s="163">
        <f t="shared" si="41"/>
        <v>0</v>
      </c>
      <c r="R291" s="163">
        <f t="shared" si="42"/>
        <v>0</v>
      </c>
      <c r="S291" s="39"/>
      <c r="T291" s="164"/>
      <c r="U291" s="165">
        <f>ROUND(ROUND(T291,2)*(1+'General Inputs'!K$20)*(1-Z291)+'General Inputs'!K$27,2)</f>
        <v>0</v>
      </c>
      <c r="V291" s="165">
        <f>ROUND(ROUND(U291,2)*(1+'General Inputs'!L$20)*(1-AA291)+'General Inputs'!L$27,2)</f>
        <v>0</v>
      </c>
      <c r="W291" s="165">
        <f>ROUND(ROUND(V291,2)*(1+'General Inputs'!M$20)*(1-AB291)+'General Inputs'!M$27,2)</f>
        <v>0</v>
      </c>
      <c r="X291" s="165">
        <f>ROUND(ROUND(W291,2)*(1+'General Inputs'!N$20)*(1-AC291)+'General Inputs'!N$27,2)</f>
        <v>0</v>
      </c>
      <c r="Y291" s="166"/>
      <c r="Z291" s="194">
        <f>IF($T291="",0,'General Inputs'!K$22)</f>
        <v>0</v>
      </c>
      <c r="AA291" s="194">
        <f>IF($T291="",0,'General Inputs'!L$22)</f>
        <v>0</v>
      </c>
      <c r="AB291" s="194">
        <f>IF($T291="",0,'General Inputs'!M$22)</f>
        <v>0</v>
      </c>
      <c r="AC291" s="194">
        <f>IF($T291="",0,'General Inputs'!N$22)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2" x14ac:dyDescent="0.2">
      <c r="A292" s="36"/>
      <c r="B292" s="36"/>
      <c r="C292" s="161"/>
      <c r="D292" s="161"/>
      <c r="E292" s="71" t="s">
        <v>34</v>
      </c>
      <c r="F292" s="71"/>
      <c r="G292" s="92"/>
      <c r="H292" s="93">
        <f t="shared" si="35"/>
        <v>0</v>
      </c>
      <c r="I292" s="162"/>
      <c r="J292" s="93">
        <f t="shared" si="36"/>
        <v>0</v>
      </c>
      <c r="K292" s="162"/>
      <c r="L292" s="162" t="str">
        <f t="shared" si="37"/>
        <v/>
      </c>
      <c r="M292" s="39"/>
      <c r="N292" s="163">
        <f t="shared" si="38"/>
        <v>0</v>
      </c>
      <c r="O292" s="163">
        <f t="shared" si="39"/>
        <v>0</v>
      </c>
      <c r="P292" s="163">
        <f t="shared" si="40"/>
        <v>0</v>
      </c>
      <c r="Q292" s="163">
        <f t="shared" si="41"/>
        <v>0</v>
      </c>
      <c r="R292" s="163">
        <f t="shared" si="42"/>
        <v>0</v>
      </c>
      <c r="S292" s="39"/>
      <c r="T292" s="164"/>
      <c r="U292" s="165">
        <f>ROUND(ROUND(T292,2)*(1+'General Inputs'!K$20)*(1-Z292)+'General Inputs'!K$27,2)</f>
        <v>0</v>
      </c>
      <c r="V292" s="165">
        <f>ROUND(ROUND(U292,2)*(1+'General Inputs'!L$20)*(1-AA292)+'General Inputs'!L$27,2)</f>
        <v>0</v>
      </c>
      <c r="W292" s="165">
        <f>ROUND(ROUND(V292,2)*(1+'General Inputs'!M$20)*(1-AB292)+'General Inputs'!M$27,2)</f>
        <v>0</v>
      </c>
      <c r="X292" s="165">
        <f>ROUND(ROUND(W292,2)*(1+'General Inputs'!N$20)*(1-AC292)+'General Inputs'!N$27,2)</f>
        <v>0</v>
      </c>
      <c r="Y292" s="166"/>
      <c r="Z292" s="194">
        <f>IF($T292="",0,'General Inputs'!K$22)</f>
        <v>0</v>
      </c>
      <c r="AA292" s="194">
        <f>IF($T292="",0,'General Inputs'!L$22)</f>
        <v>0</v>
      </c>
      <c r="AB292" s="194">
        <f>IF($T292="",0,'General Inputs'!M$22)</f>
        <v>0</v>
      </c>
      <c r="AC292" s="194">
        <f>IF($T292="",0,'General Inputs'!N$22)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2" x14ac:dyDescent="0.2">
      <c r="A293" s="36"/>
      <c r="B293" s="36"/>
      <c r="C293" s="161"/>
      <c r="D293" s="161"/>
      <c r="E293" s="71" t="s">
        <v>34</v>
      </c>
      <c r="F293" s="71"/>
      <c r="G293" s="92"/>
      <c r="H293" s="93">
        <f t="shared" si="35"/>
        <v>0</v>
      </c>
      <c r="I293" s="162"/>
      <c r="J293" s="93">
        <f t="shared" si="36"/>
        <v>0</v>
      </c>
      <c r="K293" s="162"/>
      <c r="L293" s="162" t="str">
        <f t="shared" si="37"/>
        <v/>
      </c>
      <c r="M293" s="39"/>
      <c r="N293" s="163">
        <f t="shared" si="38"/>
        <v>0</v>
      </c>
      <c r="O293" s="163">
        <f t="shared" si="39"/>
        <v>0</v>
      </c>
      <c r="P293" s="163">
        <f t="shared" si="40"/>
        <v>0</v>
      </c>
      <c r="Q293" s="163">
        <f t="shared" si="41"/>
        <v>0</v>
      </c>
      <c r="R293" s="163">
        <f t="shared" si="42"/>
        <v>0</v>
      </c>
      <c r="S293" s="39"/>
      <c r="T293" s="164"/>
      <c r="U293" s="165">
        <f>ROUND(ROUND(T293,2)*(1+'General Inputs'!K$20)*(1-Z293)+'General Inputs'!K$27,2)</f>
        <v>0</v>
      </c>
      <c r="V293" s="165">
        <f>ROUND(ROUND(U293,2)*(1+'General Inputs'!L$20)*(1-AA293)+'General Inputs'!L$27,2)</f>
        <v>0</v>
      </c>
      <c r="W293" s="165">
        <f>ROUND(ROUND(V293,2)*(1+'General Inputs'!M$20)*(1-AB293)+'General Inputs'!M$27,2)</f>
        <v>0</v>
      </c>
      <c r="X293" s="165">
        <f>ROUND(ROUND(W293,2)*(1+'General Inputs'!N$20)*(1-AC293)+'General Inputs'!N$27,2)</f>
        <v>0</v>
      </c>
      <c r="Y293" s="166"/>
      <c r="Z293" s="194">
        <f>IF($T293="",0,'General Inputs'!K$22)</f>
        <v>0</v>
      </c>
      <c r="AA293" s="194">
        <f>IF($T293="",0,'General Inputs'!L$22)</f>
        <v>0</v>
      </c>
      <c r="AB293" s="194">
        <f>IF($T293="",0,'General Inputs'!M$22)</f>
        <v>0</v>
      </c>
      <c r="AC293" s="194">
        <f>IF($T293="",0,'General Inputs'!N$22)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2" x14ac:dyDescent="0.2">
      <c r="A294" s="36"/>
      <c r="B294" s="36"/>
      <c r="C294" s="161"/>
      <c r="D294" s="161"/>
      <c r="E294" s="71" t="s">
        <v>34</v>
      </c>
      <c r="F294" s="71"/>
      <c r="G294" s="92"/>
      <c r="H294" s="93">
        <f t="shared" si="35"/>
        <v>0</v>
      </c>
      <c r="I294" s="162"/>
      <c r="J294" s="93">
        <f t="shared" si="36"/>
        <v>0</v>
      </c>
      <c r="K294" s="162"/>
      <c r="L294" s="162" t="str">
        <f t="shared" si="37"/>
        <v/>
      </c>
      <c r="M294" s="39"/>
      <c r="N294" s="163">
        <f t="shared" si="38"/>
        <v>0</v>
      </c>
      <c r="O294" s="163">
        <f t="shared" si="39"/>
        <v>0</v>
      </c>
      <c r="P294" s="163">
        <f t="shared" si="40"/>
        <v>0</v>
      </c>
      <c r="Q294" s="163">
        <f t="shared" si="41"/>
        <v>0</v>
      </c>
      <c r="R294" s="163">
        <f t="shared" si="42"/>
        <v>0</v>
      </c>
      <c r="S294" s="39"/>
      <c r="T294" s="164"/>
      <c r="U294" s="165">
        <f>ROUND(ROUND(T294,2)*(1+'General Inputs'!K$20)*(1-Z294)+'General Inputs'!K$27,2)</f>
        <v>0</v>
      </c>
      <c r="V294" s="165">
        <f>ROUND(ROUND(U294,2)*(1+'General Inputs'!L$20)*(1-AA294)+'General Inputs'!L$27,2)</f>
        <v>0</v>
      </c>
      <c r="W294" s="165">
        <f>ROUND(ROUND(V294,2)*(1+'General Inputs'!M$20)*(1-AB294)+'General Inputs'!M$27,2)</f>
        <v>0</v>
      </c>
      <c r="X294" s="165">
        <f>ROUND(ROUND(W294,2)*(1+'General Inputs'!N$20)*(1-AC294)+'General Inputs'!N$27,2)</f>
        <v>0</v>
      </c>
      <c r="Y294" s="166"/>
      <c r="Z294" s="194">
        <f>IF($T294="",0,'General Inputs'!K$22)</f>
        <v>0</v>
      </c>
      <c r="AA294" s="194">
        <f>IF($T294="",0,'General Inputs'!L$22)</f>
        <v>0</v>
      </c>
      <c r="AB294" s="194">
        <f>IF($T294="",0,'General Inputs'!M$22)</f>
        <v>0</v>
      </c>
      <c r="AC294" s="194">
        <f>IF($T294="",0,'General Inputs'!N$22)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2" x14ac:dyDescent="0.2">
      <c r="A295" s="36"/>
      <c r="B295" s="36"/>
      <c r="C295" s="161"/>
      <c r="D295" s="161"/>
      <c r="E295" s="71" t="s">
        <v>34</v>
      </c>
      <c r="F295" s="71"/>
      <c r="G295" s="92"/>
      <c r="H295" s="93">
        <f t="shared" si="35"/>
        <v>0</v>
      </c>
      <c r="I295" s="162"/>
      <c r="J295" s="93">
        <f t="shared" si="36"/>
        <v>0</v>
      </c>
      <c r="K295" s="162"/>
      <c r="L295" s="162" t="str">
        <f t="shared" si="37"/>
        <v/>
      </c>
      <c r="M295" s="39"/>
      <c r="N295" s="163">
        <f t="shared" si="38"/>
        <v>0</v>
      </c>
      <c r="O295" s="163">
        <f t="shared" si="39"/>
        <v>0</v>
      </c>
      <c r="P295" s="163">
        <f t="shared" si="40"/>
        <v>0</v>
      </c>
      <c r="Q295" s="163">
        <f t="shared" si="41"/>
        <v>0</v>
      </c>
      <c r="R295" s="163">
        <f t="shared" si="42"/>
        <v>0</v>
      </c>
      <c r="S295" s="39"/>
      <c r="T295" s="164"/>
      <c r="U295" s="165">
        <f>ROUND(ROUND(T295,2)*(1+'General Inputs'!K$20)*(1-Z295)+'General Inputs'!K$27,2)</f>
        <v>0</v>
      </c>
      <c r="V295" s="165">
        <f>ROUND(ROUND(U295,2)*(1+'General Inputs'!L$20)*(1-AA295)+'General Inputs'!L$27,2)</f>
        <v>0</v>
      </c>
      <c r="W295" s="165">
        <f>ROUND(ROUND(V295,2)*(1+'General Inputs'!M$20)*(1-AB295)+'General Inputs'!M$27,2)</f>
        <v>0</v>
      </c>
      <c r="X295" s="165">
        <f>ROUND(ROUND(W295,2)*(1+'General Inputs'!N$20)*(1-AC295)+'General Inputs'!N$27,2)</f>
        <v>0</v>
      </c>
      <c r="Y295" s="166"/>
      <c r="Z295" s="194">
        <f>IF($T295="",0,'General Inputs'!K$22)</f>
        <v>0</v>
      </c>
      <c r="AA295" s="194">
        <f>IF($T295="",0,'General Inputs'!L$22)</f>
        <v>0</v>
      </c>
      <c r="AB295" s="194">
        <f>IF($T295="",0,'General Inputs'!M$22)</f>
        <v>0</v>
      </c>
      <c r="AC295" s="194">
        <f>IF($T295="",0,'General Inputs'!N$22)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2" x14ac:dyDescent="0.2">
      <c r="A296" s="36"/>
      <c r="B296" s="36"/>
      <c r="C296" s="161"/>
      <c r="D296" s="161"/>
      <c r="E296" s="71" t="s">
        <v>34</v>
      </c>
      <c r="F296" s="71"/>
      <c r="G296" s="92"/>
      <c r="H296" s="93">
        <f t="shared" si="35"/>
        <v>0</v>
      </c>
      <c r="I296" s="162"/>
      <c r="J296" s="93">
        <f t="shared" si="36"/>
        <v>0</v>
      </c>
      <c r="K296" s="162"/>
      <c r="L296" s="162" t="str">
        <f t="shared" si="37"/>
        <v/>
      </c>
      <c r="M296" s="39"/>
      <c r="N296" s="163">
        <f t="shared" si="38"/>
        <v>0</v>
      </c>
      <c r="O296" s="163">
        <f t="shared" si="39"/>
        <v>0</v>
      </c>
      <c r="P296" s="163">
        <f t="shared" si="40"/>
        <v>0</v>
      </c>
      <c r="Q296" s="163">
        <f t="shared" si="41"/>
        <v>0</v>
      </c>
      <c r="R296" s="163">
        <f t="shared" si="42"/>
        <v>0</v>
      </c>
      <c r="S296" s="39"/>
      <c r="T296" s="164"/>
      <c r="U296" s="165">
        <f>ROUND(ROUND(T296,2)*(1+'General Inputs'!K$20)*(1-Z296)+'General Inputs'!K$27,2)</f>
        <v>0</v>
      </c>
      <c r="V296" s="165">
        <f>ROUND(ROUND(U296,2)*(1+'General Inputs'!L$20)*(1-AA296)+'General Inputs'!L$27,2)</f>
        <v>0</v>
      </c>
      <c r="W296" s="165">
        <f>ROUND(ROUND(V296,2)*(1+'General Inputs'!M$20)*(1-AB296)+'General Inputs'!M$27,2)</f>
        <v>0</v>
      </c>
      <c r="X296" s="165">
        <f>ROUND(ROUND(W296,2)*(1+'General Inputs'!N$20)*(1-AC296)+'General Inputs'!N$27,2)</f>
        <v>0</v>
      </c>
      <c r="Y296" s="166"/>
      <c r="Z296" s="194">
        <f>IF($T296="",0,'General Inputs'!K$22)</f>
        <v>0</v>
      </c>
      <c r="AA296" s="194">
        <f>IF($T296="",0,'General Inputs'!L$22)</f>
        <v>0</v>
      </c>
      <c r="AB296" s="194">
        <f>IF($T296="",0,'General Inputs'!M$22)</f>
        <v>0</v>
      </c>
      <c r="AC296" s="194">
        <f>IF($T296="",0,'General Inputs'!N$22)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2" x14ac:dyDescent="0.2">
      <c r="A297" s="36"/>
      <c r="B297" s="36"/>
      <c r="C297" s="161"/>
      <c r="D297" s="161"/>
      <c r="E297" s="71" t="s">
        <v>34</v>
      </c>
      <c r="F297" s="71"/>
      <c r="G297" s="92"/>
      <c r="H297" s="93">
        <f t="shared" si="35"/>
        <v>0</v>
      </c>
      <c r="I297" s="162"/>
      <c r="J297" s="93">
        <f t="shared" si="36"/>
        <v>0</v>
      </c>
      <c r="K297" s="162"/>
      <c r="L297" s="162" t="str">
        <f t="shared" si="37"/>
        <v/>
      </c>
      <c r="M297" s="39"/>
      <c r="N297" s="163">
        <f t="shared" si="38"/>
        <v>0</v>
      </c>
      <c r="O297" s="163">
        <f t="shared" si="39"/>
        <v>0</v>
      </c>
      <c r="P297" s="163">
        <f t="shared" si="40"/>
        <v>0</v>
      </c>
      <c r="Q297" s="163">
        <f t="shared" si="41"/>
        <v>0</v>
      </c>
      <c r="R297" s="163">
        <f t="shared" si="42"/>
        <v>0</v>
      </c>
      <c r="S297" s="39"/>
      <c r="T297" s="164"/>
      <c r="U297" s="165">
        <f>ROUND(ROUND(T297,2)*(1+'General Inputs'!K$20)*(1-Z297)+'General Inputs'!K$27,2)</f>
        <v>0</v>
      </c>
      <c r="V297" s="165">
        <f>ROUND(ROUND(U297,2)*(1+'General Inputs'!L$20)*(1-AA297)+'General Inputs'!L$27,2)</f>
        <v>0</v>
      </c>
      <c r="W297" s="165">
        <f>ROUND(ROUND(V297,2)*(1+'General Inputs'!M$20)*(1-AB297)+'General Inputs'!M$27,2)</f>
        <v>0</v>
      </c>
      <c r="X297" s="165">
        <f>ROUND(ROUND(W297,2)*(1+'General Inputs'!N$20)*(1-AC297)+'General Inputs'!N$27,2)</f>
        <v>0</v>
      </c>
      <c r="Y297" s="166"/>
      <c r="Z297" s="194">
        <f>IF($T297="",0,'General Inputs'!K$22)</f>
        <v>0</v>
      </c>
      <c r="AA297" s="194">
        <f>IF($T297="",0,'General Inputs'!L$22)</f>
        <v>0</v>
      </c>
      <c r="AB297" s="194">
        <f>IF($T297="",0,'General Inputs'!M$22)</f>
        <v>0</v>
      </c>
      <c r="AC297" s="194">
        <f>IF($T297="",0,'General Inputs'!N$22)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2" x14ac:dyDescent="0.2">
      <c r="A298" s="36"/>
      <c r="B298" s="36"/>
      <c r="C298" s="161"/>
      <c r="D298" s="161"/>
      <c r="E298" s="71" t="s">
        <v>34</v>
      </c>
      <c r="F298" s="71"/>
      <c r="G298" s="92"/>
      <c r="H298" s="93">
        <f t="shared" si="35"/>
        <v>0</v>
      </c>
      <c r="I298" s="162"/>
      <c r="J298" s="93">
        <f t="shared" si="36"/>
        <v>0</v>
      </c>
      <c r="K298" s="162"/>
      <c r="L298" s="162" t="str">
        <f t="shared" si="37"/>
        <v/>
      </c>
      <c r="M298" s="39"/>
      <c r="N298" s="163">
        <f t="shared" si="38"/>
        <v>0</v>
      </c>
      <c r="O298" s="163">
        <f t="shared" si="39"/>
        <v>0</v>
      </c>
      <c r="P298" s="163">
        <f t="shared" si="40"/>
        <v>0</v>
      </c>
      <c r="Q298" s="163">
        <f t="shared" si="41"/>
        <v>0</v>
      </c>
      <c r="R298" s="163">
        <f t="shared" si="42"/>
        <v>0</v>
      </c>
      <c r="S298" s="39"/>
      <c r="T298" s="164"/>
      <c r="U298" s="165">
        <f>ROUND(ROUND(T298,2)*(1+'General Inputs'!K$20)*(1-Z298)+'General Inputs'!K$27,2)</f>
        <v>0</v>
      </c>
      <c r="V298" s="165">
        <f>ROUND(ROUND(U298,2)*(1+'General Inputs'!L$20)*(1-AA298)+'General Inputs'!L$27,2)</f>
        <v>0</v>
      </c>
      <c r="W298" s="165">
        <f>ROUND(ROUND(V298,2)*(1+'General Inputs'!M$20)*(1-AB298)+'General Inputs'!M$27,2)</f>
        <v>0</v>
      </c>
      <c r="X298" s="165">
        <f>ROUND(ROUND(W298,2)*(1+'General Inputs'!N$20)*(1-AC298)+'General Inputs'!N$27,2)</f>
        <v>0</v>
      </c>
      <c r="Y298" s="166"/>
      <c r="Z298" s="194">
        <f>IF($T298="",0,'General Inputs'!K$22)</f>
        <v>0</v>
      </c>
      <c r="AA298" s="194">
        <f>IF($T298="",0,'General Inputs'!L$22)</f>
        <v>0</v>
      </c>
      <c r="AB298" s="194">
        <f>IF($T298="",0,'General Inputs'!M$22)</f>
        <v>0</v>
      </c>
      <c r="AC298" s="194">
        <f>IF($T298="",0,'General Inputs'!N$22)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2" x14ac:dyDescent="0.2">
      <c r="A299" s="36"/>
      <c r="B299" s="36"/>
      <c r="C299" s="161"/>
      <c r="D299" s="161"/>
      <c r="E299" s="71" t="s">
        <v>34</v>
      </c>
      <c r="F299" s="71"/>
      <c r="G299" s="92"/>
      <c r="H299" s="93">
        <f t="shared" si="35"/>
        <v>0</v>
      </c>
      <c r="I299" s="162"/>
      <c r="J299" s="93">
        <f t="shared" si="36"/>
        <v>0</v>
      </c>
      <c r="K299" s="162"/>
      <c r="L299" s="162" t="str">
        <f t="shared" si="37"/>
        <v/>
      </c>
      <c r="M299" s="39"/>
      <c r="N299" s="163">
        <f t="shared" si="38"/>
        <v>0</v>
      </c>
      <c r="O299" s="163">
        <f t="shared" si="39"/>
        <v>0</v>
      </c>
      <c r="P299" s="163">
        <f t="shared" si="40"/>
        <v>0</v>
      </c>
      <c r="Q299" s="163">
        <f t="shared" si="41"/>
        <v>0</v>
      </c>
      <c r="R299" s="163">
        <f t="shared" si="42"/>
        <v>0</v>
      </c>
      <c r="S299" s="39"/>
      <c r="T299" s="164"/>
      <c r="U299" s="165">
        <f>ROUND(ROUND(T299,2)*(1+'General Inputs'!K$20)*(1-Z299)+'General Inputs'!K$27,2)</f>
        <v>0</v>
      </c>
      <c r="V299" s="165">
        <f>ROUND(ROUND(U299,2)*(1+'General Inputs'!L$20)*(1-AA299)+'General Inputs'!L$27,2)</f>
        <v>0</v>
      </c>
      <c r="W299" s="165">
        <f>ROUND(ROUND(V299,2)*(1+'General Inputs'!M$20)*(1-AB299)+'General Inputs'!M$27,2)</f>
        <v>0</v>
      </c>
      <c r="X299" s="165">
        <f>ROUND(ROUND(W299,2)*(1+'General Inputs'!N$20)*(1-AC299)+'General Inputs'!N$27,2)</f>
        <v>0</v>
      </c>
      <c r="Y299" s="166"/>
      <c r="Z299" s="194">
        <f>IF($T299="",0,'General Inputs'!K$22)</f>
        <v>0</v>
      </c>
      <c r="AA299" s="194">
        <f>IF($T299="",0,'General Inputs'!L$22)</f>
        <v>0</v>
      </c>
      <c r="AB299" s="194">
        <f>IF($T299="",0,'General Inputs'!M$22)</f>
        <v>0</v>
      </c>
      <c r="AC299" s="194">
        <f>IF($T299="",0,'General Inputs'!N$22)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2" x14ac:dyDescent="0.2">
      <c r="A300" s="36"/>
      <c r="B300" s="36"/>
      <c r="C300" s="161"/>
      <c r="D300" s="161"/>
      <c r="E300" s="71" t="s">
        <v>34</v>
      </c>
      <c r="F300" s="71"/>
      <c r="G300" s="92"/>
      <c r="H300" s="93">
        <f t="shared" si="35"/>
        <v>0</v>
      </c>
      <c r="I300" s="162"/>
      <c r="J300" s="93">
        <f t="shared" si="36"/>
        <v>0</v>
      </c>
      <c r="K300" s="162"/>
      <c r="L300" s="162" t="str">
        <f t="shared" si="37"/>
        <v/>
      </c>
      <c r="M300" s="39"/>
      <c r="N300" s="163">
        <f t="shared" si="38"/>
        <v>0</v>
      </c>
      <c r="O300" s="163">
        <f t="shared" si="39"/>
        <v>0</v>
      </c>
      <c r="P300" s="163">
        <f t="shared" si="40"/>
        <v>0</v>
      </c>
      <c r="Q300" s="163">
        <f t="shared" si="41"/>
        <v>0</v>
      </c>
      <c r="R300" s="163">
        <f t="shared" si="42"/>
        <v>0</v>
      </c>
      <c r="S300" s="39"/>
      <c r="T300" s="164"/>
      <c r="U300" s="165">
        <f>ROUND(ROUND(T300,2)*(1+'General Inputs'!K$20)*(1-Z300)+'General Inputs'!K$27,2)</f>
        <v>0</v>
      </c>
      <c r="V300" s="165">
        <f>ROUND(ROUND(U300,2)*(1+'General Inputs'!L$20)*(1-AA300)+'General Inputs'!L$27,2)</f>
        <v>0</v>
      </c>
      <c r="W300" s="165">
        <f>ROUND(ROUND(V300,2)*(1+'General Inputs'!M$20)*(1-AB300)+'General Inputs'!M$27,2)</f>
        <v>0</v>
      </c>
      <c r="X300" s="165">
        <f>ROUND(ROUND(W300,2)*(1+'General Inputs'!N$20)*(1-AC300)+'General Inputs'!N$27,2)</f>
        <v>0</v>
      </c>
      <c r="Y300" s="166"/>
      <c r="Z300" s="194">
        <f>IF($T300="",0,'General Inputs'!K$22)</f>
        <v>0</v>
      </c>
      <c r="AA300" s="194">
        <f>IF($T300="",0,'General Inputs'!L$22)</f>
        <v>0</v>
      </c>
      <c r="AB300" s="194">
        <f>IF($T300="",0,'General Inputs'!M$22)</f>
        <v>0</v>
      </c>
      <c r="AC300" s="194">
        <f>IF($T300="",0,'General Inputs'!N$22)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2" x14ac:dyDescent="0.2">
      <c r="A301" s="36"/>
      <c r="B301" s="36"/>
      <c r="C301" s="161"/>
      <c r="D301" s="161"/>
      <c r="E301" s="71" t="s">
        <v>34</v>
      </c>
      <c r="F301" s="71"/>
      <c r="G301" s="92"/>
      <c r="H301" s="93">
        <f t="shared" si="35"/>
        <v>0</v>
      </c>
      <c r="I301" s="162"/>
      <c r="J301" s="93">
        <f t="shared" si="36"/>
        <v>0</v>
      </c>
      <c r="K301" s="162"/>
      <c r="L301" s="162" t="str">
        <f t="shared" si="37"/>
        <v/>
      </c>
      <c r="M301" s="39"/>
      <c r="N301" s="163">
        <f t="shared" si="38"/>
        <v>0</v>
      </c>
      <c r="O301" s="163">
        <f t="shared" si="39"/>
        <v>0</v>
      </c>
      <c r="P301" s="163">
        <f t="shared" si="40"/>
        <v>0</v>
      </c>
      <c r="Q301" s="163">
        <f t="shared" si="41"/>
        <v>0</v>
      </c>
      <c r="R301" s="163">
        <f t="shared" si="42"/>
        <v>0</v>
      </c>
      <c r="S301" s="39"/>
      <c r="T301" s="164"/>
      <c r="U301" s="165">
        <f>ROUND(ROUND(T301,2)*(1+'General Inputs'!K$20)*(1-Z301)+'General Inputs'!K$27,2)</f>
        <v>0</v>
      </c>
      <c r="V301" s="165">
        <f>ROUND(ROUND(U301,2)*(1+'General Inputs'!L$20)*(1-AA301)+'General Inputs'!L$27,2)</f>
        <v>0</v>
      </c>
      <c r="W301" s="165">
        <f>ROUND(ROUND(V301,2)*(1+'General Inputs'!M$20)*(1-AB301)+'General Inputs'!M$27,2)</f>
        <v>0</v>
      </c>
      <c r="X301" s="165">
        <f>ROUND(ROUND(W301,2)*(1+'General Inputs'!N$20)*(1-AC301)+'General Inputs'!N$27,2)</f>
        <v>0</v>
      </c>
      <c r="Y301" s="166"/>
      <c r="Z301" s="194">
        <f>IF($T301="",0,'General Inputs'!K$22)</f>
        <v>0</v>
      </c>
      <c r="AA301" s="194">
        <f>IF($T301="",0,'General Inputs'!L$22)</f>
        <v>0</v>
      </c>
      <c r="AB301" s="194">
        <f>IF($T301="",0,'General Inputs'!M$22)</f>
        <v>0</v>
      </c>
      <c r="AC301" s="194">
        <f>IF($T301="",0,'General Inputs'!N$22)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2" x14ac:dyDescent="0.2">
      <c r="A302" s="36"/>
      <c r="B302" s="36"/>
      <c r="C302" s="161"/>
      <c r="D302" s="161"/>
      <c r="E302" s="71" t="s">
        <v>34</v>
      </c>
      <c r="F302" s="71"/>
      <c r="G302" s="92"/>
      <c r="H302" s="93">
        <f t="shared" si="35"/>
        <v>0</v>
      </c>
      <c r="I302" s="162"/>
      <c r="J302" s="93">
        <f t="shared" si="36"/>
        <v>0</v>
      </c>
      <c r="K302" s="162"/>
      <c r="L302" s="162" t="str">
        <f t="shared" si="37"/>
        <v/>
      </c>
      <c r="M302" s="39"/>
      <c r="N302" s="163">
        <f t="shared" si="38"/>
        <v>0</v>
      </c>
      <c r="O302" s="163">
        <f t="shared" si="39"/>
        <v>0</v>
      </c>
      <c r="P302" s="163">
        <f t="shared" si="40"/>
        <v>0</v>
      </c>
      <c r="Q302" s="163">
        <f t="shared" si="41"/>
        <v>0</v>
      </c>
      <c r="R302" s="163">
        <f t="shared" si="42"/>
        <v>0</v>
      </c>
      <c r="S302" s="39"/>
      <c r="T302" s="164"/>
      <c r="U302" s="165">
        <f>ROUND(ROUND(T302,2)*(1+'General Inputs'!K$20)*(1-Z302)+'General Inputs'!K$27,2)</f>
        <v>0</v>
      </c>
      <c r="V302" s="165">
        <f>ROUND(ROUND(U302,2)*(1+'General Inputs'!L$20)*(1-AA302)+'General Inputs'!L$27,2)</f>
        <v>0</v>
      </c>
      <c r="W302" s="165">
        <f>ROUND(ROUND(V302,2)*(1+'General Inputs'!M$20)*(1-AB302)+'General Inputs'!M$27,2)</f>
        <v>0</v>
      </c>
      <c r="X302" s="165">
        <f>ROUND(ROUND(W302,2)*(1+'General Inputs'!N$20)*(1-AC302)+'General Inputs'!N$27,2)</f>
        <v>0</v>
      </c>
      <c r="Y302" s="166"/>
      <c r="Z302" s="194">
        <f>IF($T302="",0,'General Inputs'!K$22)</f>
        <v>0</v>
      </c>
      <c r="AA302" s="194">
        <f>IF($T302="",0,'General Inputs'!L$22)</f>
        <v>0</v>
      </c>
      <c r="AB302" s="194">
        <f>IF($T302="",0,'General Inputs'!M$22)</f>
        <v>0</v>
      </c>
      <c r="AC302" s="194">
        <f>IF($T302="",0,'General Inputs'!N$22)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2" x14ac:dyDescent="0.2">
      <c r="A303" s="36"/>
      <c r="B303" s="36"/>
      <c r="C303" s="161"/>
      <c r="D303" s="161"/>
      <c r="E303" s="71" t="s">
        <v>34</v>
      </c>
      <c r="F303" s="71"/>
      <c r="G303" s="92"/>
      <c r="H303" s="93">
        <f t="shared" si="35"/>
        <v>0</v>
      </c>
      <c r="I303" s="162"/>
      <c r="J303" s="93">
        <f t="shared" si="36"/>
        <v>0</v>
      </c>
      <c r="K303" s="162"/>
      <c r="L303" s="162" t="str">
        <f t="shared" si="37"/>
        <v/>
      </c>
      <c r="M303" s="39"/>
      <c r="N303" s="163">
        <f t="shared" si="38"/>
        <v>0</v>
      </c>
      <c r="O303" s="163">
        <f t="shared" si="39"/>
        <v>0</v>
      </c>
      <c r="P303" s="163">
        <f t="shared" si="40"/>
        <v>0</v>
      </c>
      <c r="Q303" s="163">
        <f t="shared" si="41"/>
        <v>0</v>
      </c>
      <c r="R303" s="163">
        <f t="shared" si="42"/>
        <v>0</v>
      </c>
      <c r="S303" s="39"/>
      <c r="T303" s="164"/>
      <c r="U303" s="165">
        <f>ROUND(ROUND(T303,2)*(1+'General Inputs'!K$20)*(1-Z303)+'General Inputs'!K$27,2)</f>
        <v>0</v>
      </c>
      <c r="V303" s="165">
        <f>ROUND(ROUND(U303,2)*(1+'General Inputs'!L$20)*(1-AA303)+'General Inputs'!L$27,2)</f>
        <v>0</v>
      </c>
      <c r="W303" s="165">
        <f>ROUND(ROUND(V303,2)*(1+'General Inputs'!M$20)*(1-AB303)+'General Inputs'!M$27,2)</f>
        <v>0</v>
      </c>
      <c r="X303" s="165">
        <f>ROUND(ROUND(W303,2)*(1+'General Inputs'!N$20)*(1-AC303)+'General Inputs'!N$27,2)</f>
        <v>0</v>
      </c>
      <c r="Y303" s="166"/>
      <c r="Z303" s="194">
        <f>IF($T303="",0,'General Inputs'!K$22)</f>
        <v>0</v>
      </c>
      <c r="AA303" s="194">
        <f>IF($T303="",0,'General Inputs'!L$22)</f>
        <v>0</v>
      </c>
      <c r="AB303" s="194">
        <f>IF($T303="",0,'General Inputs'!M$22)</f>
        <v>0</v>
      </c>
      <c r="AC303" s="194">
        <f>IF($T303="",0,'General Inputs'!N$22)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2" x14ac:dyDescent="0.2">
      <c r="A304" s="36"/>
      <c r="B304" s="36"/>
      <c r="C304" s="161"/>
      <c r="D304" s="161"/>
      <c r="E304" s="71" t="s">
        <v>34</v>
      </c>
      <c r="F304" s="71"/>
      <c r="G304" s="92"/>
      <c r="H304" s="93">
        <f t="shared" si="35"/>
        <v>0</v>
      </c>
      <c r="I304" s="162"/>
      <c r="J304" s="93">
        <f t="shared" si="36"/>
        <v>0</v>
      </c>
      <c r="K304" s="162"/>
      <c r="L304" s="162" t="str">
        <f t="shared" si="37"/>
        <v/>
      </c>
      <c r="M304" s="39"/>
      <c r="N304" s="163">
        <f t="shared" si="38"/>
        <v>0</v>
      </c>
      <c r="O304" s="163">
        <f t="shared" si="39"/>
        <v>0</v>
      </c>
      <c r="P304" s="163">
        <f t="shared" si="40"/>
        <v>0</v>
      </c>
      <c r="Q304" s="163">
        <f t="shared" si="41"/>
        <v>0</v>
      </c>
      <c r="R304" s="163">
        <f t="shared" si="42"/>
        <v>0</v>
      </c>
      <c r="S304" s="39"/>
      <c r="T304" s="164"/>
      <c r="U304" s="165">
        <f>ROUND(ROUND(T304,2)*(1+'General Inputs'!K$20)*(1-Z304)+'General Inputs'!K$27,2)</f>
        <v>0</v>
      </c>
      <c r="V304" s="165">
        <f>ROUND(ROUND(U304,2)*(1+'General Inputs'!L$20)*(1-AA304)+'General Inputs'!L$27,2)</f>
        <v>0</v>
      </c>
      <c r="W304" s="165">
        <f>ROUND(ROUND(V304,2)*(1+'General Inputs'!M$20)*(1-AB304)+'General Inputs'!M$27,2)</f>
        <v>0</v>
      </c>
      <c r="X304" s="165">
        <f>ROUND(ROUND(W304,2)*(1+'General Inputs'!N$20)*(1-AC304)+'General Inputs'!N$27,2)</f>
        <v>0</v>
      </c>
      <c r="Y304" s="166"/>
      <c r="Z304" s="194">
        <f>IF($T304="",0,'General Inputs'!K$22)</f>
        <v>0</v>
      </c>
      <c r="AA304" s="194">
        <f>IF($T304="",0,'General Inputs'!L$22)</f>
        <v>0</v>
      </c>
      <c r="AB304" s="194">
        <f>IF($T304="",0,'General Inputs'!M$22)</f>
        <v>0</v>
      </c>
      <c r="AC304" s="194">
        <f>IF($T304="",0,'General Inputs'!N$22)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2" x14ac:dyDescent="0.2">
      <c r="A305" s="36"/>
      <c r="B305" s="36"/>
      <c r="C305" s="161"/>
      <c r="D305" s="161"/>
      <c r="E305" s="71" t="s">
        <v>34</v>
      </c>
      <c r="F305" s="71"/>
      <c r="G305" s="92"/>
      <c r="H305" s="93">
        <f t="shared" si="35"/>
        <v>0</v>
      </c>
      <c r="I305" s="162"/>
      <c r="J305" s="93">
        <f t="shared" si="36"/>
        <v>0</v>
      </c>
      <c r="K305" s="162"/>
      <c r="L305" s="162" t="str">
        <f t="shared" si="37"/>
        <v/>
      </c>
      <c r="M305" s="39"/>
      <c r="N305" s="163">
        <f t="shared" si="38"/>
        <v>0</v>
      </c>
      <c r="O305" s="163">
        <f t="shared" si="39"/>
        <v>0</v>
      </c>
      <c r="P305" s="163">
        <f t="shared" si="40"/>
        <v>0</v>
      </c>
      <c r="Q305" s="163">
        <f t="shared" si="41"/>
        <v>0</v>
      </c>
      <c r="R305" s="163">
        <f t="shared" si="42"/>
        <v>0</v>
      </c>
      <c r="S305" s="39"/>
      <c r="T305" s="164"/>
      <c r="U305" s="165">
        <f>ROUND(ROUND(T305,2)*(1+'General Inputs'!K$20)*(1-Z305)+'General Inputs'!K$27,2)</f>
        <v>0</v>
      </c>
      <c r="V305" s="165">
        <f>ROUND(ROUND(U305,2)*(1+'General Inputs'!L$20)*(1-AA305)+'General Inputs'!L$27,2)</f>
        <v>0</v>
      </c>
      <c r="W305" s="165">
        <f>ROUND(ROUND(V305,2)*(1+'General Inputs'!M$20)*(1-AB305)+'General Inputs'!M$27,2)</f>
        <v>0</v>
      </c>
      <c r="X305" s="165">
        <f>ROUND(ROUND(W305,2)*(1+'General Inputs'!N$20)*(1-AC305)+'General Inputs'!N$27,2)</f>
        <v>0</v>
      </c>
      <c r="Y305" s="166"/>
      <c r="Z305" s="194">
        <f>IF($T305="",0,'General Inputs'!K$22)</f>
        <v>0</v>
      </c>
      <c r="AA305" s="194">
        <f>IF($T305="",0,'General Inputs'!L$22)</f>
        <v>0</v>
      </c>
      <c r="AB305" s="194">
        <f>IF($T305="",0,'General Inputs'!M$22)</f>
        <v>0</v>
      </c>
      <c r="AC305" s="194">
        <f>IF($T305="",0,'General Inputs'!N$22)</f>
        <v>0</v>
      </c>
      <c r="AD305" s="36"/>
      <c r="AE305" s="36"/>
      <c r="AF305" s="36"/>
      <c r="AG305" s="36"/>
      <c r="AH305" s="36"/>
      <c r="AI305" s="36"/>
      <c r="AJ305" s="36"/>
    </row>
    <row r="306" spans="1:36" hidden="1" outlineLevel="2" x14ac:dyDescent="0.2">
      <c r="A306" s="36"/>
      <c r="B306" s="36"/>
      <c r="C306" s="161"/>
      <c r="D306" s="161"/>
      <c r="E306" s="71" t="s">
        <v>34</v>
      </c>
      <c r="F306" s="71"/>
      <c r="G306" s="92"/>
      <c r="H306" s="93">
        <f t="shared" si="35"/>
        <v>0</v>
      </c>
      <c r="I306" s="162"/>
      <c r="J306" s="93">
        <f t="shared" si="36"/>
        <v>0</v>
      </c>
      <c r="K306" s="162"/>
      <c r="L306" s="162" t="str">
        <f t="shared" si="37"/>
        <v/>
      </c>
      <c r="M306" s="39"/>
      <c r="N306" s="163">
        <f t="shared" si="38"/>
        <v>0</v>
      </c>
      <c r="O306" s="163">
        <f t="shared" si="39"/>
        <v>0</v>
      </c>
      <c r="P306" s="163">
        <f t="shared" si="40"/>
        <v>0</v>
      </c>
      <c r="Q306" s="163">
        <f t="shared" si="41"/>
        <v>0</v>
      </c>
      <c r="R306" s="163">
        <f t="shared" si="42"/>
        <v>0</v>
      </c>
      <c r="S306" s="39"/>
      <c r="T306" s="164"/>
      <c r="U306" s="165">
        <f>ROUND(ROUND(T306,2)*(1+'General Inputs'!K$20)*(1-Z306)+'General Inputs'!K$27,2)</f>
        <v>0</v>
      </c>
      <c r="V306" s="165">
        <f>ROUND(ROUND(U306,2)*(1+'General Inputs'!L$20)*(1-AA306)+'General Inputs'!L$27,2)</f>
        <v>0</v>
      </c>
      <c r="W306" s="165">
        <f>ROUND(ROUND(V306,2)*(1+'General Inputs'!M$20)*(1-AB306)+'General Inputs'!M$27,2)</f>
        <v>0</v>
      </c>
      <c r="X306" s="165">
        <f>ROUND(ROUND(W306,2)*(1+'General Inputs'!N$20)*(1-AC306)+'General Inputs'!N$27,2)</f>
        <v>0</v>
      </c>
      <c r="Y306" s="166"/>
      <c r="Z306" s="194">
        <f>IF($T306="",0,'General Inputs'!K$22)</f>
        <v>0</v>
      </c>
      <c r="AA306" s="194">
        <f>IF($T306="",0,'General Inputs'!L$22)</f>
        <v>0</v>
      </c>
      <c r="AB306" s="194">
        <f>IF($T306="",0,'General Inputs'!M$22)</f>
        <v>0</v>
      </c>
      <c r="AC306" s="194">
        <f>IF($T306="",0,'General Inputs'!N$22)</f>
        <v>0</v>
      </c>
      <c r="AD306" s="36"/>
      <c r="AE306" s="36"/>
      <c r="AF306" s="36"/>
      <c r="AG306" s="36"/>
      <c r="AH306" s="36"/>
      <c r="AI306" s="36"/>
      <c r="AJ306" s="36"/>
    </row>
    <row r="307" spans="1:36" hidden="1" outlineLevel="2" x14ac:dyDescent="0.2">
      <c r="A307" s="36"/>
      <c r="B307" s="36"/>
      <c r="C307" s="161"/>
      <c r="D307" s="161"/>
      <c r="E307" s="71" t="s">
        <v>34</v>
      </c>
      <c r="F307" s="71"/>
      <c r="G307" s="92"/>
      <c r="H307" s="93">
        <f t="shared" si="35"/>
        <v>0</v>
      </c>
      <c r="I307" s="162"/>
      <c r="J307" s="93">
        <f t="shared" si="36"/>
        <v>0</v>
      </c>
      <c r="K307" s="162"/>
      <c r="L307" s="162" t="str">
        <f t="shared" si="37"/>
        <v/>
      </c>
      <c r="M307" s="39"/>
      <c r="N307" s="163">
        <f t="shared" si="38"/>
        <v>0</v>
      </c>
      <c r="O307" s="163">
        <f t="shared" si="39"/>
        <v>0</v>
      </c>
      <c r="P307" s="163">
        <f t="shared" si="40"/>
        <v>0</v>
      </c>
      <c r="Q307" s="163">
        <f t="shared" si="41"/>
        <v>0</v>
      </c>
      <c r="R307" s="163">
        <f t="shared" si="42"/>
        <v>0</v>
      </c>
      <c r="S307" s="39"/>
      <c r="T307" s="164"/>
      <c r="U307" s="165">
        <f>ROUND(ROUND(T307,2)*(1+'General Inputs'!K$20)*(1-Z307)+'General Inputs'!K$27,2)</f>
        <v>0</v>
      </c>
      <c r="V307" s="165">
        <f>ROUND(ROUND(U307,2)*(1+'General Inputs'!L$20)*(1-AA307)+'General Inputs'!L$27,2)</f>
        <v>0</v>
      </c>
      <c r="W307" s="165">
        <f>ROUND(ROUND(V307,2)*(1+'General Inputs'!M$20)*(1-AB307)+'General Inputs'!M$27,2)</f>
        <v>0</v>
      </c>
      <c r="X307" s="165">
        <f>ROUND(ROUND(W307,2)*(1+'General Inputs'!N$20)*(1-AC307)+'General Inputs'!N$27,2)</f>
        <v>0</v>
      </c>
      <c r="Y307" s="166"/>
      <c r="Z307" s="194">
        <f>IF($T307="",0,'General Inputs'!K$22)</f>
        <v>0</v>
      </c>
      <c r="AA307" s="194">
        <f>IF($T307="",0,'General Inputs'!L$22)</f>
        <v>0</v>
      </c>
      <c r="AB307" s="194">
        <f>IF($T307="",0,'General Inputs'!M$22)</f>
        <v>0</v>
      </c>
      <c r="AC307" s="194">
        <f>IF($T307="",0,'General Inputs'!N$22)</f>
        <v>0</v>
      </c>
      <c r="AD307" s="36"/>
      <c r="AE307" s="36"/>
      <c r="AF307" s="36"/>
      <c r="AG307" s="36"/>
      <c r="AH307" s="36"/>
      <c r="AI307" s="36"/>
      <c r="AJ307" s="36"/>
    </row>
    <row r="308" spans="1:36" hidden="1" outlineLevel="2" x14ac:dyDescent="0.2">
      <c r="A308" s="36"/>
      <c r="B308" s="36"/>
      <c r="C308" s="161"/>
      <c r="D308" s="161"/>
      <c r="E308" s="71" t="s">
        <v>34</v>
      </c>
      <c r="F308" s="71"/>
      <c r="G308" s="92"/>
      <c r="H308" s="93">
        <f t="shared" si="35"/>
        <v>0</v>
      </c>
      <c r="I308" s="162"/>
      <c r="J308" s="93">
        <f t="shared" si="36"/>
        <v>0</v>
      </c>
      <c r="K308" s="162"/>
      <c r="L308" s="162" t="str">
        <f t="shared" si="37"/>
        <v/>
      </c>
      <c r="M308" s="39"/>
      <c r="N308" s="163">
        <f t="shared" si="38"/>
        <v>0</v>
      </c>
      <c r="O308" s="163">
        <f t="shared" si="39"/>
        <v>0</v>
      </c>
      <c r="P308" s="163">
        <f t="shared" si="40"/>
        <v>0</v>
      </c>
      <c r="Q308" s="163">
        <f t="shared" si="41"/>
        <v>0</v>
      </c>
      <c r="R308" s="163">
        <f t="shared" si="42"/>
        <v>0</v>
      </c>
      <c r="S308" s="39"/>
      <c r="T308" s="164"/>
      <c r="U308" s="165">
        <f>ROUND(ROUND(T308,2)*(1+'General Inputs'!K$20)*(1-Z308)+'General Inputs'!K$27,2)</f>
        <v>0</v>
      </c>
      <c r="V308" s="165">
        <f>ROUND(ROUND(U308,2)*(1+'General Inputs'!L$20)*(1-AA308)+'General Inputs'!L$27,2)</f>
        <v>0</v>
      </c>
      <c r="W308" s="165">
        <f>ROUND(ROUND(V308,2)*(1+'General Inputs'!M$20)*(1-AB308)+'General Inputs'!M$27,2)</f>
        <v>0</v>
      </c>
      <c r="X308" s="165">
        <f>ROUND(ROUND(W308,2)*(1+'General Inputs'!N$20)*(1-AC308)+'General Inputs'!N$27,2)</f>
        <v>0</v>
      </c>
      <c r="Y308" s="166"/>
      <c r="Z308" s="194">
        <f>IF($T308="",0,'General Inputs'!K$22)</f>
        <v>0</v>
      </c>
      <c r="AA308" s="194">
        <f>IF($T308="",0,'General Inputs'!L$22)</f>
        <v>0</v>
      </c>
      <c r="AB308" s="194">
        <f>IF($T308="",0,'General Inputs'!M$22)</f>
        <v>0</v>
      </c>
      <c r="AC308" s="194">
        <f>IF($T308="",0,'General Inputs'!N$22)</f>
        <v>0</v>
      </c>
      <c r="AD308" s="36"/>
      <c r="AE308" s="36"/>
      <c r="AF308" s="36"/>
      <c r="AG308" s="36"/>
      <c r="AH308" s="36"/>
      <c r="AI308" s="36"/>
      <c r="AJ308" s="36"/>
    </row>
    <row r="309" spans="1:36" hidden="1" outlineLevel="2" x14ac:dyDescent="0.2">
      <c r="A309" s="36"/>
      <c r="B309" s="36"/>
      <c r="C309" s="161"/>
      <c r="D309" s="161"/>
      <c r="E309" s="71" t="s">
        <v>34</v>
      </c>
      <c r="F309" s="71"/>
      <c r="G309" s="92"/>
      <c r="H309" s="93">
        <f t="shared" si="35"/>
        <v>0</v>
      </c>
      <c r="I309" s="162"/>
      <c r="J309" s="93">
        <f t="shared" si="36"/>
        <v>0</v>
      </c>
      <c r="K309" s="162"/>
      <c r="L309" s="162" t="str">
        <f t="shared" si="37"/>
        <v/>
      </c>
      <c r="M309" s="39"/>
      <c r="N309" s="163">
        <f t="shared" si="38"/>
        <v>0</v>
      </c>
      <c r="O309" s="163">
        <f t="shared" si="39"/>
        <v>0</v>
      </c>
      <c r="P309" s="163">
        <f t="shared" si="40"/>
        <v>0</v>
      </c>
      <c r="Q309" s="163">
        <f t="shared" si="41"/>
        <v>0</v>
      </c>
      <c r="R309" s="163">
        <f t="shared" si="42"/>
        <v>0</v>
      </c>
      <c r="S309" s="39"/>
      <c r="T309" s="164"/>
      <c r="U309" s="165">
        <f>ROUND(ROUND(T309,2)*(1+'General Inputs'!K$20)*(1-Z309)+'General Inputs'!K$27,2)</f>
        <v>0</v>
      </c>
      <c r="V309" s="165">
        <f>ROUND(ROUND(U309,2)*(1+'General Inputs'!L$20)*(1-AA309)+'General Inputs'!L$27,2)</f>
        <v>0</v>
      </c>
      <c r="W309" s="165">
        <f>ROUND(ROUND(V309,2)*(1+'General Inputs'!M$20)*(1-AB309)+'General Inputs'!M$27,2)</f>
        <v>0</v>
      </c>
      <c r="X309" s="165">
        <f>ROUND(ROUND(W309,2)*(1+'General Inputs'!N$20)*(1-AC309)+'General Inputs'!N$27,2)</f>
        <v>0</v>
      </c>
      <c r="Y309" s="166"/>
      <c r="Z309" s="194">
        <f>IF($T309="",0,'General Inputs'!K$22)</f>
        <v>0</v>
      </c>
      <c r="AA309" s="194">
        <f>IF($T309="",0,'General Inputs'!L$22)</f>
        <v>0</v>
      </c>
      <c r="AB309" s="194">
        <f>IF($T309="",0,'General Inputs'!M$22)</f>
        <v>0</v>
      </c>
      <c r="AC309" s="194">
        <f>IF($T309="",0,'General Inputs'!N$22)</f>
        <v>0</v>
      </c>
      <c r="AD309" s="36"/>
      <c r="AE309" s="36"/>
      <c r="AF309" s="36"/>
      <c r="AG309" s="36"/>
      <c r="AH309" s="36"/>
      <c r="AI309" s="36"/>
      <c r="AJ309" s="36"/>
    </row>
    <row r="310" spans="1:36" hidden="1" outlineLevel="2" x14ac:dyDescent="0.2">
      <c r="A310" s="36"/>
      <c r="B310" s="36"/>
      <c r="C310" s="161"/>
      <c r="D310" s="161"/>
      <c r="E310" s="71" t="s">
        <v>34</v>
      </c>
      <c r="F310" s="71"/>
      <c r="G310" s="92"/>
      <c r="H310" s="93">
        <f t="shared" si="35"/>
        <v>0</v>
      </c>
      <c r="I310" s="162"/>
      <c r="J310" s="93">
        <f t="shared" si="36"/>
        <v>0</v>
      </c>
      <c r="K310" s="162"/>
      <c r="L310" s="162" t="str">
        <f t="shared" si="37"/>
        <v/>
      </c>
      <c r="M310" s="39"/>
      <c r="N310" s="163">
        <f t="shared" si="38"/>
        <v>0</v>
      </c>
      <c r="O310" s="163">
        <f t="shared" si="39"/>
        <v>0</v>
      </c>
      <c r="P310" s="163">
        <f t="shared" si="40"/>
        <v>0</v>
      </c>
      <c r="Q310" s="163">
        <f t="shared" si="41"/>
        <v>0</v>
      </c>
      <c r="R310" s="163">
        <f t="shared" si="42"/>
        <v>0</v>
      </c>
      <c r="S310" s="39"/>
      <c r="T310" s="164"/>
      <c r="U310" s="165">
        <f>ROUND(ROUND(T310,2)*(1+'General Inputs'!K$20)*(1-Z310)+'General Inputs'!K$27,2)</f>
        <v>0</v>
      </c>
      <c r="V310" s="165">
        <f>ROUND(ROUND(U310,2)*(1+'General Inputs'!L$20)*(1-AA310)+'General Inputs'!L$27,2)</f>
        <v>0</v>
      </c>
      <c r="W310" s="165">
        <f>ROUND(ROUND(V310,2)*(1+'General Inputs'!M$20)*(1-AB310)+'General Inputs'!M$27,2)</f>
        <v>0</v>
      </c>
      <c r="X310" s="165">
        <f>ROUND(ROUND(W310,2)*(1+'General Inputs'!N$20)*(1-AC310)+'General Inputs'!N$27,2)</f>
        <v>0</v>
      </c>
      <c r="Y310" s="166"/>
      <c r="Z310" s="194">
        <f>IF($T310="",0,'General Inputs'!K$22)</f>
        <v>0</v>
      </c>
      <c r="AA310" s="194">
        <f>IF($T310="",0,'General Inputs'!L$22)</f>
        <v>0</v>
      </c>
      <c r="AB310" s="194">
        <f>IF($T310="",0,'General Inputs'!M$22)</f>
        <v>0</v>
      </c>
      <c r="AC310" s="194">
        <f>IF($T310="",0,'General Inputs'!N$22)</f>
        <v>0</v>
      </c>
      <c r="AD310" s="36"/>
      <c r="AE310" s="36"/>
      <c r="AF310" s="36"/>
      <c r="AG310" s="36"/>
      <c r="AH310" s="36"/>
      <c r="AI310" s="36"/>
      <c r="AJ310" s="36"/>
    </row>
    <row r="311" spans="1:36" hidden="1" outlineLevel="2" x14ac:dyDescent="0.2">
      <c r="A311" s="36"/>
      <c r="B311" s="36"/>
      <c r="C311" s="161"/>
      <c r="D311" s="161"/>
      <c r="E311" s="71" t="s">
        <v>34</v>
      </c>
      <c r="F311" s="71"/>
      <c r="G311" s="92"/>
      <c r="H311" s="93">
        <f t="shared" si="35"/>
        <v>0</v>
      </c>
      <c r="I311" s="162"/>
      <c r="J311" s="93">
        <f t="shared" si="36"/>
        <v>0</v>
      </c>
      <c r="K311" s="162"/>
      <c r="L311" s="162" t="str">
        <f t="shared" si="37"/>
        <v/>
      </c>
      <c r="M311" s="39"/>
      <c r="N311" s="163">
        <f t="shared" si="38"/>
        <v>0</v>
      </c>
      <c r="O311" s="163">
        <f t="shared" si="39"/>
        <v>0</v>
      </c>
      <c r="P311" s="163">
        <f t="shared" si="40"/>
        <v>0</v>
      </c>
      <c r="Q311" s="163">
        <f t="shared" si="41"/>
        <v>0</v>
      </c>
      <c r="R311" s="163">
        <f t="shared" si="42"/>
        <v>0</v>
      </c>
      <c r="S311" s="39"/>
      <c r="T311" s="164"/>
      <c r="U311" s="165">
        <f>ROUND(ROUND(T311,2)*(1+'General Inputs'!K$20)*(1-Z311)+'General Inputs'!K$27,2)</f>
        <v>0</v>
      </c>
      <c r="V311" s="165">
        <f>ROUND(ROUND(U311,2)*(1+'General Inputs'!L$20)*(1-AA311)+'General Inputs'!L$27,2)</f>
        <v>0</v>
      </c>
      <c r="W311" s="165">
        <f>ROUND(ROUND(V311,2)*(1+'General Inputs'!M$20)*(1-AB311)+'General Inputs'!M$27,2)</f>
        <v>0</v>
      </c>
      <c r="X311" s="165">
        <f>ROUND(ROUND(W311,2)*(1+'General Inputs'!N$20)*(1-AC311)+'General Inputs'!N$27,2)</f>
        <v>0</v>
      </c>
      <c r="Y311" s="166"/>
      <c r="Z311" s="194">
        <f>IF($T311="",0,'General Inputs'!K$22)</f>
        <v>0</v>
      </c>
      <c r="AA311" s="194">
        <f>IF($T311="",0,'General Inputs'!L$22)</f>
        <v>0</v>
      </c>
      <c r="AB311" s="194">
        <f>IF($T311="",0,'General Inputs'!M$22)</f>
        <v>0</v>
      </c>
      <c r="AC311" s="194">
        <f>IF($T311="",0,'General Inputs'!N$22)</f>
        <v>0</v>
      </c>
      <c r="AD311" s="42"/>
      <c r="AE311" s="36"/>
      <c r="AF311" s="36"/>
      <c r="AG311" s="36"/>
      <c r="AH311" s="36"/>
      <c r="AI311" s="36"/>
      <c r="AJ311" s="36"/>
    </row>
    <row r="312" spans="1:36" s="45" customFormat="1" hidden="1" outlineLevel="2" x14ac:dyDescent="0.2">
      <c r="A312" s="43"/>
      <c r="B312" s="43"/>
      <c r="C312" s="161"/>
      <c r="D312" s="161"/>
      <c r="E312" s="71" t="s">
        <v>34</v>
      </c>
      <c r="F312" s="71"/>
      <c r="G312" s="92"/>
      <c r="H312" s="93">
        <f t="shared" si="35"/>
        <v>0</v>
      </c>
      <c r="I312" s="162"/>
      <c r="J312" s="93">
        <f t="shared" si="36"/>
        <v>0</v>
      </c>
      <c r="K312" s="162"/>
      <c r="L312" s="162" t="str">
        <f t="shared" si="37"/>
        <v/>
      </c>
      <c r="M312" s="39"/>
      <c r="N312" s="163">
        <f t="shared" si="38"/>
        <v>0</v>
      </c>
      <c r="O312" s="163">
        <f t="shared" si="39"/>
        <v>0</v>
      </c>
      <c r="P312" s="163">
        <f t="shared" si="40"/>
        <v>0</v>
      </c>
      <c r="Q312" s="163">
        <f t="shared" si="41"/>
        <v>0</v>
      </c>
      <c r="R312" s="163">
        <f t="shared" si="42"/>
        <v>0</v>
      </c>
      <c r="S312" s="39"/>
      <c r="T312" s="164"/>
      <c r="U312" s="165">
        <f>ROUND(ROUND(T312,2)*(1+'General Inputs'!K$20)*(1-Z312)+'General Inputs'!K$27,2)</f>
        <v>0</v>
      </c>
      <c r="V312" s="165">
        <f>ROUND(ROUND(U312,2)*(1+'General Inputs'!L$20)*(1-AA312)+'General Inputs'!L$27,2)</f>
        <v>0</v>
      </c>
      <c r="W312" s="165">
        <f>ROUND(ROUND(V312,2)*(1+'General Inputs'!M$20)*(1-AB312)+'General Inputs'!M$27,2)</f>
        <v>0</v>
      </c>
      <c r="X312" s="165">
        <f>ROUND(ROUND(W312,2)*(1+'General Inputs'!N$20)*(1-AC312)+'General Inputs'!N$27,2)</f>
        <v>0</v>
      </c>
      <c r="Y312" s="166"/>
      <c r="Z312" s="194">
        <f>IF($T312="",0,'General Inputs'!K$22)</f>
        <v>0</v>
      </c>
      <c r="AA312" s="194">
        <f>IF($T312="",0,'General Inputs'!L$22)</f>
        <v>0</v>
      </c>
      <c r="AB312" s="194">
        <f>IF($T312="",0,'General Inputs'!M$22)</f>
        <v>0</v>
      </c>
      <c r="AC312" s="194">
        <f>IF($T312="",0,'General Inputs'!N$22)</f>
        <v>0</v>
      </c>
      <c r="AD312" s="65"/>
      <c r="AE312" s="43"/>
      <c r="AF312" s="43"/>
      <c r="AG312" s="43"/>
      <c r="AH312" s="43"/>
      <c r="AI312" s="43"/>
      <c r="AJ312" s="43"/>
    </row>
    <row r="313" spans="1:36" s="45" customFormat="1" hidden="1" outlineLevel="2" x14ac:dyDescent="0.2">
      <c r="A313" s="43"/>
      <c r="B313" s="43"/>
      <c r="C313" s="161"/>
      <c r="D313" s="161"/>
      <c r="E313" s="71" t="s">
        <v>34</v>
      </c>
      <c r="F313" s="71"/>
      <c r="G313" s="92"/>
      <c r="H313" s="93">
        <f t="shared" si="35"/>
        <v>0</v>
      </c>
      <c r="I313" s="162"/>
      <c r="J313" s="93">
        <f t="shared" si="36"/>
        <v>0</v>
      </c>
      <c r="K313" s="162"/>
      <c r="L313" s="162" t="str">
        <f t="shared" si="37"/>
        <v/>
      </c>
      <c r="M313" s="39"/>
      <c r="N313" s="163">
        <f t="shared" si="38"/>
        <v>0</v>
      </c>
      <c r="O313" s="163">
        <f t="shared" si="39"/>
        <v>0</v>
      </c>
      <c r="P313" s="163">
        <f t="shared" si="40"/>
        <v>0</v>
      </c>
      <c r="Q313" s="163">
        <f t="shared" si="41"/>
        <v>0</v>
      </c>
      <c r="R313" s="163">
        <f t="shared" si="42"/>
        <v>0</v>
      </c>
      <c r="S313" s="39"/>
      <c r="T313" s="164"/>
      <c r="U313" s="165">
        <f>ROUND(ROUND(T313,2)*(1+'General Inputs'!K$20)*(1-Z313)+'General Inputs'!K$27,2)</f>
        <v>0</v>
      </c>
      <c r="V313" s="165">
        <f>ROUND(ROUND(U313,2)*(1+'General Inputs'!L$20)*(1-AA313)+'General Inputs'!L$27,2)</f>
        <v>0</v>
      </c>
      <c r="W313" s="165">
        <f>ROUND(ROUND(V313,2)*(1+'General Inputs'!M$20)*(1-AB313)+'General Inputs'!M$27,2)</f>
        <v>0</v>
      </c>
      <c r="X313" s="165">
        <f>ROUND(ROUND(W313,2)*(1+'General Inputs'!N$20)*(1-AC313)+'General Inputs'!N$27,2)</f>
        <v>0</v>
      </c>
      <c r="Y313" s="166"/>
      <c r="Z313" s="194">
        <f>IF($T313="",0,'General Inputs'!K$22)</f>
        <v>0</v>
      </c>
      <c r="AA313" s="194">
        <f>IF($T313="",0,'General Inputs'!L$22)</f>
        <v>0</v>
      </c>
      <c r="AB313" s="194">
        <f>IF($T313="",0,'General Inputs'!M$22)</f>
        <v>0</v>
      </c>
      <c r="AC313" s="194">
        <f>IF($T313="",0,'General Inputs'!N$22)</f>
        <v>0</v>
      </c>
      <c r="AD313" s="65"/>
      <c r="AE313" s="43"/>
      <c r="AF313" s="43"/>
      <c r="AG313" s="43"/>
      <c r="AH313" s="43"/>
      <c r="AI313" s="43"/>
      <c r="AJ313" s="43"/>
    </row>
    <row r="314" spans="1:36" s="45" customFormat="1" hidden="1" outlineLevel="2" x14ac:dyDescent="0.2">
      <c r="A314" s="43"/>
      <c r="B314" s="43"/>
      <c r="C314" s="161"/>
      <c r="D314" s="161"/>
      <c r="E314" s="71" t="s">
        <v>34</v>
      </c>
      <c r="F314" s="71"/>
      <c r="G314" s="92"/>
      <c r="H314" s="93">
        <f t="shared" si="35"/>
        <v>0</v>
      </c>
      <c r="I314" s="162"/>
      <c r="J314" s="93">
        <f t="shared" si="36"/>
        <v>0</v>
      </c>
      <c r="K314" s="162"/>
      <c r="L314" s="162" t="str">
        <f t="shared" si="37"/>
        <v/>
      </c>
      <c r="M314" s="39"/>
      <c r="N314" s="163">
        <f t="shared" si="38"/>
        <v>0</v>
      </c>
      <c r="O314" s="163">
        <f t="shared" si="39"/>
        <v>0</v>
      </c>
      <c r="P314" s="163">
        <f t="shared" si="40"/>
        <v>0</v>
      </c>
      <c r="Q314" s="163">
        <f t="shared" si="41"/>
        <v>0</v>
      </c>
      <c r="R314" s="163">
        <f t="shared" si="42"/>
        <v>0</v>
      </c>
      <c r="S314" s="39"/>
      <c r="T314" s="164"/>
      <c r="U314" s="165">
        <f>ROUND(ROUND(T314,2)*(1+'General Inputs'!K$20)*(1-Z314)+'General Inputs'!K$27,2)</f>
        <v>0</v>
      </c>
      <c r="V314" s="165">
        <f>ROUND(ROUND(U314,2)*(1+'General Inputs'!L$20)*(1-AA314)+'General Inputs'!L$27,2)</f>
        <v>0</v>
      </c>
      <c r="W314" s="165">
        <f>ROUND(ROUND(V314,2)*(1+'General Inputs'!M$20)*(1-AB314)+'General Inputs'!M$27,2)</f>
        <v>0</v>
      </c>
      <c r="X314" s="165">
        <f>ROUND(ROUND(W314,2)*(1+'General Inputs'!N$20)*(1-AC314)+'General Inputs'!N$27,2)</f>
        <v>0</v>
      </c>
      <c r="Y314" s="166"/>
      <c r="Z314" s="194">
        <f>IF($T314="",0,'General Inputs'!K$22)</f>
        <v>0</v>
      </c>
      <c r="AA314" s="194">
        <f>IF($T314="",0,'General Inputs'!L$22)</f>
        <v>0</v>
      </c>
      <c r="AB314" s="194">
        <f>IF($T314="",0,'General Inputs'!M$22)</f>
        <v>0</v>
      </c>
      <c r="AC314" s="194">
        <f>IF($T314="",0,'General Inputs'!N$22)</f>
        <v>0</v>
      </c>
      <c r="AD314" s="65"/>
      <c r="AE314" s="43"/>
      <c r="AF314" s="43"/>
      <c r="AG314" s="43"/>
      <c r="AH314" s="43"/>
      <c r="AI314" s="43"/>
      <c r="AJ314" s="43"/>
    </row>
    <row r="315" spans="1:36" s="45" customFormat="1" hidden="1" outlineLevel="2" x14ac:dyDescent="0.2">
      <c r="A315" s="43"/>
      <c r="B315" s="43"/>
      <c r="C315" s="161"/>
      <c r="D315" s="161"/>
      <c r="E315" s="71" t="s">
        <v>34</v>
      </c>
      <c r="F315" s="71"/>
      <c r="G315" s="92"/>
      <c r="H315" s="93">
        <f t="shared" si="35"/>
        <v>0</v>
      </c>
      <c r="I315" s="162"/>
      <c r="J315" s="93">
        <f t="shared" si="36"/>
        <v>0</v>
      </c>
      <c r="K315" s="162"/>
      <c r="L315" s="162" t="str">
        <f t="shared" si="37"/>
        <v/>
      </c>
      <c r="M315" s="39"/>
      <c r="N315" s="163">
        <f t="shared" si="38"/>
        <v>0</v>
      </c>
      <c r="O315" s="163">
        <f t="shared" si="39"/>
        <v>0</v>
      </c>
      <c r="P315" s="163">
        <f t="shared" si="40"/>
        <v>0</v>
      </c>
      <c r="Q315" s="163">
        <f t="shared" si="41"/>
        <v>0</v>
      </c>
      <c r="R315" s="163">
        <f t="shared" si="42"/>
        <v>0</v>
      </c>
      <c r="S315" s="39"/>
      <c r="T315" s="164"/>
      <c r="U315" s="165">
        <f>ROUND(ROUND(T315,2)*(1+'General Inputs'!K$20)*(1-Z315)+'General Inputs'!K$27,2)</f>
        <v>0</v>
      </c>
      <c r="V315" s="165">
        <f>ROUND(ROUND(U315,2)*(1+'General Inputs'!L$20)*(1-AA315)+'General Inputs'!L$27,2)</f>
        <v>0</v>
      </c>
      <c r="W315" s="165">
        <f>ROUND(ROUND(V315,2)*(1+'General Inputs'!M$20)*(1-AB315)+'General Inputs'!M$27,2)</f>
        <v>0</v>
      </c>
      <c r="X315" s="165">
        <f>ROUND(ROUND(W315,2)*(1+'General Inputs'!N$20)*(1-AC315)+'General Inputs'!N$27,2)</f>
        <v>0</v>
      </c>
      <c r="Y315" s="166"/>
      <c r="Z315" s="194">
        <f>IF($T315="",0,'General Inputs'!K$22)</f>
        <v>0</v>
      </c>
      <c r="AA315" s="194">
        <f>IF($T315="",0,'General Inputs'!L$22)</f>
        <v>0</v>
      </c>
      <c r="AB315" s="194">
        <f>IF($T315="",0,'General Inputs'!M$22)</f>
        <v>0</v>
      </c>
      <c r="AC315" s="194">
        <f>IF($T315="",0,'General Inputs'!N$22)</f>
        <v>0</v>
      </c>
      <c r="AD315" s="65"/>
      <c r="AE315" s="43"/>
      <c r="AF315" s="43"/>
      <c r="AG315" s="43"/>
      <c r="AH315" s="43"/>
      <c r="AI315" s="43"/>
      <c r="AJ315" s="43"/>
    </row>
    <row r="316" spans="1:36" s="45" customFormat="1" hidden="1" outlineLevel="2" x14ac:dyDescent="0.2">
      <c r="A316" s="43"/>
      <c r="B316" s="43"/>
      <c r="C316" s="161"/>
      <c r="D316" s="161"/>
      <c r="E316" s="71" t="s">
        <v>34</v>
      </c>
      <c r="F316" s="71"/>
      <c r="G316" s="92"/>
      <c r="H316" s="93">
        <f t="shared" si="35"/>
        <v>0</v>
      </c>
      <c r="I316" s="162"/>
      <c r="J316" s="93">
        <f t="shared" si="36"/>
        <v>0</v>
      </c>
      <c r="K316" s="162"/>
      <c r="L316" s="162" t="str">
        <f t="shared" si="37"/>
        <v/>
      </c>
      <c r="M316" s="39"/>
      <c r="N316" s="163">
        <f t="shared" si="38"/>
        <v>0</v>
      </c>
      <c r="O316" s="163">
        <f t="shared" si="39"/>
        <v>0</v>
      </c>
      <c r="P316" s="163">
        <f t="shared" si="40"/>
        <v>0</v>
      </c>
      <c r="Q316" s="163">
        <f t="shared" si="41"/>
        <v>0</v>
      </c>
      <c r="R316" s="163">
        <f t="shared" si="42"/>
        <v>0</v>
      </c>
      <c r="S316" s="39"/>
      <c r="T316" s="164"/>
      <c r="U316" s="165">
        <f>ROUND(ROUND(T316,2)*(1+'General Inputs'!K$20)*(1-Z316)+'General Inputs'!K$27,2)</f>
        <v>0</v>
      </c>
      <c r="V316" s="165">
        <f>ROUND(ROUND(U316,2)*(1+'General Inputs'!L$20)*(1-AA316)+'General Inputs'!L$27,2)</f>
        <v>0</v>
      </c>
      <c r="W316" s="165">
        <f>ROUND(ROUND(V316,2)*(1+'General Inputs'!M$20)*(1-AB316)+'General Inputs'!M$27,2)</f>
        <v>0</v>
      </c>
      <c r="X316" s="165">
        <f>ROUND(ROUND(W316,2)*(1+'General Inputs'!N$20)*(1-AC316)+'General Inputs'!N$27,2)</f>
        <v>0</v>
      </c>
      <c r="Y316" s="166"/>
      <c r="Z316" s="194">
        <f>IF($T316="",0,'General Inputs'!K$22)</f>
        <v>0</v>
      </c>
      <c r="AA316" s="194">
        <f>IF($T316="",0,'General Inputs'!L$22)</f>
        <v>0</v>
      </c>
      <c r="AB316" s="194">
        <f>IF($T316="",0,'General Inputs'!M$22)</f>
        <v>0</v>
      </c>
      <c r="AC316" s="194">
        <f>IF($T316="",0,'General Inputs'!N$22)</f>
        <v>0</v>
      </c>
      <c r="AD316" s="65"/>
      <c r="AE316" s="43"/>
      <c r="AF316" s="43"/>
      <c r="AG316" s="43"/>
      <c r="AH316" s="43"/>
      <c r="AI316" s="43"/>
      <c r="AJ316" s="43"/>
    </row>
    <row r="317" spans="1:36" s="45" customFormat="1" hidden="1" outlineLevel="2" x14ac:dyDescent="0.2">
      <c r="A317" s="43"/>
      <c r="B317" s="43"/>
      <c r="C317" s="161"/>
      <c r="D317" s="161"/>
      <c r="E317" s="71" t="s">
        <v>34</v>
      </c>
      <c r="F317" s="71"/>
      <c r="G317" s="92"/>
      <c r="H317" s="93">
        <f t="shared" si="35"/>
        <v>0</v>
      </c>
      <c r="I317" s="162"/>
      <c r="J317" s="93">
        <f t="shared" si="36"/>
        <v>0</v>
      </c>
      <c r="K317" s="162"/>
      <c r="L317" s="162" t="str">
        <f t="shared" si="37"/>
        <v/>
      </c>
      <c r="M317" s="39"/>
      <c r="N317" s="163">
        <f t="shared" si="38"/>
        <v>0</v>
      </c>
      <c r="O317" s="163">
        <f t="shared" si="39"/>
        <v>0</v>
      </c>
      <c r="P317" s="163">
        <f t="shared" si="40"/>
        <v>0</v>
      </c>
      <c r="Q317" s="163">
        <f t="shared" si="41"/>
        <v>0</v>
      </c>
      <c r="R317" s="163">
        <f t="shared" si="42"/>
        <v>0</v>
      </c>
      <c r="S317" s="39"/>
      <c r="T317" s="164"/>
      <c r="U317" s="165">
        <f>ROUND(ROUND(T317,2)*(1+'General Inputs'!K$20)*(1-Z317)+'General Inputs'!K$27,2)</f>
        <v>0</v>
      </c>
      <c r="V317" s="165">
        <f>ROUND(ROUND(U317,2)*(1+'General Inputs'!L$20)*(1-AA317)+'General Inputs'!L$27,2)</f>
        <v>0</v>
      </c>
      <c r="W317" s="165">
        <f>ROUND(ROUND(V317,2)*(1+'General Inputs'!M$20)*(1-AB317)+'General Inputs'!M$27,2)</f>
        <v>0</v>
      </c>
      <c r="X317" s="165">
        <f>ROUND(ROUND(W317,2)*(1+'General Inputs'!N$20)*(1-AC317)+'General Inputs'!N$27,2)</f>
        <v>0</v>
      </c>
      <c r="Y317" s="166"/>
      <c r="Z317" s="194">
        <f>IF($T317="",0,'General Inputs'!K$22)</f>
        <v>0</v>
      </c>
      <c r="AA317" s="194">
        <f>IF($T317="",0,'General Inputs'!L$22)</f>
        <v>0</v>
      </c>
      <c r="AB317" s="194">
        <f>IF($T317="",0,'General Inputs'!M$22)</f>
        <v>0</v>
      </c>
      <c r="AC317" s="194">
        <f>IF($T317="",0,'General Inputs'!N$22)</f>
        <v>0</v>
      </c>
      <c r="AD317" s="65"/>
      <c r="AE317" s="43"/>
      <c r="AF317" s="43"/>
      <c r="AG317" s="43"/>
      <c r="AH317" s="43"/>
      <c r="AI317" s="43"/>
      <c r="AJ317" s="43"/>
    </row>
    <row r="318" spans="1:36" hidden="1" outlineLevel="2" x14ac:dyDescent="0.2">
      <c r="A318" s="36"/>
      <c r="B318" s="36"/>
      <c r="C318" s="161"/>
      <c r="D318" s="161"/>
      <c r="E318" s="71" t="s">
        <v>34</v>
      </c>
      <c r="F318" s="71"/>
      <c r="G318" s="92"/>
      <c r="H318" s="93">
        <f t="shared" si="35"/>
        <v>0</v>
      </c>
      <c r="I318" s="162"/>
      <c r="J318" s="93">
        <f t="shared" si="36"/>
        <v>0</v>
      </c>
      <c r="K318" s="162"/>
      <c r="L318" s="162" t="str">
        <f t="shared" si="37"/>
        <v/>
      </c>
      <c r="M318" s="39"/>
      <c r="N318" s="163">
        <f t="shared" si="38"/>
        <v>0</v>
      </c>
      <c r="O318" s="163">
        <f t="shared" si="39"/>
        <v>0</v>
      </c>
      <c r="P318" s="163">
        <f t="shared" si="40"/>
        <v>0</v>
      </c>
      <c r="Q318" s="163">
        <f t="shared" si="41"/>
        <v>0</v>
      </c>
      <c r="R318" s="163">
        <f t="shared" si="42"/>
        <v>0</v>
      </c>
      <c r="S318" s="39"/>
      <c r="T318" s="164"/>
      <c r="U318" s="165">
        <f>ROUND(ROUND(T318,2)*(1+'General Inputs'!K$20)*(1-Z318)+'General Inputs'!K$27,2)</f>
        <v>0</v>
      </c>
      <c r="V318" s="165">
        <f>ROUND(ROUND(U318,2)*(1+'General Inputs'!L$20)*(1-AA318)+'General Inputs'!L$27,2)</f>
        <v>0</v>
      </c>
      <c r="W318" s="165">
        <f>ROUND(ROUND(V318,2)*(1+'General Inputs'!M$20)*(1-AB318)+'General Inputs'!M$27,2)</f>
        <v>0</v>
      </c>
      <c r="X318" s="165">
        <f>ROUND(ROUND(W318,2)*(1+'General Inputs'!N$20)*(1-AC318)+'General Inputs'!N$27,2)</f>
        <v>0</v>
      </c>
      <c r="Y318" s="166"/>
      <c r="Z318" s="194">
        <f>IF($T318="",0,'General Inputs'!K$22)</f>
        <v>0</v>
      </c>
      <c r="AA318" s="194">
        <f>IF($T318="",0,'General Inputs'!L$22)</f>
        <v>0</v>
      </c>
      <c r="AB318" s="194">
        <f>IF($T318="",0,'General Inputs'!M$22)</f>
        <v>0</v>
      </c>
      <c r="AC318" s="194">
        <f>IF($T318="",0,'General Inputs'!N$22)</f>
        <v>0</v>
      </c>
      <c r="AD318" s="36"/>
      <c r="AE318" s="36"/>
      <c r="AF318" s="36"/>
      <c r="AG318" s="36"/>
      <c r="AH318" s="36"/>
      <c r="AI318" s="36"/>
      <c r="AJ318" s="36"/>
    </row>
    <row r="319" spans="1:36" s="48" customFormat="1" hidden="1" outlineLevel="2" x14ac:dyDescent="0.2">
      <c r="A319" s="46"/>
      <c r="B319" s="46"/>
      <c r="C319" s="161"/>
      <c r="D319" s="161"/>
      <c r="E319" s="71" t="s">
        <v>34</v>
      </c>
      <c r="F319" s="71"/>
      <c r="G319" s="92"/>
      <c r="H319" s="93">
        <f t="shared" si="35"/>
        <v>0</v>
      </c>
      <c r="I319" s="162"/>
      <c r="J319" s="93">
        <f t="shared" si="36"/>
        <v>0</v>
      </c>
      <c r="K319" s="162"/>
      <c r="L319" s="162" t="str">
        <f t="shared" si="37"/>
        <v/>
      </c>
      <c r="M319" s="39"/>
      <c r="N319" s="163">
        <f t="shared" si="38"/>
        <v>0</v>
      </c>
      <c r="O319" s="163">
        <f t="shared" si="39"/>
        <v>0</v>
      </c>
      <c r="P319" s="163">
        <f t="shared" si="40"/>
        <v>0</v>
      </c>
      <c r="Q319" s="163">
        <f t="shared" si="41"/>
        <v>0</v>
      </c>
      <c r="R319" s="163">
        <f t="shared" si="42"/>
        <v>0</v>
      </c>
      <c r="S319" s="39"/>
      <c r="T319" s="164"/>
      <c r="U319" s="165">
        <f>ROUND(ROUND(T319,2)*(1+'General Inputs'!K$20)*(1-Z319)+'General Inputs'!K$27,2)</f>
        <v>0</v>
      </c>
      <c r="V319" s="165">
        <f>ROUND(ROUND(U319,2)*(1+'General Inputs'!L$20)*(1-AA319)+'General Inputs'!L$27,2)</f>
        <v>0</v>
      </c>
      <c r="W319" s="165">
        <f>ROUND(ROUND(V319,2)*(1+'General Inputs'!M$20)*(1-AB319)+'General Inputs'!M$27,2)</f>
        <v>0</v>
      </c>
      <c r="X319" s="165">
        <f>ROUND(ROUND(W319,2)*(1+'General Inputs'!N$20)*(1-AC319)+'General Inputs'!N$27,2)</f>
        <v>0</v>
      </c>
      <c r="Y319" s="166"/>
      <c r="Z319" s="194">
        <f>IF($T319="",0,'General Inputs'!K$22)</f>
        <v>0</v>
      </c>
      <c r="AA319" s="194">
        <f>IF($T319="",0,'General Inputs'!L$22)</f>
        <v>0</v>
      </c>
      <c r="AB319" s="194">
        <f>IF($T319="",0,'General Inputs'!M$22)</f>
        <v>0</v>
      </c>
      <c r="AC319" s="194">
        <f>IF($T319="",0,'General Inputs'!N$22)</f>
        <v>0</v>
      </c>
      <c r="AD319" s="42"/>
      <c r="AE319" s="46"/>
      <c r="AF319" s="46"/>
      <c r="AG319" s="46"/>
      <c r="AH319" s="46"/>
      <c r="AI319" s="46"/>
      <c r="AJ319" s="46"/>
    </row>
    <row r="320" spans="1:36" s="48" customFormat="1" hidden="1" outlineLevel="2" x14ac:dyDescent="0.2">
      <c r="A320" s="46"/>
      <c r="B320" s="46"/>
      <c r="C320" s="161"/>
      <c r="D320" s="161"/>
      <c r="E320" s="71" t="s">
        <v>34</v>
      </c>
      <c r="F320" s="71"/>
      <c r="G320" s="92"/>
      <c r="H320" s="93">
        <f t="shared" si="35"/>
        <v>0</v>
      </c>
      <c r="I320" s="162"/>
      <c r="J320" s="93">
        <f t="shared" si="36"/>
        <v>0</v>
      </c>
      <c r="K320" s="162"/>
      <c r="L320" s="162" t="str">
        <f t="shared" si="37"/>
        <v/>
      </c>
      <c r="M320" s="39"/>
      <c r="N320" s="163">
        <f t="shared" si="38"/>
        <v>0</v>
      </c>
      <c r="O320" s="163">
        <f t="shared" si="39"/>
        <v>0</v>
      </c>
      <c r="P320" s="163">
        <f t="shared" si="40"/>
        <v>0</v>
      </c>
      <c r="Q320" s="163">
        <f t="shared" si="41"/>
        <v>0</v>
      </c>
      <c r="R320" s="163">
        <f t="shared" si="42"/>
        <v>0</v>
      </c>
      <c r="S320" s="39"/>
      <c r="T320" s="164"/>
      <c r="U320" s="165">
        <f>ROUND(ROUND(T320,2)*(1+'General Inputs'!K$20)*(1-Z320)+'General Inputs'!K$27,2)</f>
        <v>0</v>
      </c>
      <c r="V320" s="165">
        <f>ROUND(ROUND(U320,2)*(1+'General Inputs'!L$20)*(1-AA320)+'General Inputs'!L$27,2)</f>
        <v>0</v>
      </c>
      <c r="W320" s="165">
        <f>ROUND(ROUND(V320,2)*(1+'General Inputs'!M$20)*(1-AB320)+'General Inputs'!M$27,2)</f>
        <v>0</v>
      </c>
      <c r="X320" s="165">
        <f>ROUND(ROUND(W320,2)*(1+'General Inputs'!N$20)*(1-AC320)+'General Inputs'!N$27,2)</f>
        <v>0</v>
      </c>
      <c r="Y320" s="166"/>
      <c r="Z320" s="194">
        <f>IF($T320="",0,'General Inputs'!K$22)</f>
        <v>0</v>
      </c>
      <c r="AA320" s="194">
        <f>IF($T320="",0,'General Inputs'!L$22)</f>
        <v>0</v>
      </c>
      <c r="AB320" s="194">
        <f>IF($T320="",0,'General Inputs'!M$22)</f>
        <v>0</v>
      </c>
      <c r="AC320" s="194">
        <f>IF($T320="",0,'General Inputs'!N$22)</f>
        <v>0</v>
      </c>
      <c r="AD320" s="65"/>
      <c r="AE320" s="46"/>
      <c r="AF320" s="46"/>
      <c r="AG320" s="46"/>
      <c r="AH320" s="46"/>
      <c r="AI320" s="46"/>
      <c r="AJ320" s="46"/>
    </row>
    <row r="321" spans="1:36" hidden="1" outlineLevel="2" x14ac:dyDescent="0.2">
      <c r="A321" s="36"/>
      <c r="B321" s="36"/>
      <c r="C321" s="161"/>
      <c r="D321" s="161"/>
      <c r="E321" s="71" t="s">
        <v>34</v>
      </c>
      <c r="F321" s="71"/>
      <c r="G321" s="92"/>
      <c r="H321" s="93">
        <f t="shared" si="35"/>
        <v>0</v>
      </c>
      <c r="I321" s="162"/>
      <c r="J321" s="93">
        <f t="shared" si="36"/>
        <v>0</v>
      </c>
      <c r="K321" s="162"/>
      <c r="L321" s="162" t="str">
        <f t="shared" si="37"/>
        <v/>
      </c>
      <c r="M321" s="39"/>
      <c r="N321" s="163">
        <f t="shared" si="38"/>
        <v>0</v>
      </c>
      <c r="O321" s="163">
        <f t="shared" si="39"/>
        <v>0</v>
      </c>
      <c r="P321" s="163">
        <f t="shared" si="40"/>
        <v>0</v>
      </c>
      <c r="Q321" s="163">
        <f t="shared" si="41"/>
        <v>0</v>
      </c>
      <c r="R321" s="163">
        <f t="shared" si="42"/>
        <v>0</v>
      </c>
      <c r="S321" s="39"/>
      <c r="T321" s="164"/>
      <c r="U321" s="165">
        <f>ROUND(ROUND(T321,2)*(1+'General Inputs'!K$20)*(1-Z321)+'General Inputs'!K$27,2)</f>
        <v>0</v>
      </c>
      <c r="V321" s="165">
        <f>ROUND(ROUND(U321,2)*(1+'General Inputs'!L$20)*(1-AA321)+'General Inputs'!L$27,2)</f>
        <v>0</v>
      </c>
      <c r="W321" s="165">
        <f>ROUND(ROUND(V321,2)*(1+'General Inputs'!M$20)*(1-AB321)+'General Inputs'!M$27,2)</f>
        <v>0</v>
      </c>
      <c r="X321" s="165">
        <f>ROUND(ROUND(W321,2)*(1+'General Inputs'!N$20)*(1-AC321)+'General Inputs'!N$27,2)</f>
        <v>0</v>
      </c>
      <c r="Y321" s="166"/>
      <c r="Z321" s="194">
        <f>IF($T321="",0,'General Inputs'!K$22)</f>
        <v>0</v>
      </c>
      <c r="AA321" s="194">
        <f>IF($T321="",0,'General Inputs'!L$22)</f>
        <v>0</v>
      </c>
      <c r="AB321" s="194">
        <f>IF($T321="",0,'General Inputs'!M$22)</f>
        <v>0</v>
      </c>
      <c r="AC321" s="194">
        <f>IF($T321="",0,'General Inputs'!N$22)</f>
        <v>0</v>
      </c>
      <c r="AD321" s="36"/>
      <c r="AE321" s="36"/>
      <c r="AF321" s="36"/>
      <c r="AG321" s="36"/>
      <c r="AH321" s="36"/>
      <c r="AI321" s="36"/>
      <c r="AJ321" s="36"/>
    </row>
    <row r="322" spans="1:36" hidden="1" outlineLevel="2" x14ac:dyDescent="0.2">
      <c r="A322" s="36"/>
      <c r="B322" s="36"/>
      <c r="C322" s="161"/>
      <c r="D322" s="161"/>
      <c r="E322" s="71" t="s">
        <v>34</v>
      </c>
      <c r="F322" s="71"/>
      <c r="G322" s="92"/>
      <c r="H322" s="93">
        <f t="shared" si="35"/>
        <v>0</v>
      </c>
      <c r="I322" s="162"/>
      <c r="J322" s="93">
        <f t="shared" si="36"/>
        <v>0</v>
      </c>
      <c r="K322" s="162"/>
      <c r="L322" s="162" t="str">
        <f t="shared" si="37"/>
        <v/>
      </c>
      <c r="M322" s="39"/>
      <c r="N322" s="163">
        <f t="shared" si="38"/>
        <v>0</v>
      </c>
      <c r="O322" s="163">
        <f t="shared" si="39"/>
        <v>0</v>
      </c>
      <c r="P322" s="163">
        <f t="shared" si="40"/>
        <v>0</v>
      </c>
      <c r="Q322" s="163">
        <f t="shared" si="41"/>
        <v>0</v>
      </c>
      <c r="R322" s="163">
        <f t="shared" si="42"/>
        <v>0</v>
      </c>
      <c r="S322" s="39"/>
      <c r="T322" s="164"/>
      <c r="U322" s="165">
        <f>ROUND(ROUND(T322,2)*(1+'General Inputs'!K$20)*(1-Z322)+'General Inputs'!K$27,2)</f>
        <v>0</v>
      </c>
      <c r="V322" s="165">
        <f>ROUND(ROUND(U322,2)*(1+'General Inputs'!L$20)*(1-AA322)+'General Inputs'!L$27,2)</f>
        <v>0</v>
      </c>
      <c r="W322" s="165">
        <f>ROUND(ROUND(V322,2)*(1+'General Inputs'!M$20)*(1-AB322)+'General Inputs'!M$27,2)</f>
        <v>0</v>
      </c>
      <c r="X322" s="165">
        <f>ROUND(ROUND(W322,2)*(1+'General Inputs'!N$20)*(1-AC322)+'General Inputs'!N$27,2)</f>
        <v>0</v>
      </c>
      <c r="Y322" s="166"/>
      <c r="Z322" s="194">
        <f>IF($T322="",0,'General Inputs'!K$22)</f>
        <v>0</v>
      </c>
      <c r="AA322" s="194">
        <f>IF($T322="",0,'General Inputs'!L$22)</f>
        <v>0</v>
      </c>
      <c r="AB322" s="194">
        <f>IF($T322="",0,'General Inputs'!M$22)</f>
        <v>0</v>
      </c>
      <c r="AC322" s="194">
        <f>IF($T322="",0,'General Inputs'!N$22)</f>
        <v>0</v>
      </c>
      <c r="AD322" s="36"/>
      <c r="AE322" s="36"/>
      <c r="AF322" s="36"/>
      <c r="AG322" s="36"/>
      <c r="AH322" s="36"/>
      <c r="AI322" s="36"/>
      <c r="AJ322" s="36"/>
    </row>
    <row r="323" spans="1:36" hidden="1" outlineLevel="2" x14ac:dyDescent="0.2">
      <c r="A323" s="36"/>
      <c r="B323" s="36"/>
      <c r="C323" s="161"/>
      <c r="D323" s="161"/>
      <c r="E323" s="71" t="s">
        <v>34</v>
      </c>
      <c r="F323" s="71"/>
      <c r="G323" s="92"/>
      <c r="H323" s="93">
        <f t="shared" si="35"/>
        <v>0</v>
      </c>
      <c r="I323" s="162"/>
      <c r="J323" s="93">
        <f t="shared" si="36"/>
        <v>0</v>
      </c>
      <c r="K323" s="162"/>
      <c r="L323" s="162" t="str">
        <f t="shared" si="37"/>
        <v/>
      </c>
      <c r="M323" s="39"/>
      <c r="N323" s="163">
        <f t="shared" si="38"/>
        <v>0</v>
      </c>
      <c r="O323" s="163">
        <f t="shared" si="39"/>
        <v>0</v>
      </c>
      <c r="P323" s="163">
        <f t="shared" si="40"/>
        <v>0</v>
      </c>
      <c r="Q323" s="163">
        <f t="shared" si="41"/>
        <v>0</v>
      </c>
      <c r="R323" s="163">
        <f t="shared" si="42"/>
        <v>0</v>
      </c>
      <c r="S323" s="39"/>
      <c r="T323" s="164"/>
      <c r="U323" s="165">
        <f>ROUND(ROUND(T323,2)*(1+'General Inputs'!K$20)*(1-Z323)+'General Inputs'!K$27,2)</f>
        <v>0</v>
      </c>
      <c r="V323" s="165">
        <f>ROUND(ROUND(U323,2)*(1+'General Inputs'!L$20)*(1-AA323)+'General Inputs'!L$27,2)</f>
        <v>0</v>
      </c>
      <c r="W323" s="165">
        <f>ROUND(ROUND(V323,2)*(1+'General Inputs'!M$20)*(1-AB323)+'General Inputs'!M$27,2)</f>
        <v>0</v>
      </c>
      <c r="X323" s="165">
        <f>ROUND(ROUND(W323,2)*(1+'General Inputs'!N$20)*(1-AC323)+'General Inputs'!N$27,2)</f>
        <v>0</v>
      </c>
      <c r="Y323" s="166"/>
      <c r="Z323" s="194">
        <f>IF($T323="",0,'General Inputs'!K$22)</f>
        <v>0</v>
      </c>
      <c r="AA323" s="194">
        <f>IF($T323="",0,'General Inputs'!L$22)</f>
        <v>0</v>
      </c>
      <c r="AB323" s="194">
        <f>IF($T323="",0,'General Inputs'!M$22)</f>
        <v>0</v>
      </c>
      <c r="AC323" s="194">
        <f>IF($T323="",0,'General Inputs'!N$22)</f>
        <v>0</v>
      </c>
      <c r="AD323" s="36"/>
      <c r="AE323" s="36"/>
      <c r="AF323" s="36"/>
      <c r="AG323" s="36"/>
      <c r="AH323" s="36"/>
      <c r="AI323" s="36"/>
      <c r="AJ323" s="36"/>
    </row>
    <row r="324" spans="1:36" s="48" customFormat="1" x14ac:dyDescent="0.2">
      <c r="A324" s="46"/>
      <c r="B324" s="46"/>
      <c r="C324" s="153"/>
      <c r="D324" s="153"/>
      <c r="E324" s="49"/>
      <c r="F324" s="49"/>
      <c r="G324" s="49"/>
      <c r="H324" s="41"/>
      <c r="I324" s="162"/>
      <c r="J324" s="162"/>
      <c r="K324" s="162"/>
      <c r="L324" s="162"/>
      <c r="M324" s="167"/>
      <c r="N324" s="73"/>
      <c r="O324" s="168"/>
      <c r="P324" s="168"/>
      <c r="Q324" s="168"/>
      <c r="R324" s="168"/>
      <c r="S324" s="47"/>
      <c r="T324" s="168"/>
      <c r="U324" s="168"/>
      <c r="V324" s="168"/>
      <c r="W324" s="168"/>
      <c r="X324" s="168"/>
      <c r="Y324" s="11"/>
      <c r="Z324" s="11"/>
      <c r="AA324" s="11"/>
      <c r="AB324" s="11"/>
      <c r="AC324" s="11"/>
      <c r="AD324" s="46"/>
      <c r="AE324" s="46"/>
      <c r="AF324" s="46"/>
      <c r="AG324" s="46"/>
      <c r="AH324" s="46"/>
      <c r="AI324" s="46"/>
      <c r="AJ324" s="46"/>
    </row>
    <row r="325" spans="1:36" ht="12.75" x14ac:dyDescent="0.2">
      <c r="A325" s="25"/>
      <c r="B325" s="26" t="s">
        <v>7</v>
      </c>
      <c r="C325" s="25"/>
      <c r="D325" s="25"/>
      <c r="E325" s="25"/>
      <c r="F325" s="25"/>
      <c r="G325" s="25"/>
      <c r="H325" s="34"/>
      <c r="I325" s="52"/>
      <c r="J325" s="52"/>
      <c r="K325" s="35"/>
      <c r="L325" s="34"/>
      <c r="M325" s="31"/>
      <c r="N325" s="30"/>
      <c r="O325" s="32"/>
      <c r="P325" s="32"/>
      <c r="Q325" s="32"/>
      <c r="R325" s="32"/>
      <c r="S325" s="52"/>
      <c r="T325" s="52"/>
      <c r="U325" s="35"/>
      <c r="V325" s="34"/>
      <c r="W325" s="35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5"/>
      <c r="AJ325" s="35"/>
    </row>
    <row r="326" spans="1:36" hidden="1" x14ac:dyDescent="0.2">
      <c r="M326" s="37"/>
      <c r="N326" s="36"/>
      <c r="O326" s="36"/>
      <c r="P326" s="36"/>
      <c r="Q326" s="36"/>
      <c r="R326" s="36"/>
    </row>
    <row r="327" spans="1:36" hidden="1" x14ac:dyDescent="0.2">
      <c r="M327" s="37"/>
      <c r="N327" s="36"/>
      <c r="O327" s="36"/>
      <c r="P327" s="36"/>
      <c r="Q327" s="36"/>
      <c r="R327" s="36"/>
    </row>
    <row r="328" spans="1:36" hidden="1" x14ac:dyDescent="0.2">
      <c r="M328" s="164"/>
      <c r="N328" s="169"/>
      <c r="O328" s="169"/>
      <c r="P328" s="169"/>
      <c r="Q328" s="169"/>
      <c r="R328" s="169"/>
    </row>
    <row r="329" spans="1:36" hidden="1" x14ac:dyDescent="0.2">
      <c r="M329" s="164"/>
      <c r="N329" s="169"/>
      <c r="O329" s="169"/>
      <c r="P329" s="169"/>
      <c r="Q329" s="169"/>
      <c r="R329" s="169"/>
    </row>
    <row r="330" spans="1:36" hidden="1" x14ac:dyDescent="0.2">
      <c r="M330" s="164"/>
      <c r="N330" s="169"/>
      <c r="O330" s="169"/>
      <c r="P330" s="169"/>
      <c r="Q330" s="169"/>
      <c r="R330" s="169"/>
    </row>
    <row r="331" spans="1:36" hidden="1" x14ac:dyDescent="0.2">
      <c r="M331" s="164"/>
      <c r="N331" s="169"/>
      <c r="O331" s="169"/>
      <c r="P331" s="169"/>
      <c r="Q331" s="169"/>
      <c r="R331" s="169"/>
    </row>
    <row r="332" spans="1:36" hidden="1" x14ac:dyDescent="0.2">
      <c r="M332" s="164"/>
      <c r="N332" s="169"/>
      <c r="O332" s="169"/>
      <c r="P332" s="169"/>
      <c r="Q332" s="169"/>
      <c r="R332" s="169"/>
    </row>
    <row r="333" spans="1:36" hidden="1" x14ac:dyDescent="0.2">
      <c r="M333" s="164"/>
      <c r="N333" s="169"/>
      <c r="O333" s="169"/>
      <c r="P333" s="169"/>
      <c r="Q333" s="169"/>
      <c r="R333" s="169"/>
    </row>
    <row r="334" spans="1:36" hidden="1" x14ac:dyDescent="0.2">
      <c r="M334" s="164"/>
      <c r="N334" s="169"/>
      <c r="O334" s="169"/>
      <c r="P334" s="169"/>
      <c r="Q334" s="169"/>
      <c r="R334" s="169"/>
    </row>
    <row r="335" spans="1:36" hidden="1" x14ac:dyDescent="0.2">
      <c r="M335" s="168"/>
      <c r="N335" s="73"/>
      <c r="O335" s="168"/>
      <c r="P335" s="168"/>
      <c r="Q335" s="168"/>
      <c r="R335" s="168"/>
    </row>
    <row r="336" spans="1:36" hidden="1" x14ac:dyDescent="0.2">
      <c r="M336" s="37"/>
      <c r="N336" s="36"/>
      <c r="O336" s="36"/>
      <c r="P336" s="36"/>
      <c r="Q336" s="36"/>
      <c r="R336" s="36"/>
    </row>
    <row r="337" spans="13:18" hidden="1" x14ac:dyDescent="0.2">
      <c r="M337" s="170"/>
      <c r="N337" s="170"/>
      <c r="O337" s="170"/>
      <c r="P337" s="170"/>
      <c r="Q337" s="170"/>
      <c r="R337" s="170"/>
    </row>
    <row r="338" spans="13:18" hidden="1" x14ac:dyDescent="0.2">
      <c r="M338" s="170"/>
      <c r="N338" s="170"/>
      <c r="O338" s="170"/>
      <c r="P338" s="170"/>
      <c r="Q338" s="170"/>
      <c r="R338" s="170"/>
    </row>
    <row r="339" spans="13:18" hidden="1" x14ac:dyDescent="0.2">
      <c r="M339" s="170"/>
      <c r="N339" s="170"/>
      <c r="O339" s="170"/>
      <c r="P339" s="170"/>
      <c r="Q339" s="170"/>
      <c r="R339" s="170"/>
    </row>
    <row r="340" spans="13:18" hidden="1" x14ac:dyDescent="0.2">
      <c r="M340" s="170"/>
      <c r="N340" s="170"/>
      <c r="O340" s="170"/>
      <c r="P340" s="170"/>
      <c r="Q340" s="170"/>
      <c r="R340" s="170"/>
    </row>
    <row r="341" spans="13:18" hidden="1" x14ac:dyDescent="0.2">
      <c r="M341" s="170"/>
      <c r="N341" s="170"/>
      <c r="O341" s="170"/>
      <c r="P341" s="170"/>
      <c r="Q341" s="170"/>
      <c r="R341" s="170"/>
    </row>
    <row r="342" spans="13:18" hidden="1" x14ac:dyDescent="0.2">
      <c r="M342" s="170"/>
      <c r="N342" s="170"/>
      <c r="O342" s="170"/>
      <c r="P342" s="170"/>
      <c r="Q342" s="170"/>
      <c r="R342" s="170"/>
    </row>
    <row r="343" spans="13:18" hidden="1" x14ac:dyDescent="0.2">
      <c r="M343" s="170"/>
      <c r="N343" s="170"/>
      <c r="O343" s="170"/>
      <c r="P343" s="170"/>
      <c r="Q343" s="170"/>
      <c r="R343" s="170"/>
    </row>
    <row r="344" spans="13:18" hidden="1" x14ac:dyDescent="0.2">
      <c r="M344" s="167"/>
      <c r="N344" s="49"/>
      <c r="O344" s="167"/>
      <c r="P344" s="167"/>
      <c r="Q344" s="167"/>
      <c r="R344" s="167"/>
    </row>
    <row r="345" spans="13:18" hidden="1" x14ac:dyDescent="0.2">
      <c r="M345" s="37"/>
      <c r="N345" s="36"/>
      <c r="O345" s="36"/>
      <c r="P345" s="36"/>
      <c r="Q345" s="36"/>
      <c r="R345" s="36"/>
    </row>
    <row r="346" spans="13:18" ht="12.75" hidden="1" x14ac:dyDescent="0.2">
      <c r="M346" s="52"/>
      <c r="N346" s="34"/>
      <c r="O346" s="35"/>
      <c r="P346" s="34"/>
      <c r="Q346" s="35"/>
      <c r="R346" s="34"/>
    </row>
  </sheetData>
  <mergeCells count="3">
    <mergeCell ref="Z4:AC4"/>
    <mergeCell ref="T4:X4"/>
    <mergeCell ref="N4:R4"/>
  </mergeCells>
  <conditionalFormatting sqref="L1:L1048576">
    <cfRule type="cellIs" dxfId="7" priority="2" operator="equal">
      <formula>"COMPLIANT"</formula>
    </cfRule>
    <cfRule type="cellIs" dxfId="6" priority="1" operator="equal">
      <formula>"NON-COMPLIANT"</formula>
    </cfRule>
  </conditionalFormatting>
  <dataValidations count="2">
    <dataValidation type="list" allowBlank="1" showInputMessage="1" showErrorMessage="1" sqref="N324 N335 N344" xr:uid="{00000000-0002-0000-0300-000000000000}">
      <formula1>$I$11:$I$18</formula1>
    </dataValidation>
    <dataValidation type="list" allowBlank="1" showInputMessage="1" showErrorMessage="1" sqref="H324" xr:uid="{00000000-0002-0000-0300-000001000000}">
      <formula1>#REF!</formula1>
    </dataValidation>
  </dataValidations>
  <hyperlinks>
    <hyperlink ref="N1" location="'Pricing model - ACS'!A1" display="Back to Index" xr:uid="{00000000-0004-0000-0300-000000000000}"/>
  </hyperlink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2000000}">
          <x14:formula1>
            <xm:f>'C:\Users\ddale\Work Folders\[Pricing template model 1.xlsx]Lookup|Tables'!#REF!</xm:f>
          </x14:formula1>
          <xm:sqref>G7:G323</xm:sqref>
        </x14:dataValidation>
        <x14:dataValidation type="list" allowBlank="1" showInputMessage="1" showErrorMessage="1" xr:uid="{00000000-0002-0000-0300-000003000000}">
          <x14:formula1>
            <xm:f>'Lookup Tables'!$G$9:$G$17</xm:f>
          </x14:formula1>
          <xm:sqref>E7:E323</xm:sqref>
        </x14:dataValidation>
        <x14:dataValidation type="list" allowBlank="1" showInputMessage="1" showErrorMessage="1" xr:uid="{AEB96854-FA7D-4154-B4F0-C1CDC218E79D}">
          <x14:formula1>
            <xm:f>'Lookup Tables'!$G$29:$G$37</xm:f>
          </x14:formula1>
          <xm:sqref>F7:F323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4" tint="0.79998168889431442"/>
  </sheetPr>
  <dimension ref="A1:AD59"/>
  <sheetViews>
    <sheetView showGridLines="0" topLeftCell="B1" zoomScale="115" zoomScaleNormal="115" workbookViewId="0">
      <selection activeCell="M29" sqref="M29"/>
    </sheetView>
  </sheetViews>
  <sheetFormatPr defaultColWidth="0" defaultRowHeight="11.25" zeroHeight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5" width="11.42578125" style="11" customWidth="1"/>
    <col min="6" max="6" width="1.42578125" style="11" customWidth="1"/>
    <col min="7" max="7" width="9.28515625" style="11" customWidth="1"/>
    <col min="8" max="8" width="1.28515625" style="11" customWidth="1"/>
    <col min="9" max="9" width="9.28515625" style="11" customWidth="1"/>
    <col min="10" max="10" width="0.85546875" style="11" customWidth="1"/>
    <col min="11" max="11" width="9.28515625" style="11" customWidth="1"/>
    <col min="12" max="12" width="5.7109375" style="11" customWidth="1"/>
    <col min="13" max="17" width="9.28515625" style="11" customWidth="1"/>
    <col min="18" max="18" width="5.7109375" style="11" customWidth="1"/>
    <col min="19" max="23" width="9.28515625" style="11" customWidth="1"/>
    <col min="24" max="24" width="31.5703125" style="11" customWidth="1"/>
    <col min="25" max="27" width="1.42578125" style="11" customWidth="1"/>
    <col min="28" max="16384" width="8" style="11" hidden="1"/>
  </cols>
  <sheetData>
    <row r="1" spans="1:30" ht="15.75" x14ac:dyDescent="0.25">
      <c r="A1" s="1"/>
      <c r="B1" s="2" t="str">
        <f>'Pricing model - ACS'!G2&amp;" - "&amp;'Pricing model - ACS'!G3</f>
        <v>AER pricing model - price capped ACS - AusNet Services 2022–23</v>
      </c>
      <c r="C1" s="2"/>
      <c r="D1" s="2"/>
      <c r="E1" s="2"/>
      <c r="F1" s="2"/>
      <c r="G1" s="7"/>
      <c r="H1" s="3"/>
      <c r="I1" s="5"/>
      <c r="J1" s="8"/>
      <c r="K1" s="8"/>
      <c r="L1" s="6"/>
      <c r="M1" s="53" t="s">
        <v>0</v>
      </c>
      <c r="N1" s="8"/>
      <c r="O1" s="8"/>
      <c r="P1" s="5"/>
      <c r="Q1" s="5"/>
      <c r="R1" s="4"/>
      <c r="T1" s="8"/>
      <c r="U1" s="8"/>
      <c r="V1" s="5"/>
      <c r="W1" s="5"/>
      <c r="X1" s="6"/>
      <c r="Y1" s="10"/>
      <c r="Z1" s="9"/>
      <c r="AA1" s="1"/>
    </row>
    <row r="2" spans="1:30" ht="13.5" thickBot="1" x14ac:dyDescent="0.25">
      <c r="A2" s="12"/>
      <c r="B2" s="13" t="str">
        <f>'Pricing model - ACS'!C24&amp;" - "&amp;'Pricing model - ACS'!E24</f>
        <v>Labour Rates - Price caps, historical prices, proposed prices, and compliance checks for labour rates used for quoted services</v>
      </c>
      <c r="C2" s="13"/>
      <c r="D2" s="13"/>
      <c r="E2" s="13"/>
      <c r="F2" s="13"/>
      <c r="G2" s="15"/>
      <c r="H2" s="12"/>
      <c r="I2" s="15"/>
      <c r="J2" s="15"/>
      <c r="K2" s="15"/>
      <c r="L2" s="15"/>
      <c r="M2" s="15"/>
      <c r="N2" s="15"/>
      <c r="O2" s="16" t="s">
        <v>187</v>
      </c>
      <c r="P2" s="15"/>
      <c r="Q2" s="15"/>
      <c r="R2" s="14"/>
      <c r="S2" s="12"/>
      <c r="T2" s="15"/>
      <c r="U2" s="15"/>
      <c r="V2" s="15"/>
      <c r="W2" s="15"/>
      <c r="X2" s="16"/>
      <c r="Y2" s="15"/>
      <c r="Z2" s="15"/>
      <c r="AA2" s="12"/>
    </row>
    <row r="3" spans="1:30" x14ac:dyDescent="0.2">
      <c r="A3" s="17"/>
      <c r="B3" s="17"/>
      <c r="C3" s="69"/>
      <c r="D3" s="69"/>
      <c r="E3" s="18"/>
      <c r="F3" s="18"/>
      <c r="G3" s="20"/>
      <c r="H3" s="19"/>
      <c r="I3" s="20"/>
      <c r="J3" s="20"/>
      <c r="K3" s="20"/>
      <c r="L3" s="20"/>
      <c r="M3" s="20"/>
      <c r="N3" s="20"/>
      <c r="O3" s="20"/>
      <c r="P3" s="20"/>
      <c r="Q3" s="20"/>
      <c r="R3" s="18"/>
      <c r="S3" s="19"/>
      <c r="T3" s="20"/>
      <c r="U3" s="20"/>
      <c r="V3" s="20"/>
      <c r="W3" s="20"/>
      <c r="X3" s="20"/>
      <c r="Y3" s="21"/>
      <c r="Z3" s="21"/>
      <c r="AA3" s="21"/>
    </row>
    <row r="4" spans="1:30" x14ac:dyDescent="0.2">
      <c r="A4" s="22"/>
      <c r="B4" s="22"/>
      <c r="C4" s="22"/>
      <c r="D4" s="22"/>
      <c r="E4" s="23"/>
      <c r="F4" s="23"/>
      <c r="G4" s="24"/>
      <c r="H4" s="24"/>
      <c r="I4" s="24"/>
      <c r="J4" s="24"/>
      <c r="K4" s="24"/>
      <c r="L4" s="24"/>
      <c r="M4" s="214" t="s">
        <v>205</v>
      </c>
      <c r="N4" s="214"/>
      <c r="O4" s="214"/>
      <c r="P4" s="214"/>
      <c r="Q4" s="214"/>
      <c r="R4" s="23"/>
      <c r="S4" s="214" t="s">
        <v>206</v>
      </c>
      <c r="T4" s="214"/>
      <c r="U4" s="214"/>
      <c r="V4" s="214"/>
      <c r="W4" s="214"/>
      <c r="X4" s="22"/>
      <c r="Y4" s="22"/>
      <c r="Z4" s="22"/>
      <c r="AA4" s="22"/>
      <c r="AB4" s="22"/>
      <c r="AC4" s="22"/>
      <c r="AD4" s="22"/>
    </row>
    <row r="5" spans="1:30" ht="12.75" x14ac:dyDescent="0.2">
      <c r="A5" s="25"/>
      <c r="B5" s="26" t="s">
        <v>126</v>
      </c>
      <c r="C5" s="25"/>
      <c r="D5" s="27" t="s">
        <v>186</v>
      </c>
      <c r="E5" s="27" t="str">
        <f>'Ancillary Network Services'!E5</f>
        <v>Unit</v>
      </c>
      <c r="F5" s="27"/>
      <c r="G5" s="27" t="str">
        <f>'Ancillary Network Services'!H5</f>
        <v>Proposed price</v>
      </c>
      <c r="H5" s="27"/>
      <c r="I5" s="27" t="str">
        <f>'Ancillary Network Services'!J5</f>
        <v>Price cap</v>
      </c>
      <c r="J5" s="27"/>
      <c r="K5" s="27" t="str">
        <f>'Ancillary Network Services'!L5</f>
        <v>Compliance</v>
      </c>
      <c r="L5" s="27"/>
      <c r="M5" s="27" t="str">
        <f>'Ancillary Network Services'!N5</f>
        <v>2021–22</v>
      </c>
      <c r="N5" s="27" t="str">
        <f>'Ancillary Network Services'!O5</f>
        <v>2022–23</v>
      </c>
      <c r="O5" s="27" t="str">
        <f>'Ancillary Network Services'!P5</f>
        <v>2023–24</v>
      </c>
      <c r="P5" s="27" t="str">
        <f>'Ancillary Network Services'!Q5</f>
        <v>2024–25</v>
      </c>
      <c r="Q5" s="27" t="str">
        <f>'Ancillary Network Services'!R5</f>
        <v>2025–26</v>
      </c>
      <c r="R5" s="27"/>
      <c r="S5" s="27" t="str">
        <f>'Ancillary Network Services'!T5</f>
        <v>2021–22</v>
      </c>
      <c r="T5" s="27" t="str">
        <f>'Ancillary Network Services'!U5</f>
        <v>2022–23</v>
      </c>
      <c r="U5" s="27" t="str">
        <f>'Ancillary Network Services'!V5</f>
        <v>2023–24</v>
      </c>
      <c r="V5" s="27" t="str">
        <f>'Ancillary Network Services'!W5</f>
        <v>2024–25</v>
      </c>
      <c r="W5" s="27" t="str">
        <f>'Ancillary Network Services'!X5</f>
        <v>2025–26</v>
      </c>
      <c r="X5" s="51" t="s">
        <v>6</v>
      </c>
      <c r="Y5" s="35"/>
      <c r="Z5" s="35"/>
      <c r="AA5" s="35"/>
      <c r="AB5" s="35"/>
      <c r="AC5" s="35"/>
      <c r="AD5" s="35"/>
    </row>
    <row r="6" spans="1:30" x14ac:dyDescent="0.2">
      <c r="A6" s="36"/>
      <c r="B6" s="36"/>
      <c r="C6" s="36"/>
      <c r="D6" s="36"/>
      <c r="E6" s="37"/>
      <c r="F6" s="37"/>
      <c r="G6" s="37"/>
      <c r="H6" s="37"/>
      <c r="I6" s="37"/>
      <c r="J6" s="36"/>
      <c r="K6" s="36"/>
      <c r="L6" s="37"/>
      <c r="M6" s="37"/>
      <c r="N6" s="36"/>
      <c r="O6" s="36"/>
      <c r="P6" s="36"/>
      <c r="Q6" s="36"/>
      <c r="R6" s="37"/>
      <c r="S6" s="37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</row>
    <row r="7" spans="1:30" x14ac:dyDescent="0.2">
      <c r="A7" s="36"/>
      <c r="B7" s="36"/>
      <c r="C7" s="161" t="s">
        <v>267</v>
      </c>
      <c r="D7" s="161"/>
      <c r="E7" s="71" t="s">
        <v>34</v>
      </c>
      <c r="F7" s="92"/>
      <c r="G7" s="93">
        <f t="shared" ref="G7:G36" si="0">_xlfn.IFNA(INDEX($M7:$Q7,1,MATCH(forecastyear,$M$5:$Q$5,0)),0)</f>
        <v>126.28</v>
      </c>
      <c r="H7" s="162"/>
      <c r="I7" s="93">
        <f t="shared" ref="I7:I36" si="1">_xlfn.IFNA(INDEX($S7:$W7,1,MATCH(forecastyear,$S$5:$W$5,0)),0)</f>
        <v>126.28</v>
      </c>
      <c r="J7" s="162"/>
      <c r="K7" s="162" t="str">
        <f>IF(C7="","",IF(G7&gt;I7,"NON-COMPLIANT","COMPLIANT"))</f>
        <v>COMPLIANT</v>
      </c>
      <c r="L7" s="39"/>
      <c r="M7" s="163">
        <f>S7</f>
        <v>121.21</v>
      </c>
      <c r="N7" s="163">
        <f t="shared" ref="N7:Q7" si="2">T7</f>
        <v>126.28</v>
      </c>
      <c r="O7" s="163">
        <f t="shared" si="2"/>
        <v>129.59</v>
      </c>
      <c r="P7" s="163">
        <f t="shared" si="2"/>
        <v>133.15</v>
      </c>
      <c r="Q7" s="163">
        <f t="shared" si="2"/>
        <v>137.1</v>
      </c>
      <c r="R7" s="39"/>
      <c r="S7" s="164">
        <v>121.21</v>
      </c>
      <c r="T7" s="165">
        <f>ROUND(ROUND(S7,2)*(1+'General Inputs'!K$20)*(1-'General Inputs'!K$22)+'General Inputs'!K$27,2)</f>
        <v>126.28</v>
      </c>
      <c r="U7" s="165">
        <f>ROUND(T7*(1+'General Inputs'!L$20)*(1-'General Inputs'!L$22)+'General Inputs'!L$27,2)</f>
        <v>129.59</v>
      </c>
      <c r="V7" s="165">
        <f>ROUND(U7*(1+'General Inputs'!M$20)*(1-'General Inputs'!M$22)+'General Inputs'!M$27,2)</f>
        <v>133.15</v>
      </c>
      <c r="W7" s="165">
        <f>ROUND(V7*(1+'General Inputs'!N$20)*(1-'General Inputs'!N$22)+'General Inputs'!N$27,2)</f>
        <v>137.1</v>
      </c>
      <c r="X7" s="36"/>
      <c r="Y7" s="36"/>
      <c r="Z7" s="36"/>
      <c r="AA7" s="36"/>
      <c r="AB7" s="36"/>
      <c r="AC7" s="36"/>
      <c r="AD7" s="36"/>
    </row>
    <row r="8" spans="1:30" x14ac:dyDescent="0.2">
      <c r="A8" s="36"/>
      <c r="B8" s="36"/>
      <c r="C8" s="161" t="s">
        <v>268</v>
      </c>
      <c r="D8" s="161"/>
      <c r="E8" s="71" t="s">
        <v>34</v>
      </c>
      <c r="F8" s="92"/>
      <c r="G8" s="93">
        <f t="shared" si="0"/>
        <v>123.34</v>
      </c>
      <c r="H8" s="162"/>
      <c r="I8" s="93">
        <f t="shared" si="1"/>
        <v>123.34</v>
      </c>
      <c r="J8" s="162"/>
      <c r="K8" s="162" t="str">
        <f t="shared" ref="K8:K36" si="3">IF(C8="","",IF(G8&gt;I8,"NON-COMPLIANT","COMPLIANT"))</f>
        <v>COMPLIANT</v>
      </c>
      <c r="L8" s="39"/>
      <c r="M8" s="163">
        <f t="shared" ref="M8:M36" si="4">S8</f>
        <v>118.39</v>
      </c>
      <c r="N8" s="163">
        <f t="shared" ref="N8:N36" si="5">T8</f>
        <v>123.34</v>
      </c>
      <c r="O8" s="163">
        <f t="shared" ref="O8:O36" si="6">U8</f>
        <v>126.57</v>
      </c>
      <c r="P8" s="163">
        <f t="shared" ref="P8:P36" si="7">V8</f>
        <v>130.05000000000001</v>
      </c>
      <c r="Q8" s="163">
        <f t="shared" ref="Q8:Q36" si="8">W8</f>
        <v>133.91</v>
      </c>
      <c r="R8" s="39"/>
      <c r="S8" s="164">
        <v>118.39</v>
      </c>
      <c r="T8" s="165">
        <f>ROUND(ROUND(S8,2)*(1+'General Inputs'!K$20)*(1-'General Inputs'!K$22)+'General Inputs'!K$27,2)</f>
        <v>123.34</v>
      </c>
      <c r="U8" s="165">
        <f>ROUND(T8*(1+'General Inputs'!L$20)*(1-'General Inputs'!L$22)+'General Inputs'!L$27,2)</f>
        <v>126.57</v>
      </c>
      <c r="V8" s="165">
        <f>ROUND(U8*(1+'General Inputs'!M$20)*(1-'General Inputs'!M$22)+'General Inputs'!M$27,2)</f>
        <v>130.05000000000001</v>
      </c>
      <c r="W8" s="165">
        <f>ROUND(V8*(1+'General Inputs'!N$20)*(1-'General Inputs'!N$22)+'General Inputs'!N$27,2)</f>
        <v>133.91</v>
      </c>
      <c r="X8" s="36"/>
      <c r="Y8" s="36"/>
      <c r="Z8" s="36"/>
      <c r="AA8" s="36"/>
      <c r="AB8" s="36"/>
      <c r="AC8" s="36"/>
      <c r="AD8" s="36"/>
    </row>
    <row r="9" spans="1:30" x14ac:dyDescent="0.2">
      <c r="A9" s="36"/>
      <c r="B9" s="36"/>
      <c r="C9" s="161" t="s">
        <v>269</v>
      </c>
      <c r="D9" s="161"/>
      <c r="E9" s="71" t="s">
        <v>34</v>
      </c>
      <c r="F9" s="92"/>
      <c r="G9" s="93">
        <f t="shared" si="0"/>
        <v>123.34</v>
      </c>
      <c r="H9" s="162"/>
      <c r="I9" s="93">
        <f t="shared" si="1"/>
        <v>123.34</v>
      </c>
      <c r="J9" s="162"/>
      <c r="K9" s="162" t="str">
        <f t="shared" si="3"/>
        <v>COMPLIANT</v>
      </c>
      <c r="L9" s="39"/>
      <c r="M9" s="163">
        <f t="shared" si="4"/>
        <v>118.39</v>
      </c>
      <c r="N9" s="163">
        <f t="shared" si="5"/>
        <v>123.34</v>
      </c>
      <c r="O9" s="163">
        <f t="shared" si="6"/>
        <v>126.57</v>
      </c>
      <c r="P9" s="163">
        <f t="shared" si="7"/>
        <v>130.05000000000001</v>
      </c>
      <c r="Q9" s="163">
        <f t="shared" si="8"/>
        <v>133.91</v>
      </c>
      <c r="R9" s="39"/>
      <c r="S9" s="164">
        <v>118.39</v>
      </c>
      <c r="T9" s="165">
        <f>ROUND(ROUND(S9,2)*(1+'General Inputs'!K$20)*(1-'General Inputs'!K$22)+'General Inputs'!K$27,2)</f>
        <v>123.34</v>
      </c>
      <c r="U9" s="165">
        <f>ROUND(T9*(1+'General Inputs'!L$20)*(1-'General Inputs'!L$22)+'General Inputs'!L$27,2)</f>
        <v>126.57</v>
      </c>
      <c r="V9" s="165">
        <f>ROUND(U9*(1+'General Inputs'!M$20)*(1-'General Inputs'!M$22)+'General Inputs'!M$27,2)</f>
        <v>130.05000000000001</v>
      </c>
      <c r="W9" s="165">
        <f>ROUND(V9*(1+'General Inputs'!N$20)*(1-'General Inputs'!N$22)+'General Inputs'!N$27,2)</f>
        <v>133.91</v>
      </c>
      <c r="X9" s="36"/>
      <c r="Y9" s="36"/>
      <c r="Z9" s="36"/>
      <c r="AA9" s="36"/>
      <c r="AB9" s="36"/>
      <c r="AC9" s="36"/>
      <c r="AD9" s="36"/>
    </row>
    <row r="10" spans="1:30" x14ac:dyDescent="0.2">
      <c r="A10" s="36"/>
      <c r="B10" s="36"/>
      <c r="C10" s="161" t="s">
        <v>270</v>
      </c>
      <c r="D10" s="161"/>
      <c r="E10" s="71" t="s">
        <v>34</v>
      </c>
      <c r="F10" s="92"/>
      <c r="G10" s="93">
        <f t="shared" si="0"/>
        <v>181.85</v>
      </c>
      <c r="H10" s="162"/>
      <c r="I10" s="93">
        <f t="shared" si="1"/>
        <v>181.85</v>
      </c>
      <c r="J10" s="162"/>
      <c r="K10" s="162" t="str">
        <f t="shared" si="3"/>
        <v>COMPLIANT</v>
      </c>
      <c r="L10" s="39"/>
      <c r="M10" s="163">
        <f t="shared" si="4"/>
        <v>174.55</v>
      </c>
      <c r="N10" s="163">
        <f t="shared" si="5"/>
        <v>181.85</v>
      </c>
      <c r="O10" s="163">
        <f t="shared" si="6"/>
        <v>186.62</v>
      </c>
      <c r="P10" s="163">
        <f t="shared" si="7"/>
        <v>191.75</v>
      </c>
      <c r="Q10" s="163">
        <f t="shared" si="8"/>
        <v>197.44</v>
      </c>
      <c r="R10" s="39"/>
      <c r="S10" s="164">
        <v>174.55</v>
      </c>
      <c r="T10" s="165">
        <f>ROUND(ROUND(S10,2)*(1+'General Inputs'!K$20)*(1-'General Inputs'!K$22)+'General Inputs'!K$27,2)</f>
        <v>181.85</v>
      </c>
      <c r="U10" s="165">
        <f>ROUND(T10*(1+'General Inputs'!L$20)*(1-'General Inputs'!L$22)+'General Inputs'!L$27,2)</f>
        <v>186.62</v>
      </c>
      <c r="V10" s="165">
        <f>ROUND(U10*(1+'General Inputs'!M$20)*(1-'General Inputs'!M$22)+'General Inputs'!M$27,2)</f>
        <v>191.75</v>
      </c>
      <c r="W10" s="165">
        <f>ROUND(V10*(1+'General Inputs'!N$20)*(1-'General Inputs'!N$22)+'General Inputs'!N$27,2)</f>
        <v>197.44</v>
      </c>
      <c r="X10" s="36"/>
      <c r="Y10" s="36"/>
      <c r="Z10" s="36"/>
      <c r="AA10" s="36"/>
      <c r="AB10" s="36"/>
      <c r="AC10" s="36"/>
      <c r="AD10" s="36"/>
    </row>
    <row r="11" spans="1:30" x14ac:dyDescent="0.2">
      <c r="A11" s="36"/>
      <c r="B11" s="36"/>
      <c r="C11" s="161" t="s">
        <v>271</v>
      </c>
      <c r="D11" s="161"/>
      <c r="E11" s="71" t="s">
        <v>34</v>
      </c>
      <c r="F11" s="92"/>
      <c r="G11" s="93">
        <f t="shared" si="0"/>
        <v>169.53</v>
      </c>
      <c r="H11" s="162"/>
      <c r="I11" s="93">
        <f t="shared" si="1"/>
        <v>169.53</v>
      </c>
      <c r="J11" s="162"/>
      <c r="K11" s="162" t="str">
        <f t="shared" si="3"/>
        <v>COMPLIANT</v>
      </c>
      <c r="L11" s="39"/>
      <c r="M11" s="163">
        <f t="shared" si="4"/>
        <v>162.72</v>
      </c>
      <c r="N11" s="163">
        <f t="shared" si="5"/>
        <v>169.53</v>
      </c>
      <c r="O11" s="163">
        <f t="shared" si="6"/>
        <v>173.97</v>
      </c>
      <c r="P11" s="163">
        <f t="shared" si="7"/>
        <v>178.75</v>
      </c>
      <c r="Q11" s="163">
        <f t="shared" si="8"/>
        <v>184.06</v>
      </c>
      <c r="R11" s="39"/>
      <c r="S11" s="164">
        <v>162.72</v>
      </c>
      <c r="T11" s="165">
        <f>ROUND(ROUND(S11,2)*(1+'General Inputs'!K$20)*(1-'General Inputs'!K$22)+'General Inputs'!K$27,2)</f>
        <v>169.53</v>
      </c>
      <c r="U11" s="165">
        <f>ROUND(T11*(1+'General Inputs'!L$20)*(1-'General Inputs'!L$22)+'General Inputs'!L$27,2)</f>
        <v>173.97</v>
      </c>
      <c r="V11" s="165">
        <f>ROUND(U11*(1+'General Inputs'!M$20)*(1-'General Inputs'!M$22)+'General Inputs'!M$27,2)</f>
        <v>178.75</v>
      </c>
      <c r="W11" s="165">
        <f>ROUND(V11*(1+'General Inputs'!N$20)*(1-'General Inputs'!N$22)+'General Inputs'!N$27,2)</f>
        <v>184.06</v>
      </c>
      <c r="X11" s="36"/>
      <c r="Y11" s="36"/>
      <c r="Z11" s="36"/>
      <c r="AA11" s="36"/>
      <c r="AB11" s="36"/>
      <c r="AC11" s="36"/>
      <c r="AD11" s="36"/>
    </row>
    <row r="12" spans="1:30" x14ac:dyDescent="0.2">
      <c r="A12" s="36"/>
      <c r="B12" s="36"/>
      <c r="C12" s="161" t="s">
        <v>360</v>
      </c>
      <c r="D12" s="161"/>
      <c r="E12" s="71" t="s">
        <v>34</v>
      </c>
      <c r="F12" s="92"/>
      <c r="G12" s="93">
        <f t="shared" si="0"/>
        <v>169.53</v>
      </c>
      <c r="H12" s="162"/>
      <c r="I12" s="93">
        <f t="shared" si="1"/>
        <v>169.53</v>
      </c>
      <c r="J12" s="162"/>
      <c r="K12" s="162" t="str">
        <f t="shared" si="3"/>
        <v>COMPLIANT</v>
      </c>
      <c r="L12" s="39"/>
      <c r="M12" s="163">
        <f t="shared" si="4"/>
        <v>162.72</v>
      </c>
      <c r="N12" s="163">
        <f t="shared" si="5"/>
        <v>169.53</v>
      </c>
      <c r="O12" s="163">
        <f t="shared" si="6"/>
        <v>173.97</v>
      </c>
      <c r="P12" s="163">
        <f t="shared" si="7"/>
        <v>178.75</v>
      </c>
      <c r="Q12" s="163">
        <f t="shared" si="8"/>
        <v>184.06</v>
      </c>
      <c r="R12" s="39"/>
      <c r="S12" s="164">
        <v>162.72</v>
      </c>
      <c r="T12" s="165">
        <f>ROUND(ROUND(S12,2)*(1+'General Inputs'!K$20)*(1-'General Inputs'!K$22)+'General Inputs'!K$27,2)</f>
        <v>169.53</v>
      </c>
      <c r="U12" s="165">
        <f>ROUND(T12*(1+'General Inputs'!L$20)*(1-'General Inputs'!L$22)+'General Inputs'!L$27,2)</f>
        <v>173.97</v>
      </c>
      <c r="V12" s="165">
        <f>ROUND(U12*(1+'General Inputs'!M$20)*(1-'General Inputs'!M$22)+'General Inputs'!M$27,2)</f>
        <v>178.75</v>
      </c>
      <c r="W12" s="165">
        <f>ROUND(V12*(1+'General Inputs'!N$20)*(1-'General Inputs'!N$22)+'General Inputs'!N$27,2)</f>
        <v>184.06</v>
      </c>
      <c r="X12" s="36"/>
      <c r="Y12" s="36"/>
      <c r="Z12" s="36"/>
      <c r="AA12" s="36"/>
      <c r="AB12" s="36"/>
      <c r="AC12" s="36"/>
      <c r="AD12" s="36"/>
    </row>
    <row r="13" spans="1:30" x14ac:dyDescent="0.2">
      <c r="A13" s="36"/>
      <c r="B13" s="36"/>
      <c r="C13" s="161" t="s">
        <v>361</v>
      </c>
      <c r="D13" s="161"/>
      <c r="E13" s="71" t="s">
        <v>34</v>
      </c>
      <c r="F13" s="92"/>
      <c r="G13" s="93">
        <f t="shared" si="0"/>
        <v>144.74</v>
      </c>
      <c r="H13" s="162"/>
      <c r="I13" s="93">
        <f t="shared" si="1"/>
        <v>144.74</v>
      </c>
      <c r="J13" s="162"/>
      <c r="K13" s="162" t="str">
        <f t="shared" si="3"/>
        <v>COMPLIANT</v>
      </c>
      <c r="L13" s="39"/>
      <c r="M13" s="163">
        <f t="shared" si="4"/>
        <v>138.93</v>
      </c>
      <c r="N13" s="163">
        <f t="shared" si="5"/>
        <v>144.74</v>
      </c>
      <c r="O13" s="163">
        <f t="shared" si="6"/>
        <v>148.53</v>
      </c>
      <c r="P13" s="163">
        <f t="shared" si="7"/>
        <v>152.61000000000001</v>
      </c>
      <c r="Q13" s="163">
        <f t="shared" si="8"/>
        <v>157.13999999999999</v>
      </c>
      <c r="R13" s="39"/>
      <c r="S13" s="164">
        <v>138.93</v>
      </c>
      <c r="T13" s="165">
        <f>ROUND(ROUND(S13,2)*(1+'General Inputs'!K$20)*(1-'General Inputs'!K$22)+'General Inputs'!K$27,2)</f>
        <v>144.74</v>
      </c>
      <c r="U13" s="165">
        <f>ROUND(T13*(1+'General Inputs'!L$20)*(1-'General Inputs'!L$22)+'General Inputs'!L$27,2)</f>
        <v>148.53</v>
      </c>
      <c r="V13" s="165">
        <f>ROUND(U13*(1+'General Inputs'!M$20)*(1-'General Inputs'!M$22)+'General Inputs'!M$27,2)</f>
        <v>152.61000000000001</v>
      </c>
      <c r="W13" s="165">
        <f>ROUND(V13*(1+'General Inputs'!N$20)*(1-'General Inputs'!N$22)+'General Inputs'!N$27,2)</f>
        <v>157.13999999999999</v>
      </c>
      <c r="X13" s="36"/>
      <c r="Y13" s="36"/>
      <c r="Z13" s="36"/>
      <c r="AA13" s="36"/>
      <c r="AB13" s="36"/>
      <c r="AC13" s="36"/>
      <c r="AD13" s="36"/>
    </row>
    <row r="14" spans="1:30" x14ac:dyDescent="0.2">
      <c r="A14" s="36"/>
      <c r="B14" s="36"/>
      <c r="C14" s="161" t="s">
        <v>362</v>
      </c>
      <c r="D14" s="161"/>
      <c r="E14" s="71" t="s">
        <v>34</v>
      </c>
      <c r="F14" s="92"/>
      <c r="G14" s="93">
        <f t="shared" si="0"/>
        <v>111.23</v>
      </c>
      <c r="H14" s="162"/>
      <c r="I14" s="93">
        <f t="shared" si="1"/>
        <v>111.23</v>
      </c>
      <c r="J14" s="162"/>
      <c r="K14" s="162" t="str">
        <f t="shared" si="3"/>
        <v>COMPLIANT</v>
      </c>
      <c r="L14" s="39"/>
      <c r="M14" s="163">
        <f t="shared" si="4"/>
        <v>106.76</v>
      </c>
      <c r="N14" s="163">
        <f t="shared" si="5"/>
        <v>111.23</v>
      </c>
      <c r="O14" s="163">
        <f t="shared" si="6"/>
        <v>114.14</v>
      </c>
      <c r="P14" s="163">
        <f t="shared" si="7"/>
        <v>117.28</v>
      </c>
      <c r="Q14" s="163">
        <f t="shared" si="8"/>
        <v>120.76</v>
      </c>
      <c r="R14" s="39"/>
      <c r="S14" s="164">
        <v>106.76</v>
      </c>
      <c r="T14" s="165">
        <f>ROUND(ROUND(S14,2)*(1+'General Inputs'!K$20)*(1-'General Inputs'!K$22)+'General Inputs'!K$27,2)</f>
        <v>111.23</v>
      </c>
      <c r="U14" s="165">
        <f>ROUND(T14*(1+'General Inputs'!L$20)*(1-'General Inputs'!L$22)+'General Inputs'!L$27,2)</f>
        <v>114.14</v>
      </c>
      <c r="V14" s="165">
        <f>ROUND(U14*(1+'General Inputs'!M$20)*(1-'General Inputs'!M$22)+'General Inputs'!M$27,2)</f>
        <v>117.28</v>
      </c>
      <c r="W14" s="165">
        <f>ROUND(V14*(1+'General Inputs'!N$20)*(1-'General Inputs'!N$22)+'General Inputs'!N$27,2)</f>
        <v>120.76</v>
      </c>
      <c r="X14" s="36"/>
      <c r="Y14" s="36"/>
      <c r="Z14" s="36"/>
      <c r="AA14" s="36"/>
      <c r="AB14" s="36"/>
      <c r="AC14" s="36"/>
      <c r="AD14" s="36"/>
    </row>
    <row r="15" spans="1:30" x14ac:dyDescent="0.2">
      <c r="A15" s="36"/>
      <c r="B15" s="36"/>
      <c r="C15" s="161" t="s">
        <v>363</v>
      </c>
      <c r="D15" s="161"/>
      <c r="E15" s="71" t="s">
        <v>34</v>
      </c>
      <c r="F15" s="92"/>
      <c r="G15" s="93">
        <f t="shared" si="0"/>
        <v>131.02000000000001</v>
      </c>
      <c r="H15" s="162"/>
      <c r="I15" s="93">
        <f t="shared" si="1"/>
        <v>131.02000000000001</v>
      </c>
      <c r="J15" s="162"/>
      <c r="K15" s="162" t="str">
        <f t="shared" si="3"/>
        <v>COMPLIANT</v>
      </c>
      <c r="L15" s="39"/>
      <c r="M15" s="163">
        <f t="shared" si="4"/>
        <v>125.76</v>
      </c>
      <c r="N15" s="163">
        <f t="shared" si="5"/>
        <v>131.02000000000001</v>
      </c>
      <c r="O15" s="163">
        <f t="shared" si="6"/>
        <v>134.44999999999999</v>
      </c>
      <c r="P15" s="163">
        <f t="shared" si="7"/>
        <v>138.13999999999999</v>
      </c>
      <c r="Q15" s="163">
        <f t="shared" si="8"/>
        <v>142.24</v>
      </c>
      <c r="R15" s="39"/>
      <c r="S15" s="164">
        <v>125.76</v>
      </c>
      <c r="T15" s="165">
        <f>ROUND(ROUND(S15,2)*(1+'General Inputs'!K$20)*(1-'General Inputs'!K$22)+'General Inputs'!K$27,2)</f>
        <v>131.02000000000001</v>
      </c>
      <c r="U15" s="165">
        <f>ROUND(T15*(1+'General Inputs'!L$20)*(1-'General Inputs'!L$22)+'General Inputs'!L$27,2)</f>
        <v>134.44999999999999</v>
      </c>
      <c r="V15" s="165">
        <f>ROUND(U15*(1+'General Inputs'!M$20)*(1-'General Inputs'!M$22)+'General Inputs'!M$27,2)</f>
        <v>138.13999999999999</v>
      </c>
      <c r="W15" s="165">
        <f>ROUND(V15*(1+'General Inputs'!N$20)*(1-'General Inputs'!N$22)+'General Inputs'!N$27,2)</f>
        <v>142.24</v>
      </c>
      <c r="X15" s="36"/>
      <c r="Y15" s="36"/>
      <c r="Z15" s="36"/>
      <c r="AA15" s="36"/>
      <c r="AB15" s="36"/>
      <c r="AC15" s="36"/>
      <c r="AD15" s="36"/>
    </row>
    <row r="16" spans="1:30" x14ac:dyDescent="0.2">
      <c r="A16" s="36"/>
      <c r="B16" s="36"/>
      <c r="C16" s="161" t="s">
        <v>364</v>
      </c>
      <c r="D16" s="161"/>
      <c r="E16" s="71" t="s">
        <v>34</v>
      </c>
      <c r="F16" s="92"/>
      <c r="G16" s="93">
        <f t="shared" si="0"/>
        <v>131.02000000000001</v>
      </c>
      <c r="H16" s="162"/>
      <c r="I16" s="93">
        <f t="shared" si="1"/>
        <v>131.02000000000001</v>
      </c>
      <c r="J16" s="162"/>
      <c r="K16" s="162" t="str">
        <f t="shared" si="3"/>
        <v>COMPLIANT</v>
      </c>
      <c r="L16" s="39"/>
      <c r="M16" s="163">
        <f t="shared" si="4"/>
        <v>125.76</v>
      </c>
      <c r="N16" s="163">
        <f t="shared" si="5"/>
        <v>131.02000000000001</v>
      </c>
      <c r="O16" s="163">
        <f t="shared" si="6"/>
        <v>134.44999999999999</v>
      </c>
      <c r="P16" s="163">
        <f t="shared" si="7"/>
        <v>138.13999999999999</v>
      </c>
      <c r="Q16" s="163">
        <f t="shared" si="8"/>
        <v>142.24</v>
      </c>
      <c r="R16" s="39"/>
      <c r="S16" s="164">
        <v>125.76</v>
      </c>
      <c r="T16" s="165">
        <f>ROUND(ROUND(S16,2)*(1+'General Inputs'!K$20)*(1-'General Inputs'!K$22)+'General Inputs'!K$27,2)</f>
        <v>131.02000000000001</v>
      </c>
      <c r="U16" s="165">
        <f>ROUND(T16*(1+'General Inputs'!L$20)*(1-'General Inputs'!L$22)+'General Inputs'!L$27,2)</f>
        <v>134.44999999999999</v>
      </c>
      <c r="V16" s="165">
        <f>ROUND(U16*(1+'General Inputs'!M$20)*(1-'General Inputs'!M$22)+'General Inputs'!M$27,2)</f>
        <v>138.13999999999999</v>
      </c>
      <c r="W16" s="165">
        <f>ROUND(V16*(1+'General Inputs'!N$20)*(1-'General Inputs'!N$22)+'General Inputs'!N$27,2)</f>
        <v>142.24</v>
      </c>
      <c r="X16" s="36"/>
      <c r="Y16" s="36"/>
      <c r="Z16" s="36"/>
      <c r="AA16" s="36"/>
      <c r="AB16" s="36"/>
      <c r="AC16" s="36"/>
      <c r="AD16" s="36"/>
    </row>
    <row r="17" spans="1:30" x14ac:dyDescent="0.2">
      <c r="A17" s="36"/>
      <c r="B17" s="36"/>
      <c r="C17" s="161" t="s">
        <v>365</v>
      </c>
      <c r="D17" s="161"/>
      <c r="E17" s="71" t="s">
        <v>34</v>
      </c>
      <c r="F17" s="92"/>
      <c r="G17" s="93">
        <f t="shared" si="0"/>
        <v>126.28</v>
      </c>
      <c r="H17" s="162"/>
      <c r="I17" s="93">
        <f t="shared" si="1"/>
        <v>126.28</v>
      </c>
      <c r="J17" s="162"/>
      <c r="K17" s="162" t="str">
        <f t="shared" si="3"/>
        <v>COMPLIANT</v>
      </c>
      <c r="L17" s="39"/>
      <c r="M17" s="163">
        <f t="shared" si="4"/>
        <v>121.21</v>
      </c>
      <c r="N17" s="163">
        <f t="shared" si="5"/>
        <v>126.28</v>
      </c>
      <c r="O17" s="163">
        <f t="shared" si="6"/>
        <v>129.59</v>
      </c>
      <c r="P17" s="163">
        <f t="shared" si="7"/>
        <v>133.15</v>
      </c>
      <c r="Q17" s="163">
        <f t="shared" si="8"/>
        <v>137.1</v>
      </c>
      <c r="R17" s="39"/>
      <c r="S17" s="164">
        <v>121.21</v>
      </c>
      <c r="T17" s="165">
        <f>ROUND(ROUND(S17,2)*(1+'General Inputs'!K$20)*(1-'General Inputs'!K$22)+'General Inputs'!K$27,2)</f>
        <v>126.28</v>
      </c>
      <c r="U17" s="165">
        <f>ROUND(T17*(1+'General Inputs'!L$20)*(1-'General Inputs'!L$22)+'General Inputs'!L$27,2)</f>
        <v>129.59</v>
      </c>
      <c r="V17" s="165">
        <f>ROUND(U17*(1+'General Inputs'!M$20)*(1-'General Inputs'!M$22)+'General Inputs'!M$27,2)</f>
        <v>133.15</v>
      </c>
      <c r="W17" s="165">
        <f>ROUND(V17*(1+'General Inputs'!N$20)*(1-'General Inputs'!N$22)+'General Inputs'!N$27,2)</f>
        <v>137.1</v>
      </c>
      <c r="X17" s="36"/>
      <c r="Y17" s="36"/>
      <c r="Z17" s="36"/>
      <c r="AA17" s="36"/>
      <c r="AB17" s="36"/>
      <c r="AC17" s="36"/>
      <c r="AD17" s="36"/>
    </row>
    <row r="18" spans="1:30" x14ac:dyDescent="0.2">
      <c r="A18" s="36"/>
      <c r="B18" s="36"/>
      <c r="C18" s="161" t="s">
        <v>366</v>
      </c>
      <c r="D18" s="161"/>
      <c r="E18" s="71" t="s">
        <v>34</v>
      </c>
      <c r="F18" s="92"/>
      <c r="G18" s="93">
        <f t="shared" si="0"/>
        <v>131.02000000000001</v>
      </c>
      <c r="H18" s="162"/>
      <c r="I18" s="93">
        <f t="shared" si="1"/>
        <v>131.02000000000001</v>
      </c>
      <c r="J18" s="162"/>
      <c r="K18" s="162" t="str">
        <f t="shared" si="3"/>
        <v>COMPLIANT</v>
      </c>
      <c r="L18" s="39"/>
      <c r="M18" s="163">
        <f t="shared" si="4"/>
        <v>125.76</v>
      </c>
      <c r="N18" s="163">
        <f t="shared" si="5"/>
        <v>131.02000000000001</v>
      </c>
      <c r="O18" s="163">
        <f t="shared" si="6"/>
        <v>134.44999999999999</v>
      </c>
      <c r="P18" s="163">
        <f t="shared" si="7"/>
        <v>138.13999999999999</v>
      </c>
      <c r="Q18" s="163">
        <f t="shared" si="8"/>
        <v>142.24</v>
      </c>
      <c r="R18" s="39"/>
      <c r="S18" s="164">
        <v>125.76</v>
      </c>
      <c r="T18" s="165">
        <f>ROUND(ROUND(S18,2)*(1+'General Inputs'!K$20)*(1-'General Inputs'!K$22)+'General Inputs'!K$27,2)</f>
        <v>131.02000000000001</v>
      </c>
      <c r="U18" s="165">
        <f>ROUND(T18*(1+'General Inputs'!L$20)*(1-'General Inputs'!L$22)+'General Inputs'!L$27,2)</f>
        <v>134.44999999999999</v>
      </c>
      <c r="V18" s="165">
        <f>ROUND(U18*(1+'General Inputs'!M$20)*(1-'General Inputs'!M$22)+'General Inputs'!M$27,2)</f>
        <v>138.13999999999999</v>
      </c>
      <c r="W18" s="165">
        <f>ROUND(V18*(1+'General Inputs'!N$20)*(1-'General Inputs'!N$22)+'General Inputs'!N$27,2)</f>
        <v>142.24</v>
      </c>
      <c r="X18" s="36"/>
      <c r="Y18" s="36"/>
      <c r="Z18" s="36"/>
      <c r="AA18" s="36"/>
      <c r="AB18" s="36"/>
      <c r="AC18" s="36"/>
      <c r="AD18" s="36"/>
    </row>
    <row r="19" spans="1:30" x14ac:dyDescent="0.2">
      <c r="A19" s="36"/>
      <c r="B19" s="36"/>
      <c r="C19" s="161" t="s">
        <v>367</v>
      </c>
      <c r="D19" s="161"/>
      <c r="E19" s="71" t="s">
        <v>34</v>
      </c>
      <c r="F19" s="92"/>
      <c r="G19" s="93">
        <f t="shared" si="0"/>
        <v>144.74</v>
      </c>
      <c r="H19" s="162"/>
      <c r="I19" s="93">
        <f t="shared" si="1"/>
        <v>144.74</v>
      </c>
      <c r="J19" s="162"/>
      <c r="K19" s="162" t="str">
        <f t="shared" si="3"/>
        <v>COMPLIANT</v>
      </c>
      <c r="L19" s="39"/>
      <c r="M19" s="163">
        <f t="shared" si="4"/>
        <v>138.93</v>
      </c>
      <c r="N19" s="163">
        <f t="shared" si="5"/>
        <v>144.74</v>
      </c>
      <c r="O19" s="163">
        <f t="shared" si="6"/>
        <v>148.53</v>
      </c>
      <c r="P19" s="163">
        <f t="shared" si="7"/>
        <v>152.61000000000001</v>
      </c>
      <c r="Q19" s="163">
        <f t="shared" si="8"/>
        <v>157.13999999999999</v>
      </c>
      <c r="R19" s="39"/>
      <c r="S19" s="164">
        <v>138.93</v>
      </c>
      <c r="T19" s="165">
        <f>ROUND(ROUND(S19,2)*(1+'General Inputs'!K$20)*(1-'General Inputs'!K$22)+'General Inputs'!K$27,2)</f>
        <v>144.74</v>
      </c>
      <c r="U19" s="165">
        <f>ROUND(T19*(1+'General Inputs'!L$20)*(1-'General Inputs'!L$22)+'General Inputs'!L$27,2)</f>
        <v>148.53</v>
      </c>
      <c r="V19" s="165">
        <f>ROUND(U19*(1+'General Inputs'!M$20)*(1-'General Inputs'!M$22)+'General Inputs'!M$27,2)</f>
        <v>152.61000000000001</v>
      </c>
      <c r="W19" s="165">
        <f>ROUND(V19*(1+'General Inputs'!N$20)*(1-'General Inputs'!N$22)+'General Inputs'!N$27,2)</f>
        <v>157.13999999999999</v>
      </c>
      <c r="X19" s="36"/>
      <c r="Y19" s="36"/>
      <c r="Z19" s="36"/>
      <c r="AA19" s="36"/>
      <c r="AB19" s="36"/>
      <c r="AC19" s="36"/>
      <c r="AD19" s="36"/>
    </row>
    <row r="20" spans="1:30" x14ac:dyDescent="0.2">
      <c r="A20" s="36"/>
      <c r="B20" s="36"/>
      <c r="C20" s="161" t="s">
        <v>368</v>
      </c>
      <c r="D20" s="161"/>
      <c r="E20" s="71" t="s">
        <v>34</v>
      </c>
      <c r="F20" s="92"/>
      <c r="G20" s="93">
        <f t="shared" si="0"/>
        <v>131.02000000000001</v>
      </c>
      <c r="H20" s="162"/>
      <c r="I20" s="93">
        <f t="shared" si="1"/>
        <v>131.02000000000001</v>
      </c>
      <c r="J20" s="162"/>
      <c r="K20" s="162" t="str">
        <f t="shared" si="3"/>
        <v>COMPLIANT</v>
      </c>
      <c r="L20" s="39"/>
      <c r="M20" s="163">
        <f t="shared" si="4"/>
        <v>125.76</v>
      </c>
      <c r="N20" s="163">
        <f t="shared" si="5"/>
        <v>131.02000000000001</v>
      </c>
      <c r="O20" s="163">
        <f t="shared" si="6"/>
        <v>134.44999999999999</v>
      </c>
      <c r="P20" s="163">
        <f t="shared" si="7"/>
        <v>138.13999999999999</v>
      </c>
      <c r="Q20" s="163">
        <f t="shared" si="8"/>
        <v>142.24</v>
      </c>
      <c r="R20" s="39"/>
      <c r="S20" s="164">
        <v>125.76</v>
      </c>
      <c r="T20" s="165">
        <f>ROUND(ROUND(S20,2)*(1+'General Inputs'!K$20)*(1-'General Inputs'!K$22)+'General Inputs'!K$27,2)</f>
        <v>131.02000000000001</v>
      </c>
      <c r="U20" s="165">
        <f>ROUND(T20*(1+'General Inputs'!L$20)*(1-'General Inputs'!L$22)+'General Inputs'!L$27,2)</f>
        <v>134.44999999999999</v>
      </c>
      <c r="V20" s="165">
        <f>ROUND(U20*(1+'General Inputs'!M$20)*(1-'General Inputs'!M$22)+'General Inputs'!M$27,2)</f>
        <v>138.13999999999999</v>
      </c>
      <c r="W20" s="165">
        <f>ROUND(V20*(1+'General Inputs'!N$20)*(1-'General Inputs'!N$22)+'General Inputs'!N$27,2)</f>
        <v>142.24</v>
      </c>
      <c r="X20" s="36"/>
      <c r="Y20" s="36"/>
      <c r="Z20" s="36"/>
      <c r="AA20" s="36"/>
      <c r="AB20" s="36"/>
      <c r="AC20" s="36"/>
      <c r="AD20" s="36"/>
    </row>
    <row r="21" spans="1:30" x14ac:dyDescent="0.2">
      <c r="A21" s="36"/>
      <c r="B21" s="36"/>
      <c r="C21" s="161" t="s">
        <v>369</v>
      </c>
      <c r="D21" s="161"/>
      <c r="E21" s="71" t="s">
        <v>34</v>
      </c>
      <c r="F21" s="92"/>
      <c r="G21" s="93">
        <f t="shared" si="0"/>
        <v>208.64</v>
      </c>
      <c r="H21" s="162"/>
      <c r="I21" s="93">
        <f t="shared" si="1"/>
        <v>208.64</v>
      </c>
      <c r="J21" s="162"/>
      <c r="K21" s="162" t="str">
        <f t="shared" si="3"/>
        <v>COMPLIANT</v>
      </c>
      <c r="L21" s="39"/>
      <c r="M21" s="163">
        <f t="shared" si="4"/>
        <v>200.26</v>
      </c>
      <c r="N21" s="163">
        <f t="shared" si="5"/>
        <v>208.64</v>
      </c>
      <c r="O21" s="163">
        <f t="shared" si="6"/>
        <v>214.11</v>
      </c>
      <c r="P21" s="163">
        <f t="shared" si="7"/>
        <v>219.99</v>
      </c>
      <c r="Q21" s="163">
        <f t="shared" si="8"/>
        <v>226.52</v>
      </c>
      <c r="R21" s="39"/>
      <c r="S21" s="164">
        <v>200.26</v>
      </c>
      <c r="T21" s="165">
        <f>ROUND(ROUND(S21,2)*(1+'General Inputs'!K$20)*(1-'General Inputs'!K$22)+'General Inputs'!K$27,2)</f>
        <v>208.64</v>
      </c>
      <c r="U21" s="165">
        <f>ROUND(T21*(1+'General Inputs'!L$20)*(1-'General Inputs'!L$22)+'General Inputs'!L$27,2)</f>
        <v>214.11</v>
      </c>
      <c r="V21" s="165">
        <f>ROUND(U21*(1+'General Inputs'!M$20)*(1-'General Inputs'!M$22)+'General Inputs'!M$27,2)</f>
        <v>219.99</v>
      </c>
      <c r="W21" s="165">
        <f>ROUND(V21*(1+'General Inputs'!N$20)*(1-'General Inputs'!N$22)+'General Inputs'!N$27,2)</f>
        <v>226.52</v>
      </c>
      <c r="X21" s="36"/>
      <c r="Y21" s="36"/>
      <c r="Z21" s="36"/>
      <c r="AA21" s="36"/>
      <c r="AB21" s="36"/>
      <c r="AC21" s="36"/>
      <c r="AD21" s="36"/>
    </row>
    <row r="22" spans="1:30" x14ac:dyDescent="0.2">
      <c r="A22" s="36"/>
      <c r="B22" s="36"/>
      <c r="C22" s="161"/>
      <c r="D22" s="161"/>
      <c r="E22" s="71"/>
      <c r="F22" s="92"/>
      <c r="G22" s="93">
        <f t="shared" si="0"/>
        <v>0</v>
      </c>
      <c r="H22" s="162"/>
      <c r="I22" s="93">
        <f t="shared" si="1"/>
        <v>0</v>
      </c>
      <c r="J22" s="162"/>
      <c r="K22" s="162" t="str">
        <f t="shared" si="3"/>
        <v/>
      </c>
      <c r="L22" s="39"/>
      <c r="M22" s="163">
        <f t="shared" si="4"/>
        <v>0</v>
      </c>
      <c r="N22" s="163">
        <f t="shared" si="5"/>
        <v>0</v>
      </c>
      <c r="O22" s="163">
        <f t="shared" si="6"/>
        <v>0</v>
      </c>
      <c r="P22" s="163">
        <f t="shared" si="7"/>
        <v>0</v>
      </c>
      <c r="Q22" s="163">
        <f t="shared" si="8"/>
        <v>0</v>
      </c>
      <c r="R22" s="39"/>
      <c r="S22" s="164"/>
      <c r="T22" s="165">
        <f>ROUND(ROUND(S22,2)*(1+'General Inputs'!K$20)*(1-'General Inputs'!K$22)+'General Inputs'!K$27,2)</f>
        <v>0</v>
      </c>
      <c r="U22" s="165">
        <f>ROUND(T22*(1+'General Inputs'!L$20)*(1-'General Inputs'!L$22)+'General Inputs'!L$27,2)</f>
        <v>0</v>
      </c>
      <c r="V22" s="165">
        <f>ROUND(U22*(1+'General Inputs'!M$20)*(1-'General Inputs'!M$22)+'General Inputs'!M$27,2)</f>
        <v>0</v>
      </c>
      <c r="W22" s="165">
        <f>ROUND(V22*(1+'General Inputs'!N$20)*(1-'General Inputs'!N$22)+'General Inputs'!N$27,2)</f>
        <v>0</v>
      </c>
      <c r="X22" s="36"/>
      <c r="Y22" s="36"/>
      <c r="Z22" s="36"/>
      <c r="AA22" s="36"/>
      <c r="AB22" s="36"/>
      <c r="AC22" s="36"/>
      <c r="AD22" s="36"/>
    </row>
    <row r="23" spans="1:30" x14ac:dyDescent="0.2">
      <c r="A23" s="36"/>
      <c r="B23" s="36"/>
      <c r="C23" s="161" t="s">
        <v>272</v>
      </c>
      <c r="D23" s="161"/>
      <c r="E23" s="71" t="s">
        <v>34</v>
      </c>
      <c r="F23" s="92"/>
      <c r="G23" s="93">
        <f t="shared" si="0"/>
        <v>153.37</v>
      </c>
      <c r="H23" s="162"/>
      <c r="I23" s="93">
        <f t="shared" si="1"/>
        <v>153.37</v>
      </c>
      <c r="J23" s="162"/>
      <c r="K23" s="162" t="str">
        <f t="shared" si="3"/>
        <v>COMPLIANT</v>
      </c>
      <c r="L23" s="39"/>
      <c r="M23" s="163">
        <f t="shared" si="4"/>
        <v>147.21</v>
      </c>
      <c r="N23" s="163">
        <f t="shared" si="5"/>
        <v>153.37</v>
      </c>
      <c r="O23" s="163">
        <f t="shared" si="6"/>
        <v>157.38999999999999</v>
      </c>
      <c r="P23" s="163">
        <f t="shared" si="7"/>
        <v>161.71</v>
      </c>
      <c r="Q23" s="163">
        <f t="shared" si="8"/>
        <v>166.51</v>
      </c>
      <c r="R23" s="39"/>
      <c r="S23" s="164">
        <v>147.21</v>
      </c>
      <c r="T23" s="165">
        <f>ROUND(ROUND(S23,2)*(1+'General Inputs'!K$20)*(1-'General Inputs'!K$22)+'General Inputs'!K$27,2)</f>
        <v>153.37</v>
      </c>
      <c r="U23" s="165">
        <f>ROUND(T23*(1+'General Inputs'!L$20)*(1-'General Inputs'!L$22)+'General Inputs'!L$27,2)</f>
        <v>157.38999999999999</v>
      </c>
      <c r="V23" s="165">
        <f>ROUND(U23*(1+'General Inputs'!M$20)*(1-'General Inputs'!M$22)+'General Inputs'!M$27,2)</f>
        <v>161.71</v>
      </c>
      <c r="W23" s="165">
        <f>ROUND(V23*(1+'General Inputs'!N$20)*(1-'General Inputs'!N$22)+'General Inputs'!N$27,2)</f>
        <v>166.51</v>
      </c>
      <c r="X23" s="36"/>
      <c r="Y23" s="36"/>
      <c r="Z23" s="36"/>
      <c r="AA23" s="36"/>
      <c r="AB23" s="36"/>
      <c r="AC23" s="36"/>
      <c r="AD23" s="36"/>
    </row>
    <row r="24" spans="1:30" x14ac:dyDescent="0.2">
      <c r="A24" s="36"/>
      <c r="B24" s="36"/>
      <c r="C24" s="161" t="s">
        <v>273</v>
      </c>
      <c r="D24" s="161"/>
      <c r="E24" s="71" t="s">
        <v>34</v>
      </c>
      <c r="F24" s="92"/>
      <c r="G24" s="93">
        <f t="shared" si="0"/>
        <v>149.80000000000001</v>
      </c>
      <c r="H24" s="162"/>
      <c r="I24" s="93">
        <f t="shared" si="1"/>
        <v>149.80000000000001</v>
      </c>
      <c r="J24" s="162"/>
      <c r="K24" s="162" t="str">
        <f t="shared" si="3"/>
        <v>COMPLIANT</v>
      </c>
      <c r="L24" s="39"/>
      <c r="M24" s="163">
        <f t="shared" si="4"/>
        <v>143.78</v>
      </c>
      <c r="N24" s="163">
        <f t="shared" si="5"/>
        <v>149.80000000000001</v>
      </c>
      <c r="O24" s="163">
        <f t="shared" si="6"/>
        <v>153.72999999999999</v>
      </c>
      <c r="P24" s="163">
        <f t="shared" si="7"/>
        <v>157.94999999999999</v>
      </c>
      <c r="Q24" s="163">
        <f t="shared" si="8"/>
        <v>162.63999999999999</v>
      </c>
      <c r="R24" s="39"/>
      <c r="S24" s="164">
        <v>143.78</v>
      </c>
      <c r="T24" s="165">
        <f>ROUND(ROUND(S24,2)*(1+'General Inputs'!K$20)*(1-'General Inputs'!K$22)+'General Inputs'!K$27,2)</f>
        <v>149.80000000000001</v>
      </c>
      <c r="U24" s="165">
        <f>ROUND(T24*(1+'General Inputs'!L$20)*(1-'General Inputs'!L$22)+'General Inputs'!L$27,2)</f>
        <v>153.72999999999999</v>
      </c>
      <c r="V24" s="165">
        <f>ROUND(U24*(1+'General Inputs'!M$20)*(1-'General Inputs'!M$22)+'General Inputs'!M$27,2)</f>
        <v>157.94999999999999</v>
      </c>
      <c r="W24" s="165">
        <f>ROUND(V24*(1+'General Inputs'!N$20)*(1-'General Inputs'!N$22)+'General Inputs'!N$27,2)</f>
        <v>162.63999999999999</v>
      </c>
      <c r="X24" s="36"/>
      <c r="Y24" s="36"/>
      <c r="Z24" s="36"/>
      <c r="AA24" s="36"/>
      <c r="AB24" s="36"/>
      <c r="AC24" s="36"/>
      <c r="AD24" s="36"/>
    </row>
    <row r="25" spans="1:30" x14ac:dyDescent="0.2">
      <c r="A25" s="36"/>
      <c r="B25" s="36"/>
      <c r="C25" s="161" t="s">
        <v>274</v>
      </c>
      <c r="D25" s="161"/>
      <c r="E25" s="71" t="s">
        <v>34</v>
      </c>
      <c r="F25" s="92"/>
      <c r="G25" s="93">
        <f t="shared" si="0"/>
        <v>149.80000000000001</v>
      </c>
      <c r="H25" s="162"/>
      <c r="I25" s="93">
        <f t="shared" si="1"/>
        <v>149.80000000000001</v>
      </c>
      <c r="J25" s="162"/>
      <c r="K25" s="162" t="str">
        <f t="shared" si="3"/>
        <v>COMPLIANT</v>
      </c>
      <c r="L25" s="39"/>
      <c r="M25" s="163">
        <f t="shared" si="4"/>
        <v>143.78</v>
      </c>
      <c r="N25" s="163">
        <f t="shared" si="5"/>
        <v>149.80000000000001</v>
      </c>
      <c r="O25" s="163">
        <f t="shared" si="6"/>
        <v>153.72999999999999</v>
      </c>
      <c r="P25" s="163">
        <f t="shared" si="7"/>
        <v>157.94999999999999</v>
      </c>
      <c r="Q25" s="163">
        <f t="shared" si="8"/>
        <v>162.63999999999999</v>
      </c>
      <c r="R25" s="39"/>
      <c r="S25" s="164">
        <v>143.78</v>
      </c>
      <c r="T25" s="165">
        <f>ROUND(ROUND(S25,2)*(1+'General Inputs'!K$20)*(1-'General Inputs'!K$22)+'General Inputs'!K$27,2)</f>
        <v>149.80000000000001</v>
      </c>
      <c r="U25" s="165">
        <f>ROUND(T25*(1+'General Inputs'!L$20)*(1-'General Inputs'!L$22)+'General Inputs'!L$27,2)</f>
        <v>153.72999999999999</v>
      </c>
      <c r="V25" s="165">
        <f>ROUND(U25*(1+'General Inputs'!M$20)*(1-'General Inputs'!M$22)+'General Inputs'!M$27,2)</f>
        <v>157.94999999999999</v>
      </c>
      <c r="W25" s="165">
        <f>ROUND(V25*(1+'General Inputs'!N$20)*(1-'General Inputs'!N$22)+'General Inputs'!N$27,2)</f>
        <v>162.63999999999999</v>
      </c>
      <c r="X25" s="36"/>
      <c r="Y25" s="36"/>
      <c r="Z25" s="36"/>
      <c r="AA25" s="36"/>
      <c r="AB25" s="36"/>
      <c r="AC25" s="36"/>
      <c r="AD25" s="36"/>
    </row>
    <row r="26" spans="1:30" x14ac:dyDescent="0.2">
      <c r="A26" s="36"/>
      <c r="B26" s="36"/>
      <c r="C26" s="161" t="s">
        <v>275</v>
      </c>
      <c r="D26" s="161"/>
      <c r="E26" s="71" t="s">
        <v>34</v>
      </c>
      <c r="F26" s="92"/>
      <c r="G26" s="93">
        <f t="shared" si="0"/>
        <v>248.61</v>
      </c>
      <c r="H26" s="162"/>
      <c r="I26" s="93">
        <f t="shared" si="1"/>
        <v>248.61</v>
      </c>
      <c r="J26" s="162"/>
      <c r="K26" s="162" t="str">
        <f t="shared" si="3"/>
        <v>COMPLIANT</v>
      </c>
      <c r="L26" s="39"/>
      <c r="M26" s="163">
        <f t="shared" si="4"/>
        <v>238.63</v>
      </c>
      <c r="N26" s="163">
        <f t="shared" si="5"/>
        <v>248.61</v>
      </c>
      <c r="O26" s="163">
        <f t="shared" si="6"/>
        <v>255.13</v>
      </c>
      <c r="P26" s="163">
        <f t="shared" si="7"/>
        <v>262.14</v>
      </c>
      <c r="Q26" s="163">
        <f t="shared" si="8"/>
        <v>269.92</v>
      </c>
      <c r="R26" s="39"/>
      <c r="S26" s="164">
        <v>238.63</v>
      </c>
      <c r="T26" s="165">
        <f>ROUND(ROUND(S26,2)*(1+'General Inputs'!K$20)*(1-'General Inputs'!K$22)+'General Inputs'!K$27,2)</f>
        <v>248.61</v>
      </c>
      <c r="U26" s="165">
        <f>ROUND(T26*(1+'General Inputs'!L$20)*(1-'General Inputs'!L$22)+'General Inputs'!L$27,2)</f>
        <v>255.13</v>
      </c>
      <c r="V26" s="165">
        <f>ROUND(U26*(1+'General Inputs'!M$20)*(1-'General Inputs'!M$22)+'General Inputs'!M$27,2)</f>
        <v>262.14</v>
      </c>
      <c r="W26" s="165">
        <f>ROUND(V26*(1+'General Inputs'!N$20)*(1-'General Inputs'!N$22)+'General Inputs'!N$27,2)</f>
        <v>269.92</v>
      </c>
      <c r="X26" s="36"/>
      <c r="Y26" s="36"/>
      <c r="Z26" s="36"/>
      <c r="AA26" s="36"/>
      <c r="AB26" s="36"/>
      <c r="AC26" s="36"/>
      <c r="AD26" s="36"/>
    </row>
    <row r="27" spans="1:30" x14ac:dyDescent="0.2">
      <c r="A27" s="36"/>
      <c r="B27" s="36"/>
      <c r="C27" s="161" t="s">
        <v>276</v>
      </c>
      <c r="D27" s="161"/>
      <c r="E27" s="71" t="s">
        <v>34</v>
      </c>
      <c r="F27" s="92"/>
      <c r="G27" s="93">
        <f t="shared" si="0"/>
        <v>175.79</v>
      </c>
      <c r="H27" s="162"/>
      <c r="I27" s="93">
        <f t="shared" si="1"/>
        <v>175.79</v>
      </c>
      <c r="J27" s="162"/>
      <c r="K27" s="162" t="str">
        <f t="shared" si="3"/>
        <v>COMPLIANT</v>
      </c>
      <c r="L27" s="39"/>
      <c r="M27" s="163">
        <f t="shared" si="4"/>
        <v>168.73</v>
      </c>
      <c r="N27" s="163">
        <f t="shared" si="5"/>
        <v>175.79</v>
      </c>
      <c r="O27" s="163">
        <f t="shared" si="6"/>
        <v>180.4</v>
      </c>
      <c r="P27" s="163">
        <f t="shared" si="7"/>
        <v>185.36</v>
      </c>
      <c r="Q27" s="163">
        <f t="shared" si="8"/>
        <v>190.86</v>
      </c>
      <c r="R27" s="39"/>
      <c r="S27" s="164">
        <v>168.73</v>
      </c>
      <c r="T27" s="165">
        <f>ROUND(ROUND(S27,2)*(1+'General Inputs'!K$20)*(1-'General Inputs'!K$22)+'General Inputs'!K$27,2)</f>
        <v>175.79</v>
      </c>
      <c r="U27" s="165">
        <f>ROUND(T27*(1+'General Inputs'!L$20)*(1-'General Inputs'!L$22)+'General Inputs'!L$27,2)</f>
        <v>180.4</v>
      </c>
      <c r="V27" s="165">
        <f>ROUND(U27*(1+'General Inputs'!M$20)*(1-'General Inputs'!M$22)+'General Inputs'!M$27,2)</f>
        <v>185.36</v>
      </c>
      <c r="W27" s="165">
        <f>ROUND(V27*(1+'General Inputs'!N$20)*(1-'General Inputs'!N$22)+'General Inputs'!N$27,2)</f>
        <v>190.86</v>
      </c>
      <c r="X27" s="36"/>
      <c r="Y27" s="36"/>
      <c r="Z27" s="36"/>
      <c r="AA27" s="36"/>
      <c r="AB27" s="36"/>
      <c r="AC27" s="36"/>
      <c r="AD27" s="36"/>
    </row>
    <row r="28" spans="1:30" x14ac:dyDescent="0.2">
      <c r="A28" s="36"/>
      <c r="B28" s="36"/>
      <c r="C28" s="161" t="s">
        <v>277</v>
      </c>
      <c r="D28" s="161"/>
      <c r="E28" s="71" t="s">
        <v>34</v>
      </c>
      <c r="F28" s="92"/>
      <c r="G28" s="93">
        <f t="shared" si="0"/>
        <v>135.09</v>
      </c>
      <c r="H28" s="162"/>
      <c r="I28" s="93">
        <f t="shared" si="1"/>
        <v>135.09</v>
      </c>
      <c r="J28" s="162"/>
      <c r="K28" s="162" t="str">
        <f t="shared" si="3"/>
        <v>COMPLIANT</v>
      </c>
      <c r="L28" s="39"/>
      <c r="M28" s="163">
        <f t="shared" si="4"/>
        <v>129.66</v>
      </c>
      <c r="N28" s="163">
        <f t="shared" si="5"/>
        <v>135.09</v>
      </c>
      <c r="O28" s="163">
        <f t="shared" si="6"/>
        <v>138.63</v>
      </c>
      <c r="P28" s="163">
        <f t="shared" si="7"/>
        <v>142.44</v>
      </c>
      <c r="Q28" s="163">
        <f t="shared" si="8"/>
        <v>146.66999999999999</v>
      </c>
      <c r="R28" s="39"/>
      <c r="S28" s="164">
        <v>129.66</v>
      </c>
      <c r="T28" s="165">
        <f>ROUND(ROUND(S28,2)*(1+'General Inputs'!K$20)*(1-'General Inputs'!K$22)+'General Inputs'!K$27,2)</f>
        <v>135.09</v>
      </c>
      <c r="U28" s="165">
        <f>ROUND(T28*(1+'General Inputs'!L$20)*(1-'General Inputs'!L$22)+'General Inputs'!L$27,2)</f>
        <v>138.63</v>
      </c>
      <c r="V28" s="165">
        <f>ROUND(U28*(1+'General Inputs'!M$20)*(1-'General Inputs'!M$22)+'General Inputs'!M$27,2)</f>
        <v>142.44</v>
      </c>
      <c r="W28" s="165">
        <f>ROUND(V28*(1+'General Inputs'!N$20)*(1-'General Inputs'!N$22)+'General Inputs'!N$27,2)</f>
        <v>146.66999999999999</v>
      </c>
      <c r="X28" s="36"/>
      <c r="Y28" s="36"/>
      <c r="Z28" s="36"/>
      <c r="AA28" s="36"/>
      <c r="AB28" s="36"/>
      <c r="AC28" s="36"/>
      <c r="AD28" s="36"/>
    </row>
    <row r="29" spans="1:30" x14ac:dyDescent="0.2">
      <c r="A29" s="36"/>
      <c r="B29" s="36"/>
      <c r="C29" s="161" t="s">
        <v>278</v>
      </c>
      <c r="D29" s="161"/>
      <c r="E29" s="71" t="s">
        <v>34</v>
      </c>
      <c r="F29" s="92"/>
      <c r="G29" s="93">
        <f t="shared" si="0"/>
        <v>159.13</v>
      </c>
      <c r="H29" s="162"/>
      <c r="I29" s="93">
        <f t="shared" si="1"/>
        <v>159.13</v>
      </c>
      <c r="J29" s="162"/>
      <c r="K29" s="162" t="str">
        <f t="shared" si="3"/>
        <v>COMPLIANT</v>
      </c>
      <c r="L29" s="39"/>
      <c r="M29" s="163">
        <f t="shared" si="4"/>
        <v>152.74</v>
      </c>
      <c r="N29" s="163">
        <f t="shared" si="5"/>
        <v>159.13</v>
      </c>
      <c r="O29" s="163">
        <f t="shared" si="6"/>
        <v>163.30000000000001</v>
      </c>
      <c r="P29" s="163">
        <f t="shared" si="7"/>
        <v>167.79</v>
      </c>
      <c r="Q29" s="163">
        <f t="shared" si="8"/>
        <v>172.77</v>
      </c>
      <c r="R29" s="39"/>
      <c r="S29" s="164">
        <v>152.74</v>
      </c>
      <c r="T29" s="165">
        <f>ROUND(ROUND(S29,2)*(1+'General Inputs'!K$20)*(1-'General Inputs'!K$22)+'General Inputs'!K$27,2)</f>
        <v>159.13</v>
      </c>
      <c r="U29" s="165">
        <f>ROUND(T29*(1+'General Inputs'!L$20)*(1-'General Inputs'!L$22)+'General Inputs'!L$27,2)</f>
        <v>163.30000000000001</v>
      </c>
      <c r="V29" s="165">
        <f>ROUND(U29*(1+'General Inputs'!M$20)*(1-'General Inputs'!M$22)+'General Inputs'!M$27,2)</f>
        <v>167.79</v>
      </c>
      <c r="W29" s="165">
        <f>ROUND(V29*(1+'General Inputs'!N$20)*(1-'General Inputs'!N$22)+'General Inputs'!N$27,2)</f>
        <v>172.77</v>
      </c>
      <c r="X29" s="36"/>
      <c r="Y29" s="36"/>
      <c r="Z29" s="36"/>
      <c r="AA29" s="36"/>
      <c r="AB29" s="36"/>
      <c r="AC29" s="36"/>
      <c r="AD29" s="36"/>
    </row>
    <row r="30" spans="1:30" x14ac:dyDescent="0.2">
      <c r="A30" s="36"/>
      <c r="B30" s="36"/>
      <c r="C30" s="161" t="s">
        <v>279</v>
      </c>
      <c r="D30" s="161"/>
      <c r="E30" s="71" t="s">
        <v>34</v>
      </c>
      <c r="F30" s="92"/>
      <c r="G30" s="93">
        <f t="shared" si="0"/>
        <v>159.13</v>
      </c>
      <c r="H30" s="162"/>
      <c r="I30" s="93">
        <f t="shared" si="1"/>
        <v>159.13</v>
      </c>
      <c r="J30" s="162"/>
      <c r="K30" s="162" t="str">
        <f t="shared" si="3"/>
        <v>COMPLIANT</v>
      </c>
      <c r="L30" s="39"/>
      <c r="M30" s="163">
        <f t="shared" si="4"/>
        <v>152.74</v>
      </c>
      <c r="N30" s="163">
        <f t="shared" si="5"/>
        <v>159.13</v>
      </c>
      <c r="O30" s="163">
        <f t="shared" si="6"/>
        <v>163.30000000000001</v>
      </c>
      <c r="P30" s="163">
        <f t="shared" si="7"/>
        <v>167.79</v>
      </c>
      <c r="Q30" s="163">
        <f t="shared" si="8"/>
        <v>172.77</v>
      </c>
      <c r="R30" s="39"/>
      <c r="S30" s="164">
        <v>152.74</v>
      </c>
      <c r="T30" s="165">
        <f>ROUND(ROUND(S30,2)*(1+'General Inputs'!K$20)*(1-'General Inputs'!K$22)+'General Inputs'!K$27,2)</f>
        <v>159.13</v>
      </c>
      <c r="U30" s="165">
        <f>ROUND(T30*(1+'General Inputs'!L$20)*(1-'General Inputs'!L$22)+'General Inputs'!L$27,2)</f>
        <v>163.30000000000001</v>
      </c>
      <c r="V30" s="165">
        <f>ROUND(U30*(1+'General Inputs'!M$20)*(1-'General Inputs'!M$22)+'General Inputs'!M$27,2)</f>
        <v>167.79</v>
      </c>
      <c r="W30" s="165">
        <f>ROUND(V30*(1+'General Inputs'!N$20)*(1-'General Inputs'!N$22)+'General Inputs'!N$27,2)</f>
        <v>172.77</v>
      </c>
      <c r="X30" s="36"/>
      <c r="Y30" s="36"/>
      <c r="Z30" s="36"/>
      <c r="AA30" s="36"/>
      <c r="AB30" s="36"/>
      <c r="AC30" s="36"/>
      <c r="AD30" s="36"/>
    </row>
    <row r="31" spans="1:30" x14ac:dyDescent="0.2">
      <c r="A31" s="36"/>
      <c r="B31" s="36"/>
      <c r="C31" s="161" t="s">
        <v>280</v>
      </c>
      <c r="D31" s="161"/>
      <c r="E31" s="71" t="s">
        <v>34</v>
      </c>
      <c r="F31" s="92"/>
      <c r="G31" s="93">
        <f t="shared" si="0"/>
        <v>153.37</v>
      </c>
      <c r="H31" s="162"/>
      <c r="I31" s="93">
        <f t="shared" si="1"/>
        <v>153.37</v>
      </c>
      <c r="J31" s="162"/>
      <c r="K31" s="162" t="str">
        <f t="shared" si="3"/>
        <v>COMPLIANT</v>
      </c>
      <c r="L31" s="39"/>
      <c r="M31" s="163">
        <f t="shared" si="4"/>
        <v>147.21</v>
      </c>
      <c r="N31" s="163">
        <f t="shared" si="5"/>
        <v>153.37</v>
      </c>
      <c r="O31" s="163">
        <f t="shared" si="6"/>
        <v>157.38999999999999</v>
      </c>
      <c r="P31" s="163">
        <f t="shared" si="7"/>
        <v>161.71</v>
      </c>
      <c r="Q31" s="163">
        <f t="shared" si="8"/>
        <v>166.51</v>
      </c>
      <c r="R31" s="39"/>
      <c r="S31" s="164">
        <v>147.21</v>
      </c>
      <c r="T31" s="165">
        <f>ROUND(ROUND(S31,2)*(1+'General Inputs'!K$20)*(1-'General Inputs'!K$22)+'General Inputs'!K$27,2)</f>
        <v>153.37</v>
      </c>
      <c r="U31" s="165">
        <f>ROUND(T31*(1+'General Inputs'!L$20)*(1-'General Inputs'!L$22)+'General Inputs'!L$27,2)</f>
        <v>157.38999999999999</v>
      </c>
      <c r="V31" s="165">
        <f>ROUND(U31*(1+'General Inputs'!M$20)*(1-'General Inputs'!M$22)+'General Inputs'!M$27,2)</f>
        <v>161.71</v>
      </c>
      <c r="W31" s="165">
        <f>ROUND(V31*(1+'General Inputs'!N$20)*(1-'General Inputs'!N$22)+'General Inputs'!N$27,2)</f>
        <v>166.51</v>
      </c>
      <c r="X31" s="36"/>
      <c r="Y31" s="36"/>
      <c r="Z31" s="36"/>
      <c r="AA31" s="36"/>
      <c r="AB31" s="36"/>
      <c r="AC31" s="36"/>
      <c r="AD31" s="36"/>
    </row>
    <row r="32" spans="1:30" x14ac:dyDescent="0.2">
      <c r="A32" s="36"/>
      <c r="B32" s="36"/>
      <c r="C32" s="161" t="s">
        <v>281</v>
      </c>
      <c r="D32" s="161"/>
      <c r="E32" s="71" t="s">
        <v>34</v>
      </c>
      <c r="F32" s="92"/>
      <c r="G32" s="93">
        <f t="shared" si="0"/>
        <v>159.13</v>
      </c>
      <c r="H32" s="162"/>
      <c r="I32" s="93">
        <f t="shared" si="1"/>
        <v>159.13</v>
      </c>
      <c r="J32" s="162"/>
      <c r="K32" s="162" t="str">
        <f t="shared" si="3"/>
        <v>COMPLIANT</v>
      </c>
      <c r="L32" s="39"/>
      <c r="M32" s="163">
        <f t="shared" si="4"/>
        <v>152.74</v>
      </c>
      <c r="N32" s="163">
        <f t="shared" si="5"/>
        <v>159.13</v>
      </c>
      <c r="O32" s="163">
        <f t="shared" si="6"/>
        <v>163.30000000000001</v>
      </c>
      <c r="P32" s="163">
        <f t="shared" si="7"/>
        <v>167.79</v>
      </c>
      <c r="Q32" s="163">
        <f t="shared" si="8"/>
        <v>172.77</v>
      </c>
      <c r="R32" s="39"/>
      <c r="S32" s="164">
        <v>152.74</v>
      </c>
      <c r="T32" s="165">
        <f>ROUND(ROUND(S32,2)*(1+'General Inputs'!K$20)*(1-'General Inputs'!K$22)+'General Inputs'!K$27,2)</f>
        <v>159.13</v>
      </c>
      <c r="U32" s="165">
        <f>ROUND(T32*(1+'General Inputs'!L$20)*(1-'General Inputs'!L$22)+'General Inputs'!L$27,2)</f>
        <v>163.30000000000001</v>
      </c>
      <c r="V32" s="165">
        <f>ROUND(U32*(1+'General Inputs'!M$20)*(1-'General Inputs'!M$22)+'General Inputs'!M$27,2)</f>
        <v>167.79</v>
      </c>
      <c r="W32" s="165">
        <f>ROUND(V32*(1+'General Inputs'!N$20)*(1-'General Inputs'!N$22)+'General Inputs'!N$27,2)</f>
        <v>172.77</v>
      </c>
      <c r="X32" s="36"/>
      <c r="Y32" s="36"/>
      <c r="Z32" s="36"/>
      <c r="AA32" s="36"/>
      <c r="AB32" s="36"/>
      <c r="AC32" s="36"/>
      <c r="AD32" s="36"/>
    </row>
    <row r="33" spans="1:30" x14ac:dyDescent="0.2">
      <c r="A33" s="36"/>
      <c r="B33" s="36"/>
      <c r="C33" s="161" t="s">
        <v>282</v>
      </c>
      <c r="D33" s="161"/>
      <c r="E33" s="71" t="s">
        <v>34</v>
      </c>
      <c r="F33" s="92"/>
      <c r="G33" s="93">
        <f t="shared" si="0"/>
        <v>175.79</v>
      </c>
      <c r="H33" s="162"/>
      <c r="I33" s="93">
        <f t="shared" si="1"/>
        <v>175.79</v>
      </c>
      <c r="J33" s="162"/>
      <c r="K33" s="162" t="str">
        <f t="shared" si="3"/>
        <v>COMPLIANT</v>
      </c>
      <c r="L33" s="39"/>
      <c r="M33" s="163">
        <f t="shared" si="4"/>
        <v>168.73</v>
      </c>
      <c r="N33" s="163">
        <f t="shared" si="5"/>
        <v>175.79</v>
      </c>
      <c r="O33" s="163">
        <f t="shared" si="6"/>
        <v>180.4</v>
      </c>
      <c r="P33" s="163">
        <f t="shared" si="7"/>
        <v>185.36</v>
      </c>
      <c r="Q33" s="163">
        <f t="shared" si="8"/>
        <v>190.86</v>
      </c>
      <c r="R33" s="39"/>
      <c r="S33" s="164">
        <v>168.73</v>
      </c>
      <c r="T33" s="165">
        <f>ROUND(ROUND(S33,2)*(1+'General Inputs'!K$20)*(1-'General Inputs'!K$22)+'General Inputs'!K$27,2)</f>
        <v>175.79</v>
      </c>
      <c r="U33" s="165">
        <f>ROUND(T33*(1+'General Inputs'!L$20)*(1-'General Inputs'!L$22)+'General Inputs'!L$27,2)</f>
        <v>180.4</v>
      </c>
      <c r="V33" s="165">
        <f>ROUND(U33*(1+'General Inputs'!M$20)*(1-'General Inputs'!M$22)+'General Inputs'!M$27,2)</f>
        <v>185.36</v>
      </c>
      <c r="W33" s="165">
        <f>ROUND(V33*(1+'General Inputs'!N$20)*(1-'General Inputs'!N$22)+'General Inputs'!N$27,2)</f>
        <v>190.86</v>
      </c>
      <c r="X33" s="36"/>
      <c r="Y33" s="36"/>
      <c r="Z33" s="36"/>
      <c r="AA33" s="36"/>
      <c r="AB33" s="36"/>
      <c r="AC33" s="36"/>
      <c r="AD33" s="36"/>
    </row>
    <row r="34" spans="1:30" x14ac:dyDescent="0.2">
      <c r="A34" s="36"/>
      <c r="B34" s="36"/>
      <c r="C34" s="161" t="s">
        <v>283</v>
      </c>
      <c r="D34" s="161"/>
      <c r="E34" s="71" t="s">
        <v>34</v>
      </c>
      <c r="F34" s="92"/>
      <c r="G34" s="93">
        <f t="shared" si="0"/>
        <v>159.13</v>
      </c>
      <c r="H34" s="162"/>
      <c r="I34" s="93">
        <f t="shared" si="1"/>
        <v>159.13</v>
      </c>
      <c r="J34" s="162"/>
      <c r="K34" s="162" t="str">
        <f t="shared" si="3"/>
        <v>COMPLIANT</v>
      </c>
      <c r="L34" s="39"/>
      <c r="M34" s="163">
        <f t="shared" si="4"/>
        <v>152.74</v>
      </c>
      <c r="N34" s="163">
        <f t="shared" si="5"/>
        <v>159.13</v>
      </c>
      <c r="O34" s="163">
        <f t="shared" si="6"/>
        <v>163.30000000000001</v>
      </c>
      <c r="P34" s="163">
        <f t="shared" si="7"/>
        <v>167.79</v>
      </c>
      <c r="Q34" s="163">
        <f t="shared" si="8"/>
        <v>172.77</v>
      </c>
      <c r="R34" s="39"/>
      <c r="S34" s="164">
        <v>152.74</v>
      </c>
      <c r="T34" s="165">
        <f>ROUND(ROUND(S34,2)*(1+'General Inputs'!K$20)*(1-'General Inputs'!K$22)+'General Inputs'!K$27,2)</f>
        <v>159.13</v>
      </c>
      <c r="U34" s="165">
        <f>ROUND(T34*(1+'General Inputs'!L$20)*(1-'General Inputs'!L$22)+'General Inputs'!L$27,2)</f>
        <v>163.30000000000001</v>
      </c>
      <c r="V34" s="165">
        <f>ROUND(U34*(1+'General Inputs'!M$20)*(1-'General Inputs'!M$22)+'General Inputs'!M$27,2)</f>
        <v>167.79</v>
      </c>
      <c r="W34" s="165">
        <f>ROUND(V34*(1+'General Inputs'!N$20)*(1-'General Inputs'!N$22)+'General Inputs'!N$27,2)</f>
        <v>172.77</v>
      </c>
      <c r="X34" s="36"/>
      <c r="Y34" s="36"/>
      <c r="Z34" s="36"/>
      <c r="AA34" s="36"/>
      <c r="AB34" s="36"/>
      <c r="AC34" s="36"/>
      <c r="AD34" s="36"/>
    </row>
    <row r="35" spans="1:30" x14ac:dyDescent="0.2">
      <c r="A35" s="36"/>
      <c r="B35" s="36"/>
      <c r="C35" s="161" t="s">
        <v>284</v>
      </c>
      <c r="D35" s="161"/>
      <c r="E35" s="71" t="s">
        <v>34</v>
      </c>
      <c r="F35" s="92"/>
      <c r="G35" s="93">
        <f t="shared" si="0"/>
        <v>311.52999999999997</v>
      </c>
      <c r="H35" s="162"/>
      <c r="I35" s="93">
        <f t="shared" si="1"/>
        <v>311.52999999999997</v>
      </c>
      <c r="J35" s="162"/>
      <c r="K35" s="162" t="str">
        <f t="shared" si="3"/>
        <v>COMPLIANT</v>
      </c>
      <c r="L35" s="39"/>
      <c r="M35" s="163">
        <f t="shared" si="4"/>
        <v>299.02</v>
      </c>
      <c r="N35" s="163">
        <f t="shared" si="5"/>
        <v>311.52999999999997</v>
      </c>
      <c r="O35" s="163">
        <f t="shared" si="6"/>
        <v>319.69</v>
      </c>
      <c r="P35" s="163">
        <f t="shared" si="7"/>
        <v>328.47</v>
      </c>
      <c r="Q35" s="163">
        <f t="shared" si="8"/>
        <v>338.22</v>
      </c>
      <c r="R35" s="39"/>
      <c r="S35" s="164">
        <v>299.02</v>
      </c>
      <c r="T35" s="165">
        <f>ROUND(ROUND(S35,2)*(1+'General Inputs'!K$20)*(1-'General Inputs'!K$22)+'General Inputs'!K$27,2)</f>
        <v>311.52999999999997</v>
      </c>
      <c r="U35" s="165">
        <f>ROUND(T35*(1+'General Inputs'!L$20)*(1-'General Inputs'!L$22)+'General Inputs'!L$27,2)</f>
        <v>319.69</v>
      </c>
      <c r="V35" s="165">
        <f>ROUND(U35*(1+'General Inputs'!M$20)*(1-'General Inputs'!M$22)+'General Inputs'!M$27,2)</f>
        <v>328.47</v>
      </c>
      <c r="W35" s="165">
        <f>ROUND(V35*(1+'General Inputs'!N$20)*(1-'General Inputs'!N$22)+'General Inputs'!N$27,2)</f>
        <v>338.22</v>
      </c>
      <c r="X35" s="36"/>
      <c r="Y35" s="36"/>
      <c r="Z35" s="36"/>
      <c r="AA35" s="36"/>
      <c r="AB35" s="36"/>
      <c r="AC35" s="36"/>
      <c r="AD35" s="36"/>
    </row>
    <row r="36" spans="1:30" x14ac:dyDescent="0.2">
      <c r="A36" s="36"/>
      <c r="B36" s="36"/>
      <c r="C36" s="161"/>
      <c r="D36" s="161"/>
      <c r="E36" s="71"/>
      <c r="F36" s="92"/>
      <c r="G36" s="93">
        <f t="shared" si="0"/>
        <v>0</v>
      </c>
      <c r="H36" s="162"/>
      <c r="I36" s="93">
        <f t="shared" si="1"/>
        <v>0</v>
      </c>
      <c r="J36" s="162"/>
      <c r="K36" s="162" t="str">
        <f t="shared" si="3"/>
        <v/>
      </c>
      <c r="L36" s="39"/>
      <c r="M36" s="163">
        <f t="shared" si="4"/>
        <v>0</v>
      </c>
      <c r="N36" s="163">
        <f t="shared" si="5"/>
        <v>0</v>
      </c>
      <c r="O36" s="163">
        <f t="shared" si="6"/>
        <v>0</v>
      </c>
      <c r="P36" s="163">
        <f t="shared" si="7"/>
        <v>0</v>
      </c>
      <c r="Q36" s="163">
        <f t="shared" si="8"/>
        <v>0</v>
      </c>
      <c r="R36" s="39"/>
      <c r="S36" s="164"/>
      <c r="T36" s="165">
        <f>ROUND(ROUND(S36,2)*(1+'General Inputs'!K$20)*(1-'General Inputs'!K$22)+'General Inputs'!K$27,2)</f>
        <v>0</v>
      </c>
      <c r="U36" s="165">
        <f>ROUND(T36*(1+'General Inputs'!L$20)*(1-'General Inputs'!L$22)+'General Inputs'!L$27,2)</f>
        <v>0</v>
      </c>
      <c r="V36" s="165">
        <f>ROUND(U36*(1+'General Inputs'!M$20)*(1-'General Inputs'!M$22)+'General Inputs'!M$27,2)</f>
        <v>0</v>
      </c>
      <c r="W36" s="165">
        <f>ROUND(V36*(1+'General Inputs'!N$20)*(1-'General Inputs'!N$22)+'General Inputs'!N$27,2)</f>
        <v>0</v>
      </c>
      <c r="X36" s="36"/>
      <c r="Y36" s="36"/>
      <c r="Z36" s="36"/>
      <c r="AA36" s="36"/>
      <c r="AB36" s="36"/>
      <c r="AC36" s="36"/>
      <c r="AD36" s="36"/>
    </row>
    <row r="37" spans="1:30" s="48" customFormat="1" x14ac:dyDescent="0.2">
      <c r="A37" s="46"/>
      <c r="B37" s="46"/>
      <c r="C37" s="153"/>
      <c r="D37" s="153"/>
      <c r="E37" s="49"/>
      <c r="F37" s="49"/>
      <c r="G37" s="49"/>
      <c r="H37" s="167"/>
      <c r="I37" s="167"/>
      <c r="J37" s="167"/>
      <c r="K37" s="167"/>
      <c r="L37" s="167"/>
      <c r="M37" s="73"/>
      <c r="N37" s="168"/>
      <c r="O37" s="168"/>
      <c r="P37" s="168"/>
      <c r="Q37" s="168"/>
      <c r="R37" s="47"/>
      <c r="S37" s="168"/>
      <c r="T37" s="168"/>
      <c r="U37" s="168"/>
      <c r="V37" s="168"/>
      <c r="W37" s="168"/>
      <c r="X37" s="46"/>
      <c r="Y37" s="46"/>
      <c r="Z37" s="46"/>
      <c r="AA37" s="46"/>
      <c r="AB37" s="46"/>
      <c r="AC37" s="46"/>
      <c r="AD37" s="46"/>
    </row>
    <row r="38" spans="1:30" ht="12.75" x14ac:dyDescent="0.2">
      <c r="A38" s="25"/>
      <c r="B38" s="26" t="s">
        <v>7</v>
      </c>
      <c r="C38" s="25"/>
      <c r="D38" s="25"/>
      <c r="E38" s="25"/>
      <c r="F38" s="25"/>
      <c r="G38" s="34"/>
      <c r="H38" s="52"/>
      <c r="I38" s="52"/>
      <c r="J38" s="35"/>
      <c r="K38" s="34"/>
      <c r="L38" s="31"/>
      <c r="M38" s="30"/>
      <c r="N38" s="32"/>
      <c r="O38" s="32"/>
      <c r="P38" s="32"/>
      <c r="Q38" s="32"/>
      <c r="R38" s="52"/>
      <c r="S38" s="52"/>
      <c r="T38" s="35"/>
      <c r="U38" s="34"/>
      <c r="V38" s="35"/>
      <c r="W38" s="34"/>
      <c r="X38" s="34"/>
      <c r="Y38" s="35"/>
      <c r="Z38" s="35"/>
      <c r="AA38" s="35"/>
      <c r="AB38" s="35"/>
      <c r="AC38" s="35"/>
      <c r="AD38" s="35"/>
    </row>
    <row r="39" spans="1:30" hidden="1" x14ac:dyDescent="0.2">
      <c r="L39" s="37"/>
      <c r="M39" s="36"/>
      <c r="N39" s="36"/>
      <c r="O39" s="36"/>
      <c r="P39" s="36"/>
      <c r="Q39" s="36"/>
    </row>
    <row r="40" spans="1:30" hidden="1" x14ac:dyDescent="0.2">
      <c r="L40" s="37"/>
      <c r="M40" s="36"/>
      <c r="N40" s="36"/>
      <c r="O40" s="36"/>
      <c r="P40" s="36"/>
      <c r="Q40" s="36"/>
    </row>
    <row r="41" spans="1:30" hidden="1" x14ac:dyDescent="0.2">
      <c r="L41" s="164"/>
      <c r="M41" s="169"/>
      <c r="N41" s="169"/>
      <c r="O41" s="169"/>
      <c r="P41" s="169"/>
      <c r="Q41" s="169"/>
    </row>
    <row r="42" spans="1:30" hidden="1" x14ac:dyDescent="0.2">
      <c r="L42" s="164"/>
      <c r="M42" s="169"/>
      <c r="N42" s="169"/>
      <c r="O42" s="169"/>
      <c r="P42" s="169"/>
      <c r="Q42" s="169"/>
    </row>
    <row r="43" spans="1:30" hidden="1" x14ac:dyDescent="0.2">
      <c r="L43" s="164"/>
      <c r="M43" s="169"/>
      <c r="N43" s="169"/>
      <c r="O43" s="169"/>
      <c r="P43" s="169"/>
      <c r="Q43" s="169"/>
    </row>
    <row r="44" spans="1:30" hidden="1" x14ac:dyDescent="0.2">
      <c r="L44" s="164"/>
      <c r="M44" s="169"/>
      <c r="N44" s="169"/>
      <c r="O44" s="169"/>
      <c r="P44" s="169"/>
      <c r="Q44" s="169"/>
    </row>
    <row r="45" spans="1:30" hidden="1" x14ac:dyDescent="0.2">
      <c r="L45" s="164"/>
      <c r="M45" s="169"/>
      <c r="N45" s="169"/>
      <c r="O45" s="169"/>
      <c r="P45" s="169"/>
      <c r="Q45" s="169"/>
    </row>
    <row r="46" spans="1:30" hidden="1" x14ac:dyDescent="0.2">
      <c r="L46" s="164"/>
      <c r="M46" s="169"/>
      <c r="N46" s="169"/>
      <c r="O46" s="169"/>
      <c r="P46" s="169"/>
      <c r="Q46" s="169"/>
    </row>
    <row r="47" spans="1:30" hidden="1" x14ac:dyDescent="0.2">
      <c r="L47" s="164"/>
      <c r="M47" s="169"/>
      <c r="N47" s="169"/>
      <c r="O47" s="169"/>
      <c r="P47" s="169"/>
      <c r="Q47" s="169"/>
    </row>
    <row r="48" spans="1:30" hidden="1" x14ac:dyDescent="0.2">
      <c r="L48" s="168"/>
      <c r="M48" s="73"/>
      <c r="N48" s="168"/>
      <c r="O48" s="168"/>
      <c r="P48" s="168"/>
      <c r="Q48" s="168"/>
    </row>
    <row r="49" spans="12:17" hidden="1" x14ac:dyDescent="0.2">
      <c r="L49" s="37"/>
      <c r="M49" s="36"/>
      <c r="N49" s="36"/>
      <c r="O49" s="36"/>
      <c r="P49" s="36"/>
      <c r="Q49" s="36"/>
    </row>
    <row r="50" spans="12:17" hidden="1" x14ac:dyDescent="0.2">
      <c r="L50" s="170"/>
      <c r="M50" s="170"/>
      <c r="N50" s="170"/>
      <c r="O50" s="170"/>
      <c r="P50" s="170"/>
      <c r="Q50" s="170"/>
    </row>
    <row r="51" spans="12:17" hidden="1" x14ac:dyDescent="0.2">
      <c r="L51" s="170"/>
      <c r="M51" s="170"/>
      <c r="N51" s="170"/>
      <c r="O51" s="170"/>
      <c r="P51" s="170"/>
      <c r="Q51" s="170"/>
    </row>
    <row r="52" spans="12:17" hidden="1" x14ac:dyDescent="0.2">
      <c r="L52" s="170"/>
      <c r="M52" s="170"/>
      <c r="N52" s="170"/>
      <c r="O52" s="170"/>
      <c r="P52" s="170"/>
      <c r="Q52" s="170"/>
    </row>
    <row r="53" spans="12:17" hidden="1" x14ac:dyDescent="0.2">
      <c r="L53" s="170"/>
      <c r="M53" s="170"/>
      <c r="N53" s="170"/>
      <c r="O53" s="170"/>
      <c r="P53" s="170"/>
      <c r="Q53" s="170"/>
    </row>
    <row r="54" spans="12:17" hidden="1" x14ac:dyDescent="0.2">
      <c r="L54" s="170"/>
      <c r="M54" s="170"/>
      <c r="N54" s="170"/>
      <c r="O54" s="170"/>
      <c r="P54" s="170"/>
      <c r="Q54" s="170"/>
    </row>
    <row r="55" spans="12:17" hidden="1" x14ac:dyDescent="0.2">
      <c r="L55" s="170"/>
      <c r="M55" s="170"/>
      <c r="N55" s="170"/>
      <c r="O55" s="170"/>
      <c r="P55" s="170"/>
      <c r="Q55" s="170"/>
    </row>
    <row r="56" spans="12:17" hidden="1" x14ac:dyDescent="0.2">
      <c r="L56" s="170"/>
      <c r="M56" s="170"/>
      <c r="N56" s="170"/>
      <c r="O56" s="170"/>
      <c r="P56" s="170"/>
      <c r="Q56" s="170"/>
    </row>
    <row r="57" spans="12:17" hidden="1" x14ac:dyDescent="0.2">
      <c r="L57" s="167"/>
      <c r="M57" s="49"/>
      <c r="N57" s="167"/>
      <c r="O57" s="167"/>
      <c r="P57" s="167"/>
      <c r="Q57" s="167"/>
    </row>
    <row r="58" spans="12:17" hidden="1" x14ac:dyDescent="0.2">
      <c r="L58" s="37"/>
      <c r="M58" s="36"/>
      <c r="N58" s="36"/>
      <c r="O58" s="36"/>
      <c r="P58" s="36"/>
      <c r="Q58" s="36"/>
    </row>
    <row r="59" spans="12:17" ht="12.75" hidden="1" x14ac:dyDescent="0.2">
      <c r="L59" s="52"/>
      <c r="M59" s="34"/>
      <c r="N59" s="35"/>
      <c r="O59" s="34"/>
      <c r="P59" s="35"/>
      <c r="Q59" s="34"/>
    </row>
  </sheetData>
  <mergeCells count="2">
    <mergeCell ref="M4:Q4"/>
    <mergeCell ref="S4:W4"/>
  </mergeCells>
  <conditionalFormatting sqref="K1:K1048576">
    <cfRule type="cellIs" dxfId="5" priority="2" operator="equal">
      <formula>"COMPLIANT"</formula>
    </cfRule>
    <cfRule type="cellIs" dxfId="4" priority="1" operator="equal">
      <formula>"NON-COMPLIANT"</formula>
    </cfRule>
  </conditionalFormatting>
  <dataValidations count="2">
    <dataValidation type="list" allowBlank="1" showInputMessage="1" showErrorMessage="1" sqref="E37:G37" xr:uid="{00000000-0002-0000-0400-000000000000}">
      <formula1>#REF!</formula1>
    </dataValidation>
    <dataValidation type="list" allowBlank="1" showInputMessage="1" showErrorMessage="1" sqref="M37 M57 M48" xr:uid="{00000000-0002-0000-0400-000001000000}">
      <formula1>#REF!</formula1>
    </dataValidation>
  </dataValidations>
  <hyperlinks>
    <hyperlink ref="M1" location="'Pricing model - ACS'!A1" display="Back to Index" xr:uid="{00000000-0004-0000-04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'Lookup Tables'!$G$9:$G$17</xm:f>
          </x14:formula1>
          <xm:sqref>E7:E36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4" tint="0.79998168889431442"/>
  </sheetPr>
  <dimension ref="A1:AL328"/>
  <sheetViews>
    <sheetView showGridLines="0" zoomScaleNormal="100" workbookViewId="0">
      <selection activeCell="O12" sqref="O12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4.28515625" style="11" customWidth="1"/>
    <col min="5" max="6" width="11.42578125" style="11" customWidth="1"/>
    <col min="7" max="7" width="1.42578125" style="11" customWidth="1"/>
    <col min="8" max="8" width="9.28515625" style="11" customWidth="1"/>
    <col min="9" max="9" width="1.28515625" style="11" customWidth="1"/>
    <col min="10" max="10" width="9.28515625" style="11" customWidth="1"/>
    <col min="11" max="11" width="0.85546875" style="11" customWidth="1"/>
    <col min="12" max="12" width="9.28515625" style="11" customWidth="1"/>
    <col min="13" max="13" width="5.7109375" style="11" customWidth="1"/>
    <col min="14" max="18" width="9.28515625" style="11" customWidth="1"/>
    <col min="19" max="19" width="5.7109375" style="11" customWidth="1"/>
    <col min="20" max="24" width="9.28515625" style="11" customWidth="1"/>
    <col min="25" max="25" width="5.140625" style="11" customWidth="1"/>
    <col min="26" max="29" width="9.28515625" style="11" customWidth="1" outlineLevel="1"/>
    <col min="30" max="30" width="31.5703125" style="11" customWidth="1"/>
    <col min="31" max="33" width="1.42578125" style="11" customWidth="1"/>
    <col min="34" max="16384" width="8" style="11" hidden="1"/>
  </cols>
  <sheetData>
    <row r="1" spans="1:38" ht="15.75" x14ac:dyDescent="0.25">
      <c r="A1" s="1"/>
      <c r="B1" s="2" t="str">
        <f>'Pricing model - ACS'!G2&amp;" - "&amp;'Pricing model - ACS'!G3</f>
        <v>AER pricing model - price capped ACS - AusNet Services 2022–23</v>
      </c>
      <c r="C1" s="2"/>
      <c r="D1" s="2"/>
      <c r="E1" s="2"/>
      <c r="F1" s="2"/>
      <c r="G1" s="2"/>
      <c r="H1" s="7"/>
      <c r="I1" s="3"/>
      <c r="J1" s="5"/>
      <c r="K1" s="8"/>
      <c r="L1" s="8"/>
      <c r="M1" s="6"/>
      <c r="N1" s="53" t="s">
        <v>0</v>
      </c>
      <c r="O1" s="8"/>
      <c r="P1" s="8"/>
      <c r="Q1" s="5"/>
      <c r="R1" s="5"/>
      <c r="S1" s="4"/>
      <c r="U1" s="8"/>
      <c r="V1" s="8"/>
      <c r="W1" s="5"/>
      <c r="X1" s="5"/>
      <c r="Y1" s="5"/>
      <c r="Z1" s="5"/>
      <c r="AA1" s="5"/>
      <c r="AB1" s="5"/>
      <c r="AC1" s="5"/>
      <c r="AD1" s="6"/>
      <c r="AE1" s="10"/>
      <c r="AF1" s="9"/>
      <c r="AG1" s="1"/>
    </row>
    <row r="2" spans="1:38" ht="13.5" thickBot="1" x14ac:dyDescent="0.25">
      <c r="A2" s="12"/>
      <c r="B2" s="13" t="str">
        <f>'Pricing model - ACS'!C25&amp;" - "&amp;'Pricing model - ACS'!E25</f>
        <v>Public Lighting - Price caps, historical prices, proposed prices, and compliance checks for public lighting</v>
      </c>
      <c r="C2" s="13"/>
      <c r="D2" s="13"/>
      <c r="E2" s="13"/>
      <c r="F2" s="13"/>
      <c r="G2" s="13"/>
      <c r="H2" s="15"/>
      <c r="I2" s="12"/>
      <c r="J2" s="15"/>
      <c r="K2" s="15"/>
      <c r="L2" s="15"/>
      <c r="M2" s="15"/>
      <c r="N2" s="15"/>
      <c r="O2" s="15"/>
      <c r="P2" s="16" t="s">
        <v>187</v>
      </c>
      <c r="Q2" s="15"/>
      <c r="R2" s="15"/>
      <c r="S2" s="14"/>
      <c r="T2" s="12"/>
      <c r="U2" s="15"/>
      <c r="V2" s="15"/>
      <c r="W2" s="15"/>
      <c r="X2" s="15"/>
      <c r="Y2" s="15"/>
      <c r="Z2" s="15"/>
      <c r="AA2" s="15"/>
      <c r="AB2" s="15"/>
      <c r="AC2" s="15"/>
      <c r="AD2" s="16"/>
      <c r="AE2" s="15"/>
      <c r="AF2" s="15"/>
      <c r="AG2" s="12"/>
    </row>
    <row r="3" spans="1:38" x14ac:dyDescent="0.2">
      <c r="A3" s="17"/>
      <c r="B3" s="17"/>
      <c r="C3" s="69"/>
      <c r="D3" s="69"/>
      <c r="E3" s="18"/>
      <c r="F3" s="18"/>
      <c r="G3" s="18"/>
      <c r="H3" s="20"/>
      <c r="I3" s="19"/>
      <c r="J3" s="20"/>
      <c r="K3" s="20"/>
      <c r="L3" s="20"/>
      <c r="M3" s="20"/>
      <c r="N3" s="20"/>
      <c r="O3" s="20"/>
      <c r="P3" s="20"/>
      <c r="Q3" s="20"/>
      <c r="R3" s="20"/>
      <c r="S3" s="18"/>
      <c r="T3" s="1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1"/>
      <c r="AF3" s="21"/>
      <c r="AG3" s="21"/>
    </row>
    <row r="4" spans="1:38" x14ac:dyDescent="0.2">
      <c r="A4" s="22"/>
      <c r="B4" s="22"/>
      <c r="C4" s="22"/>
      <c r="D4" s="22"/>
      <c r="E4" s="23"/>
      <c r="F4" s="23"/>
      <c r="G4" s="23"/>
      <c r="H4" s="24"/>
      <c r="I4" s="24"/>
      <c r="J4" s="24"/>
      <c r="K4" s="24"/>
      <c r="L4" s="24"/>
      <c r="M4" s="24"/>
      <c r="N4" s="214" t="s">
        <v>205</v>
      </c>
      <c r="O4" s="214"/>
      <c r="P4" s="214"/>
      <c r="Q4" s="214"/>
      <c r="R4" s="214"/>
      <c r="S4" s="23"/>
      <c r="T4" s="214" t="s">
        <v>206</v>
      </c>
      <c r="U4" s="214"/>
      <c r="V4" s="214"/>
      <c r="W4" s="214"/>
      <c r="X4" s="214"/>
      <c r="Y4" s="24"/>
      <c r="Z4" s="214" t="s">
        <v>207</v>
      </c>
      <c r="AA4" s="214"/>
      <c r="AB4" s="214"/>
      <c r="AC4" s="214"/>
      <c r="AD4" s="22"/>
      <c r="AE4" s="22"/>
      <c r="AF4" s="22"/>
      <c r="AG4" s="22"/>
      <c r="AH4" s="22"/>
      <c r="AI4" s="22"/>
      <c r="AJ4" s="22"/>
    </row>
    <row r="5" spans="1:38" ht="12.75" x14ac:dyDescent="0.2">
      <c r="A5" s="25"/>
      <c r="B5" s="26" t="s">
        <v>127</v>
      </c>
      <c r="C5" s="25"/>
      <c r="D5" s="27" t="s">
        <v>186</v>
      </c>
      <c r="E5" s="27" t="str">
        <f>'Ancillary Network Services'!E5</f>
        <v>Unit</v>
      </c>
      <c r="F5" s="27" t="s">
        <v>188</v>
      </c>
      <c r="G5" s="27"/>
      <c r="H5" s="27" t="str">
        <f>'Ancillary Network Services'!H5</f>
        <v>Proposed price</v>
      </c>
      <c r="I5" s="27"/>
      <c r="J5" s="27" t="str">
        <f>'Ancillary Network Services'!J5</f>
        <v>Price cap</v>
      </c>
      <c r="K5" s="27"/>
      <c r="L5" s="27" t="str">
        <f>'Ancillary Network Services'!L5</f>
        <v>Compliance</v>
      </c>
      <c r="M5" s="27"/>
      <c r="N5" s="27" t="str">
        <f>'Ancillary Network Services'!N5</f>
        <v>2021–22</v>
      </c>
      <c r="O5" s="27" t="str">
        <f>'Ancillary Network Services'!O5</f>
        <v>2022–23</v>
      </c>
      <c r="P5" s="27" t="str">
        <f>'Ancillary Network Services'!P5</f>
        <v>2023–24</v>
      </c>
      <c r="Q5" s="27" t="str">
        <f>'Ancillary Network Services'!Q5</f>
        <v>2024–25</v>
      </c>
      <c r="R5" s="27" t="str">
        <f>'Ancillary Network Services'!R5</f>
        <v>2025–26</v>
      </c>
      <c r="S5" s="27"/>
      <c r="T5" s="27" t="str">
        <f>'Ancillary Network Services'!T5</f>
        <v>2021–22</v>
      </c>
      <c r="U5" s="27" t="str">
        <f>'Ancillary Network Services'!U5</f>
        <v>2022–23</v>
      </c>
      <c r="V5" s="27" t="str">
        <f>'Ancillary Network Services'!V5</f>
        <v>2023–24</v>
      </c>
      <c r="W5" s="27" t="str">
        <f>'Ancillary Network Services'!W5</f>
        <v>2024–25</v>
      </c>
      <c r="X5" s="27" t="str">
        <f>'Ancillary Network Services'!X5</f>
        <v>2025–26</v>
      </c>
      <c r="Y5" s="27"/>
      <c r="Z5" s="27" t="str">
        <f>O5</f>
        <v>2022–23</v>
      </c>
      <c r="AA5" s="27" t="str">
        <f>P5</f>
        <v>2023–24</v>
      </c>
      <c r="AB5" s="27" t="str">
        <f>Q5</f>
        <v>2024–25</v>
      </c>
      <c r="AC5" s="27" t="str">
        <f>R5</f>
        <v>2025–26</v>
      </c>
      <c r="AD5" s="34" t="s">
        <v>6</v>
      </c>
      <c r="AE5" s="35"/>
      <c r="AF5" s="35"/>
      <c r="AG5" s="35"/>
      <c r="AH5" s="35"/>
      <c r="AI5" s="35"/>
      <c r="AJ5" s="35"/>
    </row>
    <row r="6" spans="1:38" x14ac:dyDescent="0.2">
      <c r="A6" s="36"/>
      <c r="B6" s="36"/>
      <c r="C6" s="36"/>
      <c r="D6" s="36"/>
      <c r="E6" s="37"/>
      <c r="F6" s="38"/>
      <c r="G6" s="37"/>
      <c r="H6" s="37"/>
      <c r="I6" s="37"/>
      <c r="J6" s="37"/>
      <c r="K6" s="36"/>
      <c r="L6" s="36"/>
      <c r="M6" s="37"/>
      <c r="N6" s="37"/>
      <c r="O6" s="36"/>
      <c r="P6" s="36"/>
      <c r="Q6" s="36"/>
      <c r="R6" s="36"/>
      <c r="S6" s="37"/>
      <c r="T6" s="37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</row>
    <row r="7" spans="1:38" x14ac:dyDescent="0.2">
      <c r="A7" s="36"/>
      <c r="B7" s="36"/>
      <c r="C7" s="161" t="s">
        <v>285</v>
      </c>
      <c r="D7" s="161" t="s">
        <v>352</v>
      </c>
      <c r="E7" s="71" t="s">
        <v>34</v>
      </c>
      <c r="F7" s="71" t="s">
        <v>216</v>
      </c>
      <c r="G7" s="92"/>
      <c r="H7" s="93">
        <f t="shared" ref="H7:H70" si="0">_xlfn.IFNA(INDEX($N7:$R7,1,MATCH(forecastyear,$N$5:$R$5,0)),0)</f>
        <v>62.96</v>
      </c>
      <c r="I7" s="162"/>
      <c r="J7" s="93">
        <f>_xlfn.IFNA(INDEX($T7:$X7,1,MATCH(forecastyear,$T$5:$X$5,0)),0)</f>
        <v>62.96</v>
      </c>
      <c r="K7" s="162"/>
      <c r="L7" s="162" t="str">
        <f>IF(C7="","",IF(H7&gt;J7,"NON-COMPLIANT","COMPLIANT"))</f>
        <v>COMPLIANT</v>
      </c>
      <c r="M7" s="39"/>
      <c r="N7" s="163">
        <f>T7</f>
        <v>60.88</v>
      </c>
      <c r="O7" s="163">
        <f t="shared" ref="O7:R7" si="1">U7</f>
        <v>62.96</v>
      </c>
      <c r="P7" s="163">
        <f t="shared" si="1"/>
        <v>65.81</v>
      </c>
      <c r="Q7" s="163">
        <f t="shared" si="1"/>
        <v>71.489999999999995</v>
      </c>
      <c r="R7" s="163">
        <f t="shared" si="1"/>
        <v>72.739999999999995</v>
      </c>
      <c r="S7" s="39"/>
      <c r="T7" s="164">
        <v>60.88</v>
      </c>
      <c r="U7" s="165">
        <f>ROUND(ROUND(T7,2)*(1+'General Inputs'!K$20)*(1-Z7)+'General Inputs'!K$28,2)</f>
        <v>62.96</v>
      </c>
      <c r="V7" s="165">
        <f>ROUND(ROUND(U7,2)*(1+'General Inputs'!L$20)*(1-AA7)+'General Inputs'!L$28,2)</f>
        <v>65.81</v>
      </c>
      <c r="W7" s="165">
        <f>ROUND(ROUND(V7,2)*(1+'General Inputs'!M$20)*(1-AB7)+'General Inputs'!M$28,2)</f>
        <v>71.489999999999995</v>
      </c>
      <c r="X7" s="165">
        <f>ROUND(ROUND(W7,2)*(1+'General Inputs'!N$20)*(1-AC7)+'General Inputs'!N$28,2)</f>
        <v>72.739999999999995</v>
      </c>
      <c r="Y7" s="166"/>
      <c r="Z7" s="194">
        <v>8.1810229695544745E-4</v>
      </c>
      <c r="AA7" s="194">
        <v>-2.4753901307497106E-2</v>
      </c>
      <c r="AB7" s="194">
        <v>-6.5004900703774737E-2</v>
      </c>
      <c r="AC7" s="194">
        <v>2.4550400026109864E-3</v>
      </c>
      <c r="AD7" s="36"/>
      <c r="AE7" s="36"/>
      <c r="AF7" s="36"/>
      <c r="AG7" s="36"/>
      <c r="AH7" s="36"/>
      <c r="AI7" s="36"/>
      <c r="AJ7" s="36"/>
      <c r="AK7" s="36"/>
      <c r="AL7" s="36"/>
    </row>
    <row r="8" spans="1:38" x14ac:dyDescent="0.2">
      <c r="A8" s="36"/>
      <c r="B8" s="36"/>
      <c r="C8" s="161" t="s">
        <v>286</v>
      </c>
      <c r="D8" s="161" t="s">
        <v>344</v>
      </c>
      <c r="E8" s="71" t="s">
        <v>34</v>
      </c>
      <c r="F8" s="71" t="s">
        <v>216</v>
      </c>
      <c r="G8" s="92"/>
      <c r="H8" s="93">
        <f t="shared" si="0"/>
        <v>116.92</v>
      </c>
      <c r="I8" s="162"/>
      <c r="J8" s="93">
        <f t="shared" ref="J7:J70" si="2">_xlfn.IFNA(INDEX($T8:$X8,1,MATCH(forecastyear,$T$5:$X$5,0)),0)</f>
        <v>116.92</v>
      </c>
      <c r="K8" s="162"/>
      <c r="L8" s="162" t="str">
        <f t="shared" ref="L8:L71" si="3">IF(C8="","",IF(H8&gt;J8,"NON-COMPLIANT","COMPLIANT"))</f>
        <v>COMPLIANT</v>
      </c>
      <c r="M8" s="39"/>
      <c r="N8" s="163">
        <f t="shared" ref="N8:N71" si="4">T8</f>
        <v>112.86</v>
      </c>
      <c r="O8" s="163">
        <f t="shared" ref="O8:O71" si="5">U8</f>
        <v>116.92</v>
      </c>
      <c r="P8" s="163">
        <f t="shared" ref="P8:P71" si="6">V8</f>
        <v>119.81</v>
      </c>
      <c r="Q8" s="163">
        <f t="shared" ref="Q8:Q71" si="7">W8</f>
        <v>127.44</v>
      </c>
      <c r="R8" s="163">
        <f t="shared" ref="R8:R71" si="8">X8</f>
        <v>130.13</v>
      </c>
      <c r="S8" s="39"/>
      <c r="T8" s="164">
        <v>112.86</v>
      </c>
      <c r="U8" s="165">
        <f>ROUND(ROUND(T8,2)*(1+'General Inputs'!K$20)*(1-Z8)+'General Inputs'!K$28,2)</f>
        <v>116.92</v>
      </c>
      <c r="V8" s="165">
        <f>ROUND(ROUND(U8,2)*(1+'General Inputs'!L$20)*(1-AA8)+'General Inputs'!L$28,2)</f>
        <v>119.81</v>
      </c>
      <c r="W8" s="165">
        <f>ROUND(ROUND(V8,2)*(1+'General Inputs'!M$20)*(1-AB8)+'General Inputs'!M$28,2)</f>
        <v>127.44</v>
      </c>
      <c r="X8" s="165">
        <f>ROUND(ROUND(W8,2)*(1+'General Inputs'!N$20)*(1-AC8)+'General Inputs'!N$28,2)</f>
        <v>130.13</v>
      </c>
      <c r="Y8" s="166"/>
      <c r="Z8" s="194">
        <v>-9.7815493534070264E-4</v>
      </c>
      <c r="AA8" s="194">
        <v>-4.6183585358261503E-3</v>
      </c>
      <c r="AB8" s="194">
        <v>-4.2807156718935868E-2</v>
      </c>
      <c r="AC8" s="194">
        <v>-1.0917244841446294E-3</v>
      </c>
      <c r="AD8" s="36"/>
      <c r="AE8" s="36"/>
      <c r="AF8" s="36"/>
      <c r="AG8" s="36"/>
      <c r="AH8" s="36"/>
      <c r="AI8" s="36"/>
      <c r="AJ8" s="36"/>
      <c r="AK8" s="36"/>
      <c r="AL8" s="36"/>
    </row>
    <row r="9" spans="1:38" x14ac:dyDescent="0.2">
      <c r="A9" s="36"/>
      <c r="B9" s="36"/>
      <c r="C9" s="161" t="s">
        <v>287</v>
      </c>
      <c r="D9" s="161" t="s">
        <v>345</v>
      </c>
      <c r="E9" s="71" t="s">
        <v>34</v>
      </c>
      <c r="F9" s="71" t="s">
        <v>216</v>
      </c>
      <c r="G9" s="92"/>
      <c r="H9" s="93">
        <f t="shared" si="0"/>
        <v>119.84</v>
      </c>
      <c r="I9" s="162"/>
      <c r="J9" s="93">
        <f t="shared" si="2"/>
        <v>119.84</v>
      </c>
      <c r="K9" s="162"/>
      <c r="L9" s="162" t="str">
        <f t="shared" si="3"/>
        <v>COMPLIANT</v>
      </c>
      <c r="M9" s="39"/>
      <c r="N9" s="163">
        <f t="shared" si="4"/>
        <v>115.69</v>
      </c>
      <c r="O9" s="163">
        <f t="shared" si="5"/>
        <v>119.84</v>
      </c>
      <c r="P9" s="163">
        <f t="shared" si="6"/>
        <v>122.96</v>
      </c>
      <c r="Q9" s="163">
        <f t="shared" si="7"/>
        <v>130.77000000000001</v>
      </c>
      <c r="R9" s="163">
        <f t="shared" si="8"/>
        <v>133.52000000000001</v>
      </c>
      <c r="S9" s="39"/>
      <c r="T9" s="164">
        <v>115.69</v>
      </c>
      <c r="U9" s="165">
        <f>ROUND(ROUND(T9,2)*(1+'General Inputs'!K$20)*(1-Z9)+'General Inputs'!K$28,2)</f>
        <v>119.84</v>
      </c>
      <c r="V9" s="165">
        <f>ROUND(ROUND(U9,2)*(1+'General Inputs'!L$20)*(1-AA9)+'General Inputs'!L$28,2)</f>
        <v>122.96</v>
      </c>
      <c r="W9" s="165">
        <f>ROUND(ROUND(V9,2)*(1+'General Inputs'!M$20)*(1-AB9)+'General Inputs'!M$28,2)</f>
        <v>130.77000000000001</v>
      </c>
      <c r="X9" s="165">
        <f>ROUND(ROUND(W9,2)*(1+'General Inputs'!N$20)*(1-AC9)+'General Inputs'!N$28,2)</f>
        <v>133.52000000000001</v>
      </c>
      <c r="Y9" s="166"/>
      <c r="Z9" s="194">
        <v>-8.9449915544737024E-4</v>
      </c>
      <c r="AA9" s="194">
        <v>-5.9422792209837816E-3</v>
      </c>
      <c r="AB9" s="194">
        <v>-4.2705093419483031E-2</v>
      </c>
      <c r="AC9" s="194">
        <v>-9.9921217835485798E-4</v>
      </c>
      <c r="AD9" s="36"/>
      <c r="AE9" s="36"/>
      <c r="AF9" s="36"/>
      <c r="AG9" s="36"/>
      <c r="AH9" s="36"/>
      <c r="AI9" s="36"/>
      <c r="AJ9" s="36"/>
      <c r="AK9" s="36"/>
      <c r="AL9" s="36"/>
    </row>
    <row r="10" spans="1:38" x14ac:dyDescent="0.2">
      <c r="A10" s="36"/>
      <c r="B10" s="36"/>
      <c r="C10" s="161" t="s">
        <v>288</v>
      </c>
      <c r="D10" s="161" t="s">
        <v>353</v>
      </c>
      <c r="E10" s="71" t="s">
        <v>34</v>
      </c>
      <c r="F10" s="71" t="s">
        <v>216</v>
      </c>
      <c r="G10" s="92"/>
      <c r="H10" s="93">
        <f t="shared" si="0"/>
        <v>96.33</v>
      </c>
      <c r="I10" s="162"/>
      <c r="J10" s="93">
        <f t="shared" si="2"/>
        <v>96.33</v>
      </c>
      <c r="K10" s="162"/>
      <c r="L10" s="162" t="str">
        <f t="shared" si="3"/>
        <v>COMPLIANT</v>
      </c>
      <c r="M10" s="39"/>
      <c r="N10" s="163">
        <f t="shared" si="4"/>
        <v>93.15</v>
      </c>
      <c r="O10" s="163">
        <f t="shared" si="5"/>
        <v>96.33</v>
      </c>
      <c r="P10" s="163">
        <f t="shared" si="6"/>
        <v>100.69</v>
      </c>
      <c r="Q10" s="163">
        <f t="shared" si="7"/>
        <v>109.38</v>
      </c>
      <c r="R10" s="163">
        <f t="shared" si="8"/>
        <v>111.29</v>
      </c>
      <c r="S10" s="39"/>
      <c r="T10" s="164">
        <v>93.15</v>
      </c>
      <c r="U10" s="165">
        <f>ROUND(ROUND(T10,2)*(1+'General Inputs'!K$20)*(1-Z10)+'General Inputs'!K$28,2)</f>
        <v>96.33</v>
      </c>
      <c r="V10" s="165">
        <f>ROUND(ROUND(U10,2)*(1+'General Inputs'!L$20)*(1-AA10)+'General Inputs'!L$28,2)</f>
        <v>100.69</v>
      </c>
      <c r="W10" s="165">
        <f>ROUND(ROUND(V10,2)*(1+'General Inputs'!M$20)*(1-AB10)+'General Inputs'!M$28,2)</f>
        <v>109.38</v>
      </c>
      <c r="X10" s="165">
        <f>ROUND(ROUND(W10,2)*(1+'General Inputs'!N$20)*(1-AC10)+'General Inputs'!N$28,2)</f>
        <v>111.29</v>
      </c>
      <c r="Y10" s="166"/>
      <c r="Z10" s="194">
        <v>8.1810229695544745E-4</v>
      </c>
      <c r="AA10" s="194">
        <v>-2.4753901307497328E-2</v>
      </c>
      <c r="AB10" s="194">
        <v>-6.5004900703774737E-2</v>
      </c>
      <c r="AC10" s="194">
        <v>2.4550400026109864E-3</v>
      </c>
      <c r="AD10" s="36"/>
      <c r="AE10" s="36"/>
      <c r="AF10" s="36"/>
      <c r="AG10" s="36"/>
      <c r="AH10" s="36"/>
      <c r="AI10" s="36"/>
      <c r="AJ10" s="36"/>
      <c r="AK10" s="36"/>
      <c r="AL10" s="36"/>
    </row>
    <row r="11" spans="1:38" x14ac:dyDescent="0.2">
      <c r="A11" s="36"/>
      <c r="B11" s="36"/>
      <c r="C11" s="161" t="s">
        <v>289</v>
      </c>
      <c r="D11" s="161" t="s">
        <v>354</v>
      </c>
      <c r="E11" s="71" t="s">
        <v>34</v>
      </c>
      <c r="F11" s="71" t="s">
        <v>216</v>
      </c>
      <c r="G11" s="92"/>
      <c r="H11" s="93">
        <f t="shared" si="0"/>
        <v>92.56</v>
      </c>
      <c r="I11" s="162"/>
      <c r="J11" s="93">
        <f t="shared" si="2"/>
        <v>92.56</v>
      </c>
      <c r="K11" s="162"/>
      <c r="L11" s="162" t="str">
        <f t="shared" si="3"/>
        <v>COMPLIANT</v>
      </c>
      <c r="M11" s="39"/>
      <c r="N11" s="163">
        <f t="shared" si="4"/>
        <v>89.5</v>
      </c>
      <c r="O11" s="163">
        <f t="shared" si="5"/>
        <v>92.56</v>
      </c>
      <c r="P11" s="163">
        <f t="shared" si="6"/>
        <v>96.75</v>
      </c>
      <c r="Q11" s="163">
        <f t="shared" si="7"/>
        <v>105.1</v>
      </c>
      <c r="R11" s="163">
        <f t="shared" si="8"/>
        <v>106.94</v>
      </c>
      <c r="S11" s="39"/>
      <c r="T11" s="164">
        <v>89.5</v>
      </c>
      <c r="U11" s="165">
        <f>ROUND(ROUND(T11,2)*(1+'General Inputs'!K$20)*(1-Z11)+'General Inputs'!K$28,2)</f>
        <v>92.56</v>
      </c>
      <c r="V11" s="165">
        <f>ROUND(ROUND(U11,2)*(1+'General Inputs'!L$20)*(1-AA11)+'General Inputs'!L$28,2)</f>
        <v>96.75</v>
      </c>
      <c r="W11" s="165">
        <f>ROUND(ROUND(V11,2)*(1+'General Inputs'!M$20)*(1-AB11)+'General Inputs'!M$28,2)</f>
        <v>105.1</v>
      </c>
      <c r="X11" s="165">
        <f>ROUND(ROUND(W11,2)*(1+'General Inputs'!N$20)*(1-AC11)+'General Inputs'!N$28,2)</f>
        <v>106.94</v>
      </c>
      <c r="Y11" s="166"/>
      <c r="Z11" s="194">
        <v>8.1810229695555847E-4</v>
      </c>
      <c r="AA11" s="194">
        <v>-2.4753901307497106E-2</v>
      </c>
      <c r="AB11" s="194">
        <v>-6.5004900703774737E-2</v>
      </c>
      <c r="AC11" s="194">
        <v>2.4550400026110974E-3</v>
      </c>
      <c r="AD11" s="36"/>
      <c r="AE11" s="36"/>
      <c r="AF11" s="36"/>
      <c r="AG11" s="36"/>
      <c r="AH11" s="36"/>
      <c r="AI11" s="36"/>
      <c r="AJ11" s="36"/>
      <c r="AK11" s="36"/>
      <c r="AL11" s="36"/>
    </row>
    <row r="12" spans="1:38" x14ac:dyDescent="0.2">
      <c r="A12" s="36"/>
      <c r="B12" s="36"/>
      <c r="C12" s="161" t="s">
        <v>290</v>
      </c>
      <c r="D12" s="161" t="s">
        <v>355</v>
      </c>
      <c r="E12" s="71" t="s">
        <v>34</v>
      </c>
      <c r="F12" s="71" t="s">
        <v>216</v>
      </c>
      <c r="G12" s="92"/>
      <c r="H12" s="93">
        <f t="shared" si="0"/>
        <v>125.83</v>
      </c>
      <c r="I12" s="162"/>
      <c r="J12" s="93">
        <f t="shared" si="2"/>
        <v>125.83</v>
      </c>
      <c r="K12" s="162"/>
      <c r="L12" s="162" t="str">
        <f t="shared" si="3"/>
        <v>COMPLIANT</v>
      </c>
      <c r="M12" s="39"/>
      <c r="N12" s="163">
        <f t="shared" si="4"/>
        <v>121.47</v>
      </c>
      <c r="O12" s="163">
        <f t="shared" si="5"/>
        <v>125.83</v>
      </c>
      <c r="P12" s="163">
        <f t="shared" si="6"/>
        <v>129.11000000000001</v>
      </c>
      <c r="Q12" s="163">
        <f t="shared" si="7"/>
        <v>137.32</v>
      </c>
      <c r="R12" s="163">
        <f t="shared" si="8"/>
        <v>140.21</v>
      </c>
      <c r="S12" s="39"/>
      <c r="T12" s="164">
        <v>121.47</v>
      </c>
      <c r="U12" s="165">
        <f>ROUND(ROUND(T12,2)*(1+'General Inputs'!K$20)*(1-Z12)+'General Inputs'!K$28,2)</f>
        <v>125.83</v>
      </c>
      <c r="V12" s="165">
        <f>ROUND(ROUND(U12,2)*(1+'General Inputs'!L$20)*(1-AA12)+'General Inputs'!L$28,2)</f>
        <v>129.11000000000001</v>
      </c>
      <c r="W12" s="165">
        <f>ROUND(ROUND(V12,2)*(1+'General Inputs'!M$20)*(1-AB12)+'General Inputs'!M$28,2)</f>
        <v>137.32</v>
      </c>
      <c r="X12" s="165">
        <f>ROUND(ROUND(W12,2)*(1+'General Inputs'!N$20)*(1-AC12)+'General Inputs'!N$28,2)</f>
        <v>140.21</v>
      </c>
      <c r="Y12" s="166"/>
      <c r="Z12" s="194">
        <v>-8.9449915544759229E-4</v>
      </c>
      <c r="AA12" s="194">
        <v>-5.9422792209837816E-3</v>
      </c>
      <c r="AB12" s="194">
        <v>-4.2705093419482809E-2</v>
      </c>
      <c r="AC12" s="194">
        <v>-9.9921217835463594E-4</v>
      </c>
      <c r="AD12" s="36"/>
      <c r="AE12" s="36"/>
      <c r="AF12" s="36"/>
      <c r="AG12" s="36"/>
      <c r="AH12" s="36"/>
      <c r="AI12" s="36"/>
      <c r="AJ12" s="36"/>
      <c r="AK12" s="36"/>
      <c r="AL12" s="36"/>
    </row>
    <row r="13" spans="1:38" x14ac:dyDescent="0.2">
      <c r="A13" s="36"/>
      <c r="B13" s="36"/>
      <c r="C13" s="161" t="s">
        <v>291</v>
      </c>
      <c r="D13" s="161" t="s">
        <v>356</v>
      </c>
      <c r="E13" s="71" t="s">
        <v>34</v>
      </c>
      <c r="F13" s="71" t="s">
        <v>216</v>
      </c>
      <c r="G13" s="92"/>
      <c r="H13" s="93">
        <f t="shared" si="0"/>
        <v>130.63</v>
      </c>
      <c r="I13" s="162"/>
      <c r="J13" s="93">
        <f t="shared" si="2"/>
        <v>130.63</v>
      </c>
      <c r="K13" s="162"/>
      <c r="L13" s="162" t="str">
        <f t="shared" si="3"/>
        <v>COMPLIANT</v>
      </c>
      <c r="M13" s="39"/>
      <c r="N13" s="163">
        <f t="shared" si="4"/>
        <v>126.1</v>
      </c>
      <c r="O13" s="163">
        <f t="shared" si="5"/>
        <v>130.63</v>
      </c>
      <c r="P13" s="163">
        <f t="shared" si="6"/>
        <v>134.03</v>
      </c>
      <c r="Q13" s="163">
        <f t="shared" si="7"/>
        <v>142.55000000000001</v>
      </c>
      <c r="R13" s="163">
        <f t="shared" si="8"/>
        <v>145.55000000000001</v>
      </c>
      <c r="S13" s="39"/>
      <c r="T13" s="164">
        <v>126.1</v>
      </c>
      <c r="U13" s="165">
        <f>ROUND(ROUND(T13,2)*(1+'General Inputs'!K$20)*(1-Z13)+'General Inputs'!K$28,2)</f>
        <v>130.63</v>
      </c>
      <c r="V13" s="165">
        <f>ROUND(ROUND(U13,2)*(1+'General Inputs'!L$20)*(1-AA13)+'General Inputs'!L$28,2)</f>
        <v>134.03</v>
      </c>
      <c r="W13" s="165">
        <f>ROUND(ROUND(V13,2)*(1+'General Inputs'!M$20)*(1-AB13)+'General Inputs'!M$28,2)</f>
        <v>142.55000000000001</v>
      </c>
      <c r="X13" s="165">
        <f>ROUND(ROUND(W13,2)*(1+'General Inputs'!N$20)*(1-AC13)+'General Inputs'!N$28,2)</f>
        <v>145.55000000000001</v>
      </c>
      <c r="Y13" s="166"/>
      <c r="Z13" s="194">
        <v>-8.9449915544759229E-4</v>
      </c>
      <c r="AA13" s="194">
        <v>-5.9422792209837816E-3</v>
      </c>
      <c r="AB13" s="194">
        <v>-4.2705093419483031E-2</v>
      </c>
      <c r="AC13" s="194">
        <v>-9.9921217835485798E-4</v>
      </c>
      <c r="AD13" s="36"/>
      <c r="AE13" s="36"/>
      <c r="AF13" s="36"/>
      <c r="AG13" s="36"/>
      <c r="AH13" s="36"/>
      <c r="AI13" s="36"/>
      <c r="AJ13" s="36"/>
      <c r="AK13" s="36"/>
      <c r="AL13" s="36"/>
    </row>
    <row r="14" spans="1:38" x14ac:dyDescent="0.2">
      <c r="A14" s="36"/>
      <c r="B14" s="36"/>
      <c r="C14" s="161" t="s">
        <v>292</v>
      </c>
      <c r="D14" s="161" t="s">
        <v>346</v>
      </c>
      <c r="E14" s="71" t="s">
        <v>34</v>
      </c>
      <c r="F14" s="71" t="s">
        <v>216</v>
      </c>
      <c r="G14" s="92"/>
      <c r="H14" s="93">
        <f t="shared" si="0"/>
        <v>125.12</v>
      </c>
      <c r="I14" s="162"/>
      <c r="J14" s="93">
        <f t="shared" si="2"/>
        <v>125.12</v>
      </c>
      <c r="K14" s="162"/>
      <c r="L14" s="162" t="str">
        <f t="shared" si="3"/>
        <v>COMPLIANT</v>
      </c>
      <c r="M14" s="39"/>
      <c r="N14" s="163">
        <f t="shared" si="4"/>
        <v>120.77</v>
      </c>
      <c r="O14" s="163">
        <f t="shared" si="5"/>
        <v>125.12</v>
      </c>
      <c r="P14" s="163">
        <f t="shared" si="6"/>
        <v>128.21</v>
      </c>
      <c r="Q14" s="163">
        <f t="shared" si="7"/>
        <v>136.37</v>
      </c>
      <c r="R14" s="163">
        <f t="shared" si="8"/>
        <v>139.25</v>
      </c>
      <c r="S14" s="39"/>
      <c r="T14" s="164">
        <v>120.77</v>
      </c>
      <c r="U14" s="165">
        <f>ROUND(ROUND(T14,2)*(1+'General Inputs'!K$20)*(1-Z14)+'General Inputs'!K$28,2)</f>
        <v>125.12</v>
      </c>
      <c r="V14" s="165">
        <f>ROUND(ROUND(U14,2)*(1+'General Inputs'!L$20)*(1-AA14)+'General Inputs'!L$28,2)</f>
        <v>128.21</v>
      </c>
      <c r="W14" s="165">
        <f>ROUND(ROUND(V14,2)*(1+'General Inputs'!M$20)*(1-AB14)+'General Inputs'!M$28,2)</f>
        <v>136.37</v>
      </c>
      <c r="X14" s="165">
        <f>ROUND(ROUND(W14,2)*(1+'General Inputs'!N$20)*(1-AC14)+'General Inputs'!N$28,2)</f>
        <v>139.25</v>
      </c>
      <c r="Y14" s="166"/>
      <c r="Z14" s="194">
        <v>-9.7815493534070264E-4</v>
      </c>
      <c r="AA14" s="194">
        <v>-4.6183585358263723E-3</v>
      </c>
      <c r="AB14" s="194">
        <v>-4.2807156718935868E-2</v>
      </c>
      <c r="AC14" s="194">
        <v>-1.0917244841448515E-3</v>
      </c>
      <c r="AD14" s="36"/>
      <c r="AE14" s="36"/>
      <c r="AF14" s="36"/>
      <c r="AG14" s="36"/>
      <c r="AH14" s="36"/>
      <c r="AI14" s="36"/>
      <c r="AJ14" s="36"/>
      <c r="AK14" s="36"/>
      <c r="AL14" s="36"/>
    </row>
    <row r="15" spans="1:38" x14ac:dyDescent="0.2">
      <c r="A15" s="36"/>
      <c r="B15" s="36"/>
      <c r="C15" s="161" t="s">
        <v>293</v>
      </c>
      <c r="D15" s="161" t="s">
        <v>347</v>
      </c>
      <c r="E15" s="71" t="s">
        <v>34</v>
      </c>
      <c r="F15" s="71" t="s">
        <v>216</v>
      </c>
      <c r="G15" s="92"/>
      <c r="H15" s="93">
        <f t="shared" si="0"/>
        <v>170.17</v>
      </c>
      <c r="I15" s="162"/>
      <c r="J15" s="93">
        <f t="shared" si="2"/>
        <v>170.17</v>
      </c>
      <c r="K15" s="162"/>
      <c r="L15" s="162" t="str">
        <f t="shared" si="3"/>
        <v>COMPLIANT</v>
      </c>
      <c r="M15" s="39"/>
      <c r="N15" s="163">
        <f t="shared" si="4"/>
        <v>164.27</v>
      </c>
      <c r="O15" s="163">
        <f t="shared" si="5"/>
        <v>170.17</v>
      </c>
      <c r="P15" s="163">
        <f t="shared" si="6"/>
        <v>174.6</v>
      </c>
      <c r="Q15" s="163">
        <f t="shared" si="7"/>
        <v>185.7</v>
      </c>
      <c r="R15" s="163">
        <f t="shared" si="8"/>
        <v>189.6</v>
      </c>
      <c r="S15" s="39"/>
      <c r="T15" s="164">
        <v>164.27</v>
      </c>
      <c r="U15" s="165">
        <f>ROUND(ROUND(T15,2)*(1+'General Inputs'!K$20)*(1-Z15)+'General Inputs'!K$28,2)</f>
        <v>170.17</v>
      </c>
      <c r="V15" s="165">
        <f>ROUND(ROUND(U15,2)*(1+'General Inputs'!L$20)*(1-AA15)+'General Inputs'!L$28,2)</f>
        <v>174.6</v>
      </c>
      <c r="W15" s="165">
        <f>ROUND(ROUND(V15,2)*(1+'General Inputs'!M$20)*(1-AB15)+'General Inputs'!M$28,2)</f>
        <v>185.7</v>
      </c>
      <c r="X15" s="165">
        <f>ROUND(ROUND(W15,2)*(1+'General Inputs'!N$20)*(1-AC15)+'General Inputs'!N$28,2)</f>
        <v>189.6</v>
      </c>
      <c r="Y15" s="166"/>
      <c r="Z15" s="194">
        <v>-8.9449915544737024E-4</v>
      </c>
      <c r="AA15" s="194">
        <v>-5.9422792209840036E-3</v>
      </c>
      <c r="AB15" s="194">
        <v>-4.2705093419482809E-2</v>
      </c>
      <c r="AC15" s="194">
        <v>-9.9921217835463594E-4</v>
      </c>
      <c r="AD15" s="36"/>
      <c r="AE15" s="36"/>
      <c r="AF15" s="36"/>
      <c r="AG15" s="36"/>
      <c r="AH15" s="36"/>
      <c r="AI15" s="36"/>
      <c r="AJ15" s="36"/>
      <c r="AK15" s="36"/>
      <c r="AL15" s="36"/>
    </row>
    <row r="16" spans="1:38" x14ac:dyDescent="0.2">
      <c r="A16" s="36"/>
      <c r="B16" s="36"/>
      <c r="C16" s="161" t="s">
        <v>294</v>
      </c>
      <c r="D16" s="161" t="s">
        <v>348</v>
      </c>
      <c r="E16" s="71" t="s">
        <v>34</v>
      </c>
      <c r="F16" s="71" t="s">
        <v>216</v>
      </c>
      <c r="G16" s="92"/>
      <c r="H16" s="93">
        <f t="shared" si="0"/>
        <v>274.83</v>
      </c>
      <c r="I16" s="162"/>
      <c r="J16" s="93">
        <f t="shared" si="2"/>
        <v>274.83</v>
      </c>
      <c r="K16" s="162"/>
      <c r="L16" s="162" t="str">
        <f t="shared" si="3"/>
        <v>COMPLIANT</v>
      </c>
      <c r="M16" s="39"/>
      <c r="N16" s="163">
        <f t="shared" si="4"/>
        <v>265.76</v>
      </c>
      <c r="O16" s="163">
        <f t="shared" si="5"/>
        <v>274.83</v>
      </c>
      <c r="P16" s="163">
        <f t="shared" si="6"/>
        <v>287.26</v>
      </c>
      <c r="Q16" s="163">
        <f t="shared" si="7"/>
        <v>312.05</v>
      </c>
      <c r="R16" s="163">
        <f t="shared" si="8"/>
        <v>317.51</v>
      </c>
      <c r="S16" s="39"/>
      <c r="T16" s="164">
        <v>265.76</v>
      </c>
      <c r="U16" s="165">
        <f>ROUND(ROUND(T16,2)*(1+'General Inputs'!K$20)*(1-Z16)+'General Inputs'!K$28,2)</f>
        <v>274.83</v>
      </c>
      <c r="V16" s="165">
        <f>ROUND(ROUND(U16,2)*(1+'General Inputs'!L$20)*(1-AA16)+'General Inputs'!L$28,2)</f>
        <v>287.26</v>
      </c>
      <c r="W16" s="165">
        <f>ROUND(ROUND(V16,2)*(1+'General Inputs'!M$20)*(1-AB16)+'General Inputs'!M$28,2)</f>
        <v>312.05</v>
      </c>
      <c r="X16" s="165">
        <f>ROUND(ROUND(W16,2)*(1+'General Inputs'!N$20)*(1-AC16)+'General Inputs'!N$28,2)</f>
        <v>317.51</v>
      </c>
      <c r="Y16" s="166"/>
      <c r="Z16" s="194">
        <v>8.1810229695555847E-4</v>
      </c>
      <c r="AA16" s="194">
        <v>-2.4753901307497328E-2</v>
      </c>
      <c r="AB16" s="194">
        <v>-6.5004900703774959E-2</v>
      </c>
      <c r="AC16" s="194">
        <v>2.4550400026110974E-3</v>
      </c>
      <c r="AD16" s="36"/>
      <c r="AE16" s="36"/>
      <c r="AF16" s="36"/>
      <c r="AG16" s="36"/>
      <c r="AH16" s="36"/>
      <c r="AI16" s="36"/>
      <c r="AJ16" s="36"/>
      <c r="AK16" s="36"/>
      <c r="AL16" s="36"/>
    </row>
    <row r="17" spans="1:38" x14ac:dyDescent="0.2">
      <c r="A17" s="36"/>
      <c r="B17" s="36"/>
      <c r="C17" s="161" t="s">
        <v>295</v>
      </c>
      <c r="D17" s="161" t="s">
        <v>349</v>
      </c>
      <c r="E17" s="71" t="s">
        <v>34</v>
      </c>
      <c r="F17" s="71" t="s">
        <v>216</v>
      </c>
      <c r="G17" s="92"/>
      <c r="H17" s="93">
        <f t="shared" si="0"/>
        <v>279.19</v>
      </c>
      <c r="I17" s="162"/>
      <c r="J17" s="93">
        <f t="shared" si="2"/>
        <v>279.19</v>
      </c>
      <c r="K17" s="162"/>
      <c r="L17" s="162" t="str">
        <f t="shared" si="3"/>
        <v>COMPLIANT</v>
      </c>
      <c r="M17" s="39"/>
      <c r="N17" s="163">
        <f t="shared" si="4"/>
        <v>269.49</v>
      </c>
      <c r="O17" s="163">
        <f t="shared" si="5"/>
        <v>279.19</v>
      </c>
      <c r="P17" s="163">
        <f t="shared" si="6"/>
        <v>286.08999999999997</v>
      </c>
      <c r="Q17" s="163">
        <f t="shared" si="7"/>
        <v>304.3</v>
      </c>
      <c r="R17" s="163">
        <f t="shared" si="8"/>
        <v>310.72000000000003</v>
      </c>
      <c r="S17" s="39"/>
      <c r="T17" s="164">
        <v>269.49</v>
      </c>
      <c r="U17" s="165">
        <f>ROUND(ROUND(T17,2)*(1+'General Inputs'!K$20)*(1-Z17)+'General Inputs'!K$28,2)</f>
        <v>279.19</v>
      </c>
      <c r="V17" s="165">
        <f>ROUND(ROUND(U17,2)*(1+'General Inputs'!L$20)*(1-AA17)+'General Inputs'!L$28,2)</f>
        <v>286.08999999999997</v>
      </c>
      <c r="W17" s="165">
        <f>ROUND(ROUND(V17,2)*(1+'General Inputs'!M$20)*(1-AB17)+'General Inputs'!M$28,2)</f>
        <v>304.3</v>
      </c>
      <c r="X17" s="165">
        <f>ROUND(ROUND(W17,2)*(1+'General Inputs'!N$20)*(1-AC17)+'General Inputs'!N$28,2)</f>
        <v>310.72000000000003</v>
      </c>
      <c r="Y17" s="166"/>
      <c r="Z17" s="194">
        <v>-9.7815493534092468E-4</v>
      </c>
      <c r="AA17" s="194">
        <v>-4.6183585358261503E-3</v>
      </c>
      <c r="AB17" s="194">
        <v>-4.2807156718935868E-2</v>
      </c>
      <c r="AC17" s="194">
        <v>-1.0917244841448515E-3</v>
      </c>
      <c r="AD17" s="36"/>
      <c r="AE17" s="36"/>
      <c r="AF17" s="36"/>
      <c r="AG17" s="36"/>
      <c r="AH17" s="36"/>
      <c r="AI17" s="36"/>
      <c r="AJ17" s="36"/>
      <c r="AK17" s="36"/>
      <c r="AL17" s="36"/>
    </row>
    <row r="18" spans="1:38" x14ac:dyDescent="0.2">
      <c r="A18" s="36"/>
      <c r="B18" s="36"/>
      <c r="C18" s="161" t="s">
        <v>296</v>
      </c>
      <c r="D18" s="161" t="s">
        <v>350</v>
      </c>
      <c r="E18" s="71" t="s">
        <v>34</v>
      </c>
      <c r="F18" s="71" t="s">
        <v>216</v>
      </c>
      <c r="G18" s="92"/>
      <c r="H18" s="93">
        <f t="shared" si="0"/>
        <v>317.18</v>
      </c>
      <c r="I18" s="162"/>
      <c r="J18" s="93">
        <f t="shared" si="2"/>
        <v>317.18</v>
      </c>
      <c r="K18" s="162"/>
      <c r="L18" s="162" t="str">
        <f t="shared" si="3"/>
        <v>COMPLIANT</v>
      </c>
      <c r="M18" s="39"/>
      <c r="N18" s="163">
        <f t="shared" si="4"/>
        <v>306.16000000000003</v>
      </c>
      <c r="O18" s="163">
        <f t="shared" si="5"/>
        <v>317.18</v>
      </c>
      <c r="P18" s="163">
        <f t="shared" si="6"/>
        <v>325.02</v>
      </c>
      <c r="Q18" s="163">
        <f t="shared" si="7"/>
        <v>345.71</v>
      </c>
      <c r="R18" s="163">
        <f t="shared" si="8"/>
        <v>353.01</v>
      </c>
      <c r="S18" s="39"/>
      <c r="T18" s="164">
        <v>306.16000000000003</v>
      </c>
      <c r="U18" s="165">
        <f>ROUND(ROUND(T18,2)*(1+'General Inputs'!K$20)*(1-Z18)+'General Inputs'!K$28,2)</f>
        <v>317.18</v>
      </c>
      <c r="V18" s="165">
        <f>ROUND(ROUND(U18,2)*(1+'General Inputs'!L$20)*(1-AA18)+'General Inputs'!L$28,2)</f>
        <v>325.02</v>
      </c>
      <c r="W18" s="165">
        <f>ROUND(ROUND(V18,2)*(1+'General Inputs'!M$20)*(1-AB18)+'General Inputs'!M$28,2)</f>
        <v>345.71</v>
      </c>
      <c r="X18" s="165">
        <f>ROUND(ROUND(W18,2)*(1+'General Inputs'!N$20)*(1-AC18)+'General Inputs'!N$28,2)</f>
        <v>353.01</v>
      </c>
      <c r="Y18" s="166"/>
      <c r="Z18" s="194">
        <v>-9.7815493534070264E-4</v>
      </c>
      <c r="AA18" s="194">
        <v>-4.6183585358263723E-3</v>
      </c>
      <c r="AB18" s="194">
        <v>-4.2807156718935868E-2</v>
      </c>
      <c r="AC18" s="194">
        <v>-1.0917244841448515E-3</v>
      </c>
      <c r="AD18" s="36"/>
      <c r="AE18" s="36"/>
      <c r="AF18" s="36"/>
      <c r="AG18" s="36"/>
      <c r="AH18" s="36"/>
      <c r="AI18" s="36"/>
      <c r="AJ18" s="36"/>
      <c r="AK18" s="36"/>
      <c r="AL18" s="36"/>
    </row>
    <row r="19" spans="1:38" x14ac:dyDescent="0.2">
      <c r="A19" s="36"/>
      <c r="B19" s="36"/>
      <c r="C19" s="161" t="s">
        <v>297</v>
      </c>
      <c r="D19" s="161" t="s">
        <v>351</v>
      </c>
      <c r="E19" s="71" t="s">
        <v>34</v>
      </c>
      <c r="F19" s="71" t="s">
        <v>216</v>
      </c>
      <c r="G19" s="92"/>
      <c r="H19" s="93">
        <f t="shared" si="0"/>
        <v>51.84</v>
      </c>
      <c r="I19" s="162"/>
      <c r="J19" s="93">
        <f t="shared" si="2"/>
        <v>51.84</v>
      </c>
      <c r="K19" s="162"/>
      <c r="L19" s="162" t="str">
        <f t="shared" si="3"/>
        <v>COMPLIANT</v>
      </c>
      <c r="M19" s="39"/>
      <c r="N19" s="163">
        <f t="shared" si="4"/>
        <v>50.04</v>
      </c>
      <c r="O19" s="163">
        <f t="shared" si="5"/>
        <v>51.84</v>
      </c>
      <c r="P19" s="163">
        <f t="shared" si="6"/>
        <v>53.12</v>
      </c>
      <c r="Q19" s="163">
        <f t="shared" si="7"/>
        <v>56.5</v>
      </c>
      <c r="R19" s="163">
        <f t="shared" si="8"/>
        <v>57.69</v>
      </c>
      <c r="S19" s="39"/>
      <c r="T19" s="164">
        <v>50.04</v>
      </c>
      <c r="U19" s="165">
        <f>ROUND(ROUND(T19,2)*(1+'General Inputs'!K$20)*(1-Z19)+'General Inputs'!K$28,2)</f>
        <v>51.84</v>
      </c>
      <c r="V19" s="165">
        <f>ROUND(ROUND(U19,2)*(1+'General Inputs'!L$20)*(1-AA19)+'General Inputs'!L$28,2)</f>
        <v>53.12</v>
      </c>
      <c r="W19" s="165">
        <f>ROUND(ROUND(V19,2)*(1+'General Inputs'!M$20)*(1-AB19)+'General Inputs'!M$28,2)</f>
        <v>56.5</v>
      </c>
      <c r="X19" s="165">
        <f>ROUND(ROUND(W19,2)*(1+'General Inputs'!N$20)*(1-AC19)+'General Inputs'!N$28,2)</f>
        <v>57.69</v>
      </c>
      <c r="Y19" s="166"/>
      <c r="Z19" s="194">
        <v>-9.7815493534092468E-4</v>
      </c>
      <c r="AA19" s="194">
        <v>-4.6183585358261503E-3</v>
      </c>
      <c r="AB19" s="194">
        <v>-4.2807156718935868E-2</v>
      </c>
      <c r="AC19" s="194">
        <v>-1.0917244841448515E-3</v>
      </c>
      <c r="AD19" s="36"/>
      <c r="AE19" s="36"/>
      <c r="AF19" s="36"/>
      <c r="AG19" s="36"/>
      <c r="AH19" s="36"/>
      <c r="AI19" s="36"/>
      <c r="AJ19" s="36"/>
      <c r="AK19" s="36"/>
      <c r="AL19" s="36"/>
    </row>
    <row r="20" spans="1:38" x14ac:dyDescent="0.2">
      <c r="A20" s="36"/>
      <c r="B20" s="36"/>
      <c r="C20" s="161" t="s">
        <v>298</v>
      </c>
      <c r="D20" s="161" t="s">
        <v>337</v>
      </c>
      <c r="E20" s="71" t="s">
        <v>34</v>
      </c>
      <c r="F20" s="71" t="s">
        <v>216</v>
      </c>
      <c r="G20" s="92"/>
      <c r="H20" s="93">
        <f t="shared" si="0"/>
        <v>55.49</v>
      </c>
      <c r="I20" s="162"/>
      <c r="J20" s="93">
        <f t="shared" si="2"/>
        <v>55.49</v>
      </c>
      <c r="K20" s="162"/>
      <c r="L20" s="162" t="str">
        <f t="shared" si="3"/>
        <v>COMPLIANT</v>
      </c>
      <c r="M20" s="39"/>
      <c r="N20" s="163">
        <f t="shared" si="4"/>
        <v>51.71</v>
      </c>
      <c r="O20" s="163">
        <f t="shared" si="5"/>
        <v>55.49</v>
      </c>
      <c r="P20" s="163">
        <f t="shared" si="6"/>
        <v>58.14</v>
      </c>
      <c r="Q20" s="163">
        <f t="shared" si="7"/>
        <v>60.58</v>
      </c>
      <c r="R20" s="163">
        <f t="shared" si="8"/>
        <v>62.61</v>
      </c>
      <c r="S20" s="39"/>
      <c r="T20" s="164">
        <v>51.71</v>
      </c>
      <c r="U20" s="165">
        <f>ROUND(ROUND(T20,2)*(1+'General Inputs'!K$20)*(1-Z20)+'General Inputs'!K$28,2)</f>
        <v>55.49</v>
      </c>
      <c r="V20" s="165">
        <f>ROUND(ROUND(U20,2)*(1+'General Inputs'!L$20)*(1-AA20)+'General Inputs'!L$28,2)</f>
        <v>58.14</v>
      </c>
      <c r="W20" s="165">
        <f>ROUND(ROUND(V20,2)*(1+'General Inputs'!M$20)*(1-AB20)+'General Inputs'!M$28,2)</f>
        <v>60.58</v>
      </c>
      <c r="X20" s="165">
        <f>ROUND(ROUND(W20,2)*(1+'General Inputs'!N$20)*(1-AC20)+'General Inputs'!N$28,2)</f>
        <v>62.61</v>
      </c>
      <c r="Y20" s="166"/>
      <c r="Z20" s="194">
        <v>-3.6757783571050195E-2</v>
      </c>
      <c r="AA20" s="194">
        <v>-2.727658974312841E-2</v>
      </c>
      <c r="AB20" s="194">
        <v>-2.1624619902409492E-2</v>
      </c>
      <c r="AC20" s="194">
        <v>-1.3290743643110225E-2</v>
      </c>
      <c r="AD20" s="36"/>
      <c r="AE20" s="36"/>
      <c r="AF20" s="36"/>
      <c r="AG20" s="36"/>
      <c r="AH20" s="36"/>
      <c r="AI20" s="36"/>
      <c r="AJ20" s="36"/>
      <c r="AK20" s="36"/>
      <c r="AL20" s="36"/>
    </row>
    <row r="21" spans="1:38" x14ac:dyDescent="0.2">
      <c r="A21" s="36"/>
      <c r="B21" s="36"/>
      <c r="C21" s="161" t="s">
        <v>299</v>
      </c>
      <c r="D21" s="161" t="s">
        <v>338</v>
      </c>
      <c r="E21" s="71" t="s">
        <v>34</v>
      </c>
      <c r="F21" s="71" t="s">
        <v>216</v>
      </c>
      <c r="G21" s="92"/>
      <c r="H21" s="93">
        <f t="shared" si="0"/>
        <v>59.18</v>
      </c>
      <c r="I21" s="162"/>
      <c r="J21" s="93">
        <f t="shared" si="2"/>
        <v>59.18</v>
      </c>
      <c r="K21" s="162"/>
      <c r="L21" s="162" t="str">
        <f t="shared" si="3"/>
        <v>COMPLIANT</v>
      </c>
      <c r="M21" s="39"/>
      <c r="N21" s="163">
        <f t="shared" si="4"/>
        <v>55.22</v>
      </c>
      <c r="O21" s="163">
        <f t="shared" si="5"/>
        <v>59.18</v>
      </c>
      <c r="P21" s="163">
        <f t="shared" si="6"/>
        <v>61.95</v>
      </c>
      <c r="Q21" s="163">
        <f t="shared" si="7"/>
        <v>64.510000000000005</v>
      </c>
      <c r="R21" s="163">
        <f t="shared" si="8"/>
        <v>66.66</v>
      </c>
      <c r="S21" s="39"/>
      <c r="T21" s="164">
        <v>55.22</v>
      </c>
      <c r="U21" s="165">
        <f>ROUND(ROUND(T21,2)*(1+'General Inputs'!K$20)*(1-Z21)+'General Inputs'!K$28,2)</f>
        <v>59.18</v>
      </c>
      <c r="V21" s="165">
        <f>ROUND(ROUND(U21,2)*(1+'General Inputs'!L$20)*(1-AA21)+'General Inputs'!L$28,2)</f>
        <v>61.95</v>
      </c>
      <c r="W21" s="165">
        <f>ROUND(ROUND(V21,2)*(1+'General Inputs'!M$20)*(1-AB21)+'General Inputs'!M$28,2)</f>
        <v>64.510000000000005</v>
      </c>
      <c r="X21" s="165">
        <f>ROUND(ROUND(W21,2)*(1+'General Inputs'!N$20)*(1-AC21)+'General Inputs'!N$28,2)</f>
        <v>66.66</v>
      </c>
      <c r="Y21" s="166"/>
      <c r="Z21" s="194">
        <v>-3.5424039016669795E-2</v>
      </c>
      <c r="AA21" s="194">
        <v>-2.6353822508928149E-2</v>
      </c>
      <c r="AB21" s="194">
        <v>-2.0970114858508193E-2</v>
      </c>
      <c r="AC21" s="194">
        <v>-1.3031882119119542E-2</v>
      </c>
      <c r="AD21" s="36"/>
      <c r="AE21" s="36"/>
      <c r="AF21" s="36"/>
      <c r="AG21" s="36"/>
      <c r="AH21" s="36"/>
      <c r="AI21" s="36"/>
      <c r="AJ21" s="36"/>
      <c r="AK21" s="36"/>
      <c r="AL21" s="36"/>
    </row>
    <row r="22" spans="1:38" x14ac:dyDescent="0.2">
      <c r="A22" s="36"/>
      <c r="B22" s="36"/>
      <c r="C22" s="161" t="s">
        <v>300</v>
      </c>
      <c r="D22" s="161" t="s">
        <v>335</v>
      </c>
      <c r="E22" s="71" t="s">
        <v>34</v>
      </c>
      <c r="F22" s="71" t="s">
        <v>216</v>
      </c>
      <c r="G22" s="92"/>
      <c r="H22" s="93">
        <f t="shared" si="0"/>
        <v>32.03</v>
      </c>
      <c r="I22" s="162"/>
      <c r="J22" s="93">
        <f t="shared" si="2"/>
        <v>32.03</v>
      </c>
      <c r="K22" s="162"/>
      <c r="L22" s="162" t="str">
        <f t="shared" si="3"/>
        <v>COMPLIANT</v>
      </c>
      <c r="M22" s="39"/>
      <c r="N22" s="163">
        <f t="shared" si="4"/>
        <v>29.46</v>
      </c>
      <c r="O22" s="163">
        <f t="shared" si="5"/>
        <v>32.03</v>
      </c>
      <c r="P22" s="163">
        <f t="shared" si="6"/>
        <v>33.869999999999997</v>
      </c>
      <c r="Q22" s="163">
        <f t="shared" si="7"/>
        <v>35.520000000000003</v>
      </c>
      <c r="R22" s="163">
        <f t="shared" si="8"/>
        <v>36.81</v>
      </c>
      <c r="S22" s="39"/>
      <c r="T22" s="164">
        <v>29.46</v>
      </c>
      <c r="U22" s="165">
        <f>ROUND(ROUND(T22,2)*(1+'General Inputs'!K$20)*(1-Z22)+'General Inputs'!K$28,2)</f>
        <v>32.03</v>
      </c>
      <c r="V22" s="165">
        <f>ROUND(ROUND(U22,2)*(1+'General Inputs'!L$20)*(1-AA22)+'General Inputs'!L$28,2)</f>
        <v>33.869999999999997</v>
      </c>
      <c r="W22" s="165">
        <f>ROUND(ROUND(V22,2)*(1+'General Inputs'!M$20)*(1-AB22)+'General Inputs'!M$28,2)</f>
        <v>35.520000000000003</v>
      </c>
      <c r="X22" s="165">
        <f>ROUND(ROUND(W22,2)*(1+'General Inputs'!N$20)*(1-AC22)+'General Inputs'!N$28,2)</f>
        <v>36.81</v>
      </c>
      <c r="Y22" s="166"/>
      <c r="Z22" s="194">
        <v>-5.0645435537201688E-2</v>
      </c>
      <c r="AA22" s="194">
        <v>-3.672305518854202E-2</v>
      </c>
      <c r="AB22" s="194">
        <v>-2.8278138920943441E-2</v>
      </c>
      <c r="AC22" s="194">
        <v>-1.5879360184736235E-2</v>
      </c>
      <c r="AD22" s="36"/>
      <c r="AE22" s="36"/>
      <c r="AF22" s="36"/>
      <c r="AG22" s="36"/>
      <c r="AH22" s="36"/>
      <c r="AI22" s="36"/>
      <c r="AJ22" s="36"/>
      <c r="AK22" s="36"/>
      <c r="AL22" s="36"/>
    </row>
    <row r="23" spans="1:38" x14ac:dyDescent="0.2">
      <c r="A23" s="36"/>
      <c r="B23" s="36"/>
      <c r="C23" s="161" t="s">
        <v>301</v>
      </c>
      <c r="D23" s="161" t="s">
        <v>336</v>
      </c>
      <c r="E23" s="71" t="s">
        <v>34</v>
      </c>
      <c r="F23" s="71" t="s">
        <v>216</v>
      </c>
      <c r="G23" s="92"/>
      <c r="H23" s="93">
        <f t="shared" si="0"/>
        <v>33.93</v>
      </c>
      <c r="I23" s="162"/>
      <c r="J23" s="93">
        <f t="shared" si="2"/>
        <v>33.93</v>
      </c>
      <c r="K23" s="162"/>
      <c r="L23" s="162" t="str">
        <f t="shared" si="3"/>
        <v>COMPLIANT</v>
      </c>
      <c r="M23" s="39"/>
      <c r="N23" s="163">
        <f t="shared" si="4"/>
        <v>31.28</v>
      </c>
      <c r="O23" s="163">
        <f t="shared" si="5"/>
        <v>33.93</v>
      </c>
      <c r="P23" s="163">
        <f t="shared" si="6"/>
        <v>35.81</v>
      </c>
      <c r="Q23" s="163">
        <f t="shared" si="7"/>
        <v>37.51</v>
      </c>
      <c r="R23" s="163">
        <f t="shared" si="8"/>
        <v>38.85</v>
      </c>
      <c r="S23" s="39"/>
      <c r="T23" s="164">
        <v>31.28</v>
      </c>
      <c r="U23" s="165">
        <f>ROUND(ROUND(T23,2)*(1+'General Inputs'!K$20)*(1-Z23)+'General Inputs'!K$28,2)</f>
        <v>33.93</v>
      </c>
      <c r="V23" s="165">
        <f>ROUND(ROUND(U23,2)*(1+'General Inputs'!L$20)*(1-AA23)+'General Inputs'!L$28,2)</f>
        <v>35.81</v>
      </c>
      <c r="W23" s="165">
        <f>ROUND(ROUND(V23,2)*(1+'General Inputs'!M$20)*(1-AB23)+'General Inputs'!M$28,2)</f>
        <v>37.51</v>
      </c>
      <c r="X23" s="165">
        <f>ROUND(ROUND(W23,2)*(1+'General Inputs'!N$20)*(1-AC23)+'General Inputs'!N$28,2)</f>
        <v>38.85</v>
      </c>
      <c r="Y23" s="166"/>
      <c r="Z23" s="194">
        <v>-4.7904148191314055E-2</v>
      </c>
      <c r="AA23" s="194">
        <v>-3.4858012124962645E-2</v>
      </c>
      <c r="AB23" s="194">
        <v>-2.6962031712617796E-2</v>
      </c>
      <c r="AC23" s="194">
        <v>-1.5309341149072564E-2</v>
      </c>
      <c r="AD23" s="36"/>
      <c r="AE23" s="36"/>
      <c r="AF23" s="36"/>
      <c r="AG23" s="36"/>
      <c r="AH23" s="36"/>
      <c r="AI23" s="36"/>
      <c r="AJ23" s="36"/>
      <c r="AK23" s="36"/>
      <c r="AL23" s="36"/>
    </row>
    <row r="24" spans="1:38" x14ac:dyDescent="0.2">
      <c r="A24" s="36"/>
      <c r="B24" s="36"/>
      <c r="C24" s="161" t="s">
        <v>302</v>
      </c>
      <c r="D24" s="161" t="s">
        <v>357</v>
      </c>
      <c r="E24" s="71" t="s">
        <v>34</v>
      </c>
      <c r="F24" s="71" t="s">
        <v>216</v>
      </c>
      <c r="G24" s="92"/>
      <c r="H24" s="93">
        <f t="shared" si="0"/>
        <v>49.73</v>
      </c>
      <c r="I24" s="162"/>
      <c r="J24" s="93">
        <f t="shared" si="2"/>
        <v>49.73</v>
      </c>
      <c r="K24" s="162"/>
      <c r="L24" s="162" t="str">
        <f t="shared" si="3"/>
        <v>COMPLIANT</v>
      </c>
      <c r="M24" s="39"/>
      <c r="N24" s="163">
        <f t="shared" si="4"/>
        <v>45.36</v>
      </c>
      <c r="O24" s="163">
        <f t="shared" si="5"/>
        <v>49.73</v>
      </c>
      <c r="P24" s="163">
        <f t="shared" si="6"/>
        <v>52.9</v>
      </c>
      <c r="Q24" s="163">
        <f t="shared" si="7"/>
        <v>55.71</v>
      </c>
      <c r="R24" s="163">
        <f t="shared" si="8"/>
        <v>57.86</v>
      </c>
      <c r="S24" s="39"/>
      <c r="T24" s="164">
        <v>45.36</v>
      </c>
      <c r="U24" s="165">
        <f>ROUND(ROUND(T24,2)*(1+'General Inputs'!K$20)*(1-Z24)+'General Inputs'!K$28,2)</f>
        <v>49.73</v>
      </c>
      <c r="V24" s="165">
        <f>ROUND(ROUND(U24,2)*(1+'General Inputs'!L$20)*(1-AA24)+'General Inputs'!L$28,2)</f>
        <v>52.9</v>
      </c>
      <c r="W24" s="165">
        <f>ROUND(ROUND(V24,2)*(1+'General Inputs'!M$20)*(1-AB24)+'General Inputs'!M$28,2)</f>
        <v>55.71</v>
      </c>
      <c r="X24" s="165">
        <f>ROUND(ROUND(W24,2)*(1+'General Inputs'!N$20)*(1-AC24)+'General Inputs'!N$28,2)</f>
        <v>57.86</v>
      </c>
      <c r="Y24" s="166"/>
      <c r="Z24" s="194">
        <v>-5.9329186922058685E-2</v>
      </c>
      <c r="AA24" s="194">
        <v>-4.2848243840691191E-2</v>
      </c>
      <c r="AB24" s="194">
        <v>-3.2511098736403454E-2</v>
      </c>
      <c r="AC24" s="194">
        <v>-1.8243988670479716E-2</v>
      </c>
      <c r="AD24" s="36"/>
      <c r="AE24" s="36"/>
      <c r="AF24" s="36"/>
      <c r="AG24" s="36"/>
      <c r="AH24" s="36"/>
      <c r="AI24" s="36"/>
      <c r="AJ24" s="36"/>
      <c r="AK24" s="36"/>
      <c r="AL24" s="36"/>
    </row>
    <row r="25" spans="1:38" x14ac:dyDescent="0.2">
      <c r="A25" s="36"/>
      <c r="B25" s="36"/>
      <c r="C25" s="161" t="s">
        <v>303</v>
      </c>
      <c r="D25" s="161" t="s">
        <v>358</v>
      </c>
      <c r="E25" s="71" t="s">
        <v>34</v>
      </c>
      <c r="F25" s="71" t="s">
        <v>216</v>
      </c>
      <c r="G25" s="92"/>
      <c r="H25" s="93">
        <f t="shared" si="0"/>
        <v>50.59</v>
      </c>
      <c r="I25" s="162"/>
      <c r="J25" s="93">
        <f t="shared" si="2"/>
        <v>50.59</v>
      </c>
      <c r="K25" s="162"/>
      <c r="L25" s="162" t="str">
        <f t="shared" si="3"/>
        <v>COMPLIANT</v>
      </c>
      <c r="M25" s="39"/>
      <c r="N25" s="163">
        <f t="shared" si="4"/>
        <v>46.04</v>
      </c>
      <c r="O25" s="163">
        <f t="shared" si="5"/>
        <v>50.59</v>
      </c>
      <c r="P25" s="163">
        <f t="shared" si="6"/>
        <v>53.89</v>
      </c>
      <c r="Q25" s="163">
        <f t="shared" si="7"/>
        <v>56.81</v>
      </c>
      <c r="R25" s="163">
        <f t="shared" si="8"/>
        <v>59.03</v>
      </c>
      <c r="S25" s="39"/>
      <c r="T25" s="164">
        <v>46.04</v>
      </c>
      <c r="U25" s="165">
        <f>ROUND(ROUND(T25,2)*(1+'General Inputs'!K$20)*(1-Z25)+'General Inputs'!K$28,2)</f>
        <v>50.59</v>
      </c>
      <c r="V25" s="165">
        <f>ROUND(ROUND(U25,2)*(1+'General Inputs'!L$20)*(1-AA25)+'General Inputs'!L$28,2)</f>
        <v>53.89</v>
      </c>
      <c r="W25" s="165">
        <f>ROUND(ROUND(V25,2)*(1+'General Inputs'!M$20)*(1-AB25)+'General Inputs'!M$28,2)</f>
        <v>56.81</v>
      </c>
      <c r="X25" s="165">
        <f>ROUND(ROUND(W25,2)*(1+'General Inputs'!N$20)*(1-AC25)+'General Inputs'!N$28,2)</f>
        <v>59.03</v>
      </c>
      <c r="Y25" s="166"/>
      <c r="Z25" s="194">
        <v>-6.1596647930844295E-2</v>
      </c>
      <c r="AA25" s="194">
        <v>-4.4377407339906583E-2</v>
      </c>
      <c r="AB25" s="194">
        <v>-3.3541995201151531E-2</v>
      </c>
      <c r="AC25" s="194">
        <v>-1.868576801601729E-2</v>
      </c>
      <c r="AD25" s="36"/>
      <c r="AE25" s="36"/>
      <c r="AF25" s="36"/>
      <c r="AG25" s="36"/>
      <c r="AH25" s="36"/>
      <c r="AI25" s="36"/>
      <c r="AJ25" s="36"/>
      <c r="AK25" s="36"/>
      <c r="AL25" s="36"/>
    </row>
    <row r="26" spans="1:38" x14ac:dyDescent="0.2">
      <c r="A26" s="36"/>
      <c r="B26" s="36"/>
      <c r="C26" s="161" t="s">
        <v>304</v>
      </c>
      <c r="D26" s="161" t="s">
        <v>359</v>
      </c>
      <c r="E26" s="71" t="s">
        <v>34</v>
      </c>
      <c r="F26" s="71" t="s">
        <v>216</v>
      </c>
      <c r="G26" s="92"/>
      <c r="H26" s="93">
        <f t="shared" si="0"/>
        <v>58.15</v>
      </c>
      <c r="I26" s="162"/>
      <c r="J26" s="93">
        <f t="shared" si="2"/>
        <v>58.15</v>
      </c>
      <c r="K26" s="162"/>
      <c r="L26" s="162" t="str">
        <f t="shared" si="3"/>
        <v>COMPLIANT</v>
      </c>
      <c r="M26" s="39"/>
      <c r="N26" s="163">
        <f t="shared" si="4"/>
        <v>52.06</v>
      </c>
      <c r="O26" s="163">
        <f t="shared" si="5"/>
        <v>58.15</v>
      </c>
      <c r="P26" s="163">
        <f t="shared" si="6"/>
        <v>62.64</v>
      </c>
      <c r="Q26" s="163">
        <f t="shared" si="7"/>
        <v>66.53</v>
      </c>
      <c r="R26" s="163">
        <f t="shared" si="8"/>
        <v>69.349999999999994</v>
      </c>
      <c r="S26" s="39"/>
      <c r="T26" s="164">
        <v>52.06</v>
      </c>
      <c r="U26" s="165">
        <f>ROUND(ROUND(T26,2)*(1+'General Inputs'!K$20)*(1-Z26)+'General Inputs'!K$28,2)</f>
        <v>58.15</v>
      </c>
      <c r="V26" s="165">
        <f>ROUND(ROUND(U26,2)*(1+'General Inputs'!L$20)*(1-AA26)+'General Inputs'!L$28,2)</f>
        <v>62.64</v>
      </c>
      <c r="W26" s="165">
        <f>ROUND(ROUND(V26,2)*(1+'General Inputs'!M$20)*(1-AB26)+'General Inputs'!M$28,2)</f>
        <v>66.53</v>
      </c>
      <c r="X26" s="165">
        <f>ROUND(ROUND(W26,2)*(1+'General Inputs'!N$20)*(1-AC26)+'General Inputs'!N$28,2)</f>
        <v>69.349999999999994</v>
      </c>
      <c r="Y26" s="166"/>
      <c r="Z26" s="194">
        <v>-7.9289582240987366E-2</v>
      </c>
      <c r="AA26" s="194">
        <v>-5.6088756078502611E-2</v>
      </c>
      <c r="AB26" s="194">
        <v>-4.1338298680832386E-2</v>
      </c>
      <c r="AC26" s="194">
        <v>-2.1998467047548598E-2</v>
      </c>
      <c r="AD26" s="36"/>
      <c r="AE26" s="36"/>
      <c r="AF26" s="36"/>
      <c r="AG26" s="36"/>
      <c r="AH26" s="36"/>
      <c r="AI26" s="36"/>
      <c r="AJ26" s="36"/>
      <c r="AK26" s="36"/>
      <c r="AL26" s="36"/>
    </row>
    <row r="27" spans="1:38" x14ac:dyDescent="0.2">
      <c r="A27" s="36"/>
      <c r="B27" s="36"/>
      <c r="C27" s="161" t="s">
        <v>305</v>
      </c>
      <c r="D27" s="161" t="s">
        <v>342</v>
      </c>
      <c r="E27" s="71" t="s">
        <v>34</v>
      </c>
      <c r="F27" s="71" t="s">
        <v>216</v>
      </c>
      <c r="G27" s="92"/>
      <c r="H27" s="93">
        <f t="shared" si="0"/>
        <v>48.81</v>
      </c>
      <c r="I27" s="162"/>
      <c r="J27" s="93">
        <f t="shared" si="2"/>
        <v>48.81</v>
      </c>
      <c r="K27" s="162"/>
      <c r="L27" s="162" t="str">
        <f t="shared" si="3"/>
        <v>COMPLIANT</v>
      </c>
      <c r="M27" s="39"/>
      <c r="N27" s="163">
        <f t="shared" si="4"/>
        <v>45.49</v>
      </c>
      <c r="O27" s="163">
        <f t="shared" si="5"/>
        <v>48.81</v>
      </c>
      <c r="P27" s="163">
        <f t="shared" si="6"/>
        <v>51.14</v>
      </c>
      <c r="Q27" s="163">
        <f t="shared" si="7"/>
        <v>53.29</v>
      </c>
      <c r="R27" s="163">
        <f t="shared" si="8"/>
        <v>55.08</v>
      </c>
      <c r="S27" s="39"/>
      <c r="T27" s="164">
        <v>45.49</v>
      </c>
      <c r="U27" s="165">
        <f>ROUND(ROUND(T27,2)*(1+'General Inputs'!K$20)*(1-Z27)+'General Inputs'!K$28,2)</f>
        <v>48.81</v>
      </c>
      <c r="V27" s="165">
        <f>ROUND(ROUND(U27,2)*(1+'General Inputs'!L$20)*(1-AA27)+'General Inputs'!L$28,2)</f>
        <v>51.14</v>
      </c>
      <c r="W27" s="165">
        <f>ROUND(ROUND(V27,2)*(1+'General Inputs'!M$20)*(1-AB27)+'General Inputs'!M$28,2)</f>
        <v>53.29</v>
      </c>
      <c r="X27" s="165">
        <f>ROUND(ROUND(W27,2)*(1+'General Inputs'!N$20)*(1-AC27)+'General Inputs'!N$28,2)</f>
        <v>55.08</v>
      </c>
      <c r="Y27" s="166"/>
      <c r="Z27" s="194">
        <v>-3.6757783571050195E-2</v>
      </c>
      <c r="AA27" s="194">
        <v>-2.7276589743128188E-2</v>
      </c>
      <c r="AB27" s="194">
        <v>-2.1624619902409492E-2</v>
      </c>
      <c r="AC27" s="194">
        <v>-1.3290743643110448E-2</v>
      </c>
      <c r="AD27" s="36"/>
      <c r="AE27" s="36"/>
      <c r="AF27" s="36"/>
      <c r="AG27" s="36"/>
      <c r="AH27" s="36"/>
      <c r="AI27" s="36"/>
      <c r="AJ27" s="36"/>
      <c r="AK27" s="36"/>
      <c r="AL27" s="36"/>
    </row>
    <row r="28" spans="1:38" x14ac:dyDescent="0.2">
      <c r="A28" s="36"/>
      <c r="B28" s="36"/>
      <c r="C28" s="161" t="s">
        <v>306</v>
      </c>
      <c r="D28" s="161" t="s">
        <v>343</v>
      </c>
      <c r="E28" s="71" t="s">
        <v>34</v>
      </c>
      <c r="F28" s="71" t="s">
        <v>216</v>
      </c>
      <c r="G28" s="92"/>
      <c r="H28" s="93">
        <f t="shared" si="0"/>
        <v>48.81</v>
      </c>
      <c r="I28" s="162"/>
      <c r="J28" s="93">
        <f t="shared" si="2"/>
        <v>48.81</v>
      </c>
      <c r="K28" s="162"/>
      <c r="L28" s="162" t="str">
        <f t="shared" si="3"/>
        <v>COMPLIANT</v>
      </c>
      <c r="M28" s="39"/>
      <c r="N28" s="163">
        <f t="shared" si="4"/>
        <v>45.49</v>
      </c>
      <c r="O28" s="163">
        <f t="shared" si="5"/>
        <v>48.81</v>
      </c>
      <c r="P28" s="163">
        <f t="shared" si="6"/>
        <v>51.14</v>
      </c>
      <c r="Q28" s="163">
        <f t="shared" si="7"/>
        <v>53.29</v>
      </c>
      <c r="R28" s="163">
        <f t="shared" si="8"/>
        <v>55.08</v>
      </c>
      <c r="S28" s="39"/>
      <c r="T28" s="164">
        <v>45.49</v>
      </c>
      <c r="U28" s="165">
        <f>ROUND(ROUND(T28,2)*(1+'General Inputs'!K$20)*(1-Z28)+'General Inputs'!K$28,2)</f>
        <v>48.81</v>
      </c>
      <c r="V28" s="165">
        <f>ROUND(ROUND(U28,2)*(1+'General Inputs'!L$20)*(1-AA28)+'General Inputs'!L$28,2)</f>
        <v>51.14</v>
      </c>
      <c r="W28" s="165">
        <f>ROUND(ROUND(V28,2)*(1+'General Inputs'!M$20)*(1-AB28)+'General Inputs'!M$28,2)</f>
        <v>53.29</v>
      </c>
      <c r="X28" s="165">
        <f>ROUND(ROUND(W28,2)*(1+'General Inputs'!N$20)*(1-AC28)+'General Inputs'!N$28,2)</f>
        <v>55.08</v>
      </c>
      <c r="Y28" s="166"/>
      <c r="Z28" s="194">
        <v>-3.6757783571050195E-2</v>
      </c>
      <c r="AA28" s="194">
        <v>-2.7276589743128188E-2</v>
      </c>
      <c r="AB28" s="194">
        <v>-2.1624619902409492E-2</v>
      </c>
      <c r="AC28" s="194">
        <v>-1.3290743643110448E-2</v>
      </c>
      <c r="AD28" s="36"/>
      <c r="AE28" s="36"/>
      <c r="AF28" s="36"/>
      <c r="AG28" s="36"/>
      <c r="AH28" s="36"/>
      <c r="AI28" s="36"/>
      <c r="AJ28" s="36"/>
      <c r="AK28" s="36"/>
      <c r="AL28" s="36"/>
    </row>
    <row r="29" spans="1:38" x14ac:dyDescent="0.2">
      <c r="A29" s="36"/>
      <c r="B29" s="36"/>
      <c r="C29" s="161" t="s">
        <v>307</v>
      </c>
      <c r="D29" s="161" t="s">
        <v>339</v>
      </c>
      <c r="E29" s="71" t="s">
        <v>34</v>
      </c>
      <c r="F29" s="71" t="s">
        <v>216</v>
      </c>
      <c r="G29" s="92"/>
      <c r="H29" s="93">
        <f t="shared" si="0"/>
        <v>64.88</v>
      </c>
      <c r="I29" s="162"/>
      <c r="J29" s="93">
        <f t="shared" si="2"/>
        <v>64.88</v>
      </c>
      <c r="K29" s="162"/>
      <c r="L29" s="162" t="str">
        <f t="shared" si="3"/>
        <v>COMPLIANT</v>
      </c>
      <c r="M29" s="39"/>
      <c r="N29" s="163">
        <f t="shared" si="4"/>
        <v>59.98</v>
      </c>
      <c r="O29" s="163">
        <f t="shared" si="5"/>
        <v>64.88</v>
      </c>
      <c r="P29" s="163">
        <f t="shared" si="6"/>
        <v>68.37</v>
      </c>
      <c r="Q29" s="163">
        <f t="shared" si="7"/>
        <v>71.52</v>
      </c>
      <c r="R29" s="163">
        <f t="shared" si="8"/>
        <v>74.02</v>
      </c>
      <c r="S29" s="39"/>
      <c r="T29" s="164">
        <v>59.98</v>
      </c>
      <c r="U29" s="165">
        <f>ROUND(ROUND(T29,2)*(1+'General Inputs'!K$20)*(1-Z29)+'General Inputs'!K$28,2)</f>
        <v>64.88</v>
      </c>
      <c r="V29" s="165">
        <f>ROUND(ROUND(U29,2)*(1+'General Inputs'!L$20)*(1-AA29)+'General Inputs'!L$28,2)</f>
        <v>68.37</v>
      </c>
      <c r="W29" s="165">
        <f>ROUND(ROUND(V29,2)*(1+'General Inputs'!M$20)*(1-AB29)+'General Inputs'!M$28,2)</f>
        <v>71.52</v>
      </c>
      <c r="X29" s="165">
        <f>ROUND(ROUND(W29,2)*(1+'General Inputs'!N$20)*(1-AC29)+'General Inputs'!N$28,2)</f>
        <v>74.02</v>
      </c>
      <c r="Y29" s="166"/>
      <c r="Z29" s="194">
        <v>-4.5210462297913923E-2</v>
      </c>
      <c r="AA29" s="194">
        <v>-3.3144684907314037E-2</v>
      </c>
      <c r="AB29" s="194">
        <v>-2.5506759715510974E-2</v>
      </c>
      <c r="AC29" s="194">
        <v>-1.4661335658303187E-2</v>
      </c>
      <c r="AD29" s="36"/>
      <c r="AE29" s="36"/>
      <c r="AF29" s="36"/>
      <c r="AG29" s="36"/>
      <c r="AH29" s="36"/>
      <c r="AI29" s="36"/>
      <c r="AJ29" s="36"/>
      <c r="AK29" s="36"/>
      <c r="AL29" s="36"/>
    </row>
    <row r="30" spans="1:38" x14ac:dyDescent="0.2">
      <c r="A30" s="36"/>
      <c r="B30" s="36"/>
      <c r="C30" s="161" t="s">
        <v>308</v>
      </c>
      <c r="D30" s="161" t="s">
        <v>340</v>
      </c>
      <c r="E30" s="71" t="s">
        <v>34</v>
      </c>
      <c r="F30" s="71" t="s">
        <v>216</v>
      </c>
      <c r="G30" s="92"/>
      <c r="H30" s="93">
        <f t="shared" si="0"/>
        <v>65.73</v>
      </c>
      <c r="I30" s="162"/>
      <c r="J30" s="93">
        <f t="shared" si="2"/>
        <v>65.73</v>
      </c>
      <c r="K30" s="162"/>
      <c r="L30" s="162" t="str">
        <f t="shared" si="3"/>
        <v>COMPLIANT</v>
      </c>
      <c r="M30" s="39"/>
      <c r="N30" s="163">
        <f t="shared" si="4"/>
        <v>60.65</v>
      </c>
      <c r="O30" s="163">
        <f t="shared" si="5"/>
        <v>65.73</v>
      </c>
      <c r="P30" s="163">
        <f t="shared" si="6"/>
        <v>69.349999999999994</v>
      </c>
      <c r="Q30" s="163">
        <f t="shared" si="7"/>
        <v>72.599999999999994</v>
      </c>
      <c r="R30" s="163">
        <f t="shared" si="8"/>
        <v>75.17</v>
      </c>
      <c r="S30" s="39"/>
      <c r="T30" s="164">
        <v>60.65</v>
      </c>
      <c r="U30" s="165">
        <f>ROUND(ROUND(T30,2)*(1+'General Inputs'!K$20)*(1-Z30)+'General Inputs'!K$28,2)</f>
        <v>65.73</v>
      </c>
      <c r="V30" s="165">
        <f>ROUND(ROUND(U30,2)*(1+'General Inputs'!L$20)*(1-AA30)+'General Inputs'!L$28,2)</f>
        <v>69.349999999999994</v>
      </c>
      <c r="W30" s="165">
        <f>ROUND(ROUND(V30,2)*(1+'General Inputs'!M$20)*(1-AB30)+'General Inputs'!M$28,2)</f>
        <v>72.599999999999994</v>
      </c>
      <c r="X30" s="165">
        <f>ROUND(ROUND(W30,2)*(1+'General Inputs'!N$20)*(1-AC30)+'General Inputs'!N$28,2)</f>
        <v>75.17</v>
      </c>
      <c r="Y30" s="166"/>
      <c r="Z30" s="194">
        <v>-4.7088099902921066E-2</v>
      </c>
      <c r="AA30" s="194">
        <v>-3.4446261589166083E-2</v>
      </c>
      <c r="AB30" s="194">
        <v>-2.6406495082859305E-2</v>
      </c>
      <c r="AC30" s="194">
        <v>-1.5060587265772973E-2</v>
      </c>
      <c r="AD30" s="36"/>
      <c r="AE30" s="36"/>
      <c r="AF30" s="36"/>
      <c r="AG30" s="36"/>
      <c r="AH30" s="36"/>
      <c r="AI30" s="36"/>
      <c r="AJ30" s="36"/>
      <c r="AK30" s="36"/>
      <c r="AL30" s="36"/>
    </row>
    <row r="31" spans="1:38" x14ac:dyDescent="0.2">
      <c r="A31" s="36"/>
      <c r="B31" s="36"/>
      <c r="C31" s="161" t="s">
        <v>309</v>
      </c>
      <c r="D31" s="161" t="s">
        <v>341</v>
      </c>
      <c r="E31" s="71" t="s">
        <v>34</v>
      </c>
      <c r="F31" s="71" t="s">
        <v>216</v>
      </c>
      <c r="G31" s="92"/>
      <c r="H31" s="93">
        <f t="shared" si="0"/>
        <v>73.31</v>
      </c>
      <c r="I31" s="162"/>
      <c r="J31" s="93">
        <f t="shared" si="2"/>
        <v>73.31</v>
      </c>
      <c r="K31" s="162"/>
      <c r="L31" s="162" t="str">
        <f t="shared" si="3"/>
        <v>COMPLIANT</v>
      </c>
      <c r="M31" s="39"/>
      <c r="N31" s="163">
        <f t="shared" si="4"/>
        <v>66.680000000000007</v>
      </c>
      <c r="O31" s="163">
        <f t="shared" si="5"/>
        <v>73.31</v>
      </c>
      <c r="P31" s="163">
        <f t="shared" si="6"/>
        <v>78.12</v>
      </c>
      <c r="Q31" s="163">
        <f t="shared" si="7"/>
        <v>82.35</v>
      </c>
      <c r="R31" s="163">
        <f t="shared" si="8"/>
        <v>85.52</v>
      </c>
      <c r="S31" s="39"/>
      <c r="T31" s="164">
        <v>66.680000000000007</v>
      </c>
      <c r="U31" s="165">
        <f>ROUND(ROUND(T31,2)*(1+'General Inputs'!K$20)*(1-Z31)+'General Inputs'!K$28,2)</f>
        <v>73.31</v>
      </c>
      <c r="V31" s="165">
        <f>ROUND(ROUND(U31,2)*(1+'General Inputs'!L$20)*(1-AA31)+'General Inputs'!L$28,2)</f>
        <v>78.12</v>
      </c>
      <c r="W31" s="165">
        <f>ROUND(ROUND(V31,2)*(1+'General Inputs'!M$20)*(1-AB31)+'General Inputs'!M$28,2)</f>
        <v>82.35</v>
      </c>
      <c r="X31" s="165">
        <f>ROUND(ROUND(W31,2)*(1+'General Inputs'!N$20)*(1-AC31)+'General Inputs'!N$28,2)</f>
        <v>85.52</v>
      </c>
      <c r="Y31" s="166"/>
      <c r="Z31" s="194">
        <v>-6.2213526091469795E-2</v>
      </c>
      <c r="AA31" s="194">
        <v>-4.4763358887737859E-2</v>
      </c>
      <c r="AB31" s="194">
        <v>-3.3459038557028808E-2</v>
      </c>
      <c r="AC31" s="194">
        <v>-1.816602561979197E-2</v>
      </c>
      <c r="AD31" s="36"/>
      <c r="AE31" s="36"/>
      <c r="AF31" s="36"/>
      <c r="AG31" s="36"/>
      <c r="AH31" s="36"/>
      <c r="AI31" s="36"/>
      <c r="AJ31" s="36"/>
      <c r="AK31" s="36"/>
      <c r="AL31" s="36"/>
    </row>
    <row r="32" spans="1:38" x14ac:dyDescent="0.2">
      <c r="A32" s="36"/>
      <c r="B32" s="36"/>
      <c r="C32" s="161"/>
      <c r="D32" s="161"/>
      <c r="E32" s="71"/>
      <c r="F32" s="71"/>
      <c r="G32" s="92"/>
      <c r="H32" s="93">
        <f t="shared" si="0"/>
        <v>0</v>
      </c>
      <c r="I32" s="162"/>
      <c r="J32" s="93">
        <f t="shared" si="2"/>
        <v>0</v>
      </c>
      <c r="K32" s="162"/>
      <c r="L32" s="162" t="str">
        <f t="shared" si="3"/>
        <v/>
      </c>
      <c r="M32" s="39"/>
      <c r="N32" s="163">
        <f t="shared" si="4"/>
        <v>0</v>
      </c>
      <c r="O32" s="163">
        <f t="shared" si="5"/>
        <v>0</v>
      </c>
      <c r="P32" s="163">
        <f t="shared" si="6"/>
        <v>0</v>
      </c>
      <c r="Q32" s="163">
        <f t="shared" si="7"/>
        <v>0</v>
      </c>
      <c r="R32" s="163">
        <f t="shared" si="8"/>
        <v>0</v>
      </c>
      <c r="S32" s="39"/>
      <c r="T32" s="164"/>
      <c r="U32" s="165">
        <f>ROUND(ROUND(T32,2)*(1+'General Inputs'!K$20)*(1-Z32)+'General Inputs'!K$28,2)</f>
        <v>0</v>
      </c>
      <c r="V32" s="165">
        <f>ROUND(ROUND(U32,2)*(1+'General Inputs'!L$20)*(1-AA32)+'General Inputs'!L$28,2)</f>
        <v>0</v>
      </c>
      <c r="W32" s="165">
        <f>ROUND(ROUND(V32,2)*(1+'General Inputs'!M$20)*(1-AB32)+'General Inputs'!M$28,2)</f>
        <v>0</v>
      </c>
      <c r="X32" s="165">
        <f>ROUND(ROUND(W32,2)*(1+'General Inputs'!N$20)*(1-AC32)+'General Inputs'!N$28,2)</f>
        <v>0</v>
      </c>
      <c r="Y32" s="166"/>
      <c r="Z32" s="194">
        <f>IF($T32="",0,'General Inputs'!K$23)</f>
        <v>0</v>
      </c>
      <c r="AA32" s="194">
        <f>IF($T32="",0,'General Inputs'!L$23)</f>
        <v>0</v>
      </c>
      <c r="AB32" s="194">
        <f>IF($T32="",0,'General Inputs'!M$23)</f>
        <v>0</v>
      </c>
      <c r="AC32" s="194">
        <f>IF($T32="",0,'General Inputs'!N$23)</f>
        <v>0</v>
      </c>
      <c r="AD32" s="36"/>
      <c r="AE32" s="36"/>
      <c r="AF32" s="36"/>
      <c r="AG32" s="36"/>
      <c r="AH32" s="36"/>
      <c r="AI32" s="36"/>
      <c r="AJ32" s="36"/>
    </row>
    <row r="33" spans="1:38" x14ac:dyDescent="0.2">
      <c r="A33" s="36"/>
      <c r="B33" s="36"/>
      <c r="C33" s="161" t="s">
        <v>310</v>
      </c>
      <c r="D33" s="161" t="s">
        <v>352</v>
      </c>
      <c r="E33" s="71" t="s">
        <v>34</v>
      </c>
      <c r="F33" s="71" t="s">
        <v>216</v>
      </c>
      <c r="G33" s="92"/>
      <c r="H33" s="93">
        <f t="shared" si="0"/>
        <v>69.19</v>
      </c>
      <c r="I33" s="162"/>
      <c r="J33" s="93">
        <f t="shared" si="2"/>
        <v>69.19</v>
      </c>
      <c r="K33" s="162"/>
      <c r="L33" s="162" t="str">
        <f t="shared" si="3"/>
        <v>COMPLIANT</v>
      </c>
      <c r="M33" s="39"/>
      <c r="N33" s="163">
        <f t="shared" si="4"/>
        <v>66.94</v>
      </c>
      <c r="O33" s="163">
        <f t="shared" si="5"/>
        <v>69.19</v>
      </c>
      <c r="P33" s="163">
        <f t="shared" si="6"/>
        <v>69.819999999999993</v>
      </c>
      <c r="Q33" s="163">
        <f t="shared" si="7"/>
        <v>75.59</v>
      </c>
      <c r="R33" s="163">
        <f t="shared" si="8"/>
        <v>76.94</v>
      </c>
      <c r="S33" s="39"/>
      <c r="T33" s="164">
        <v>66.94</v>
      </c>
      <c r="U33" s="165">
        <f>ROUND(ROUND(T33,2)*(1+'General Inputs'!K$20)*(1-Z33)+'General Inputs'!K$28,2)</f>
        <v>69.19</v>
      </c>
      <c r="V33" s="165">
        <f>ROUND(ROUND(U33,2)*(1+'General Inputs'!L$20)*(1-AA33)+'General Inputs'!L$28,2)</f>
        <v>69.819999999999993</v>
      </c>
      <c r="W33" s="165">
        <f>ROUND(ROUND(V33,2)*(1+'General Inputs'!M$20)*(1-AB33)+'General Inputs'!M$28,2)</f>
        <v>75.59</v>
      </c>
      <c r="X33" s="165">
        <f>ROUND(ROUND(W33,2)*(1+'General Inputs'!N$20)*(1-AC33)+'General Inputs'!N$28,2)</f>
        <v>76.94</v>
      </c>
      <c r="Y33" s="166"/>
      <c r="Z33" s="194">
        <v>1.2618478366631658E-3</v>
      </c>
      <c r="AA33" s="194">
        <v>1.0726617374744563E-2</v>
      </c>
      <c r="AB33" s="194">
        <v>-6.141810850215057E-2</v>
      </c>
      <c r="AC33" s="194">
        <v>2.0889532608385775E-3</v>
      </c>
      <c r="AD33" s="36"/>
      <c r="AE33" s="36"/>
      <c r="AF33" s="36"/>
      <c r="AG33" s="36"/>
      <c r="AH33" s="36"/>
      <c r="AI33" s="36"/>
      <c r="AJ33" s="36"/>
      <c r="AK33" s="36"/>
      <c r="AL33" s="36"/>
    </row>
    <row r="34" spans="1:38" x14ac:dyDescent="0.2">
      <c r="A34" s="36"/>
      <c r="B34" s="36"/>
      <c r="C34" s="161" t="s">
        <v>311</v>
      </c>
      <c r="D34" s="161" t="s">
        <v>344</v>
      </c>
      <c r="E34" s="71" t="s">
        <v>34</v>
      </c>
      <c r="F34" s="71" t="s">
        <v>216</v>
      </c>
      <c r="G34" s="92"/>
      <c r="H34" s="93">
        <f t="shared" si="0"/>
        <v>136.96</v>
      </c>
      <c r="I34" s="162"/>
      <c r="J34" s="93">
        <f t="shared" si="2"/>
        <v>136.96</v>
      </c>
      <c r="K34" s="162"/>
      <c r="L34" s="162" t="str">
        <f t="shared" si="3"/>
        <v>COMPLIANT</v>
      </c>
      <c r="M34" s="39"/>
      <c r="N34" s="163">
        <f t="shared" si="4"/>
        <v>132.16</v>
      </c>
      <c r="O34" s="163">
        <f t="shared" si="5"/>
        <v>136.96</v>
      </c>
      <c r="P34" s="163">
        <f t="shared" si="6"/>
        <v>138.18</v>
      </c>
      <c r="Q34" s="163">
        <f t="shared" si="7"/>
        <v>146.29</v>
      </c>
      <c r="R34" s="163">
        <f t="shared" si="8"/>
        <v>149.51</v>
      </c>
      <c r="S34" s="39"/>
      <c r="T34" s="164">
        <v>132.16</v>
      </c>
      <c r="U34" s="165">
        <f>ROUND(ROUND(T34,2)*(1+'General Inputs'!K$20)*(1-Z34)+'General Inputs'!K$28,2)</f>
        <v>136.96</v>
      </c>
      <c r="V34" s="165">
        <f>ROUND(ROUND(U34,2)*(1+'General Inputs'!L$20)*(1-AA34)+'General Inputs'!L$28,2)</f>
        <v>138.18</v>
      </c>
      <c r="W34" s="165">
        <f>ROUND(ROUND(V34,2)*(1+'General Inputs'!M$20)*(1-AB34)+'General Inputs'!M$28,2)</f>
        <v>146.29</v>
      </c>
      <c r="X34" s="165">
        <f>ROUND(ROUND(W34,2)*(1+'General Inputs'!N$20)*(1-AC34)+'General Inputs'!N$28,2)</f>
        <v>149.51</v>
      </c>
      <c r="Y34" s="166"/>
      <c r="Z34" s="194">
        <v>-1.2743525980343229E-3</v>
      </c>
      <c r="AA34" s="194">
        <v>1.0858323427188399E-2</v>
      </c>
      <c r="AB34" s="194">
        <v>-3.7958785398374939E-2</v>
      </c>
      <c r="AC34" s="194">
        <v>-1.9870023152526173E-3</v>
      </c>
      <c r="AD34" s="36"/>
      <c r="AE34" s="36"/>
      <c r="AF34" s="36"/>
      <c r="AG34" s="36"/>
      <c r="AH34" s="36"/>
      <c r="AI34" s="36"/>
      <c r="AJ34" s="36"/>
      <c r="AK34" s="36"/>
      <c r="AL34" s="36"/>
    </row>
    <row r="35" spans="1:38" x14ac:dyDescent="0.2">
      <c r="A35" s="36"/>
      <c r="B35" s="36"/>
      <c r="C35" s="161" t="s">
        <v>312</v>
      </c>
      <c r="D35" s="161" t="s">
        <v>345</v>
      </c>
      <c r="E35" s="71" t="s">
        <v>34</v>
      </c>
      <c r="F35" s="71" t="s">
        <v>216</v>
      </c>
      <c r="G35" s="92"/>
      <c r="H35" s="93">
        <f t="shared" si="0"/>
        <v>136.80000000000001</v>
      </c>
      <c r="I35" s="162"/>
      <c r="J35" s="93">
        <f t="shared" si="2"/>
        <v>136.80000000000001</v>
      </c>
      <c r="K35" s="162"/>
      <c r="L35" s="162" t="str">
        <f t="shared" si="3"/>
        <v>COMPLIANT</v>
      </c>
      <c r="M35" s="39"/>
      <c r="N35" s="163">
        <f t="shared" si="4"/>
        <v>131.93</v>
      </c>
      <c r="O35" s="163">
        <f t="shared" si="5"/>
        <v>136.80000000000001</v>
      </c>
      <c r="P35" s="163">
        <f t="shared" si="6"/>
        <v>138.51</v>
      </c>
      <c r="Q35" s="163">
        <f t="shared" si="7"/>
        <v>146.71</v>
      </c>
      <c r="R35" s="163">
        <f t="shared" si="8"/>
        <v>149.88</v>
      </c>
      <c r="S35" s="39"/>
      <c r="T35" s="164">
        <v>131.93</v>
      </c>
      <c r="U35" s="165">
        <f>ROUND(ROUND(T35,2)*(1+'General Inputs'!K$20)*(1-Z35)+'General Inputs'!K$28,2)</f>
        <v>136.80000000000001</v>
      </c>
      <c r="V35" s="165">
        <f>ROUND(ROUND(U35,2)*(1+'General Inputs'!L$20)*(1-AA35)+'General Inputs'!L$28,2)</f>
        <v>138.51</v>
      </c>
      <c r="W35" s="165">
        <f>ROUND(ROUND(V35,2)*(1+'General Inputs'!M$20)*(1-AB35)+'General Inputs'!M$28,2)</f>
        <v>146.71</v>
      </c>
      <c r="X35" s="165">
        <f>ROUND(ROUND(W35,2)*(1+'General Inputs'!N$20)*(1-AC35)+'General Inputs'!N$28,2)</f>
        <v>149.88</v>
      </c>
      <c r="Y35" s="166"/>
      <c r="Z35" s="194">
        <v>-1.8686116726882585E-3</v>
      </c>
      <c r="AA35" s="194">
        <v>7.3735989852983241E-3</v>
      </c>
      <c r="AB35" s="194">
        <v>-3.8469376668299748E-2</v>
      </c>
      <c r="AC35" s="194">
        <v>-1.6114735519578982E-3</v>
      </c>
      <c r="AD35" s="36"/>
      <c r="AE35" s="36"/>
      <c r="AF35" s="36"/>
      <c r="AG35" s="36"/>
      <c r="AH35" s="36"/>
      <c r="AI35" s="36"/>
      <c r="AJ35" s="36"/>
      <c r="AK35" s="36"/>
      <c r="AL35" s="36"/>
    </row>
    <row r="36" spans="1:38" x14ac:dyDescent="0.2">
      <c r="A36" s="36"/>
      <c r="B36" s="36"/>
      <c r="C36" s="161" t="s">
        <v>313</v>
      </c>
      <c r="D36" s="161" t="s">
        <v>353</v>
      </c>
      <c r="E36" s="71" t="s">
        <v>34</v>
      </c>
      <c r="F36" s="71" t="s">
        <v>216</v>
      </c>
      <c r="G36" s="92"/>
      <c r="H36" s="93">
        <f t="shared" si="0"/>
        <v>102.41</v>
      </c>
      <c r="I36" s="162"/>
      <c r="J36" s="93">
        <f t="shared" si="2"/>
        <v>102.41</v>
      </c>
      <c r="K36" s="162"/>
      <c r="L36" s="162" t="str">
        <f t="shared" si="3"/>
        <v>COMPLIANT</v>
      </c>
      <c r="M36" s="39"/>
      <c r="N36" s="163">
        <f t="shared" si="4"/>
        <v>99.07</v>
      </c>
      <c r="O36" s="163">
        <f t="shared" si="5"/>
        <v>102.41</v>
      </c>
      <c r="P36" s="163">
        <f t="shared" si="6"/>
        <v>103.34</v>
      </c>
      <c r="Q36" s="163">
        <f t="shared" si="7"/>
        <v>111.88</v>
      </c>
      <c r="R36" s="163">
        <f t="shared" si="8"/>
        <v>113.88</v>
      </c>
      <c r="S36" s="39"/>
      <c r="T36" s="164">
        <v>99.07</v>
      </c>
      <c r="U36" s="165">
        <f>ROUND(ROUND(T36,2)*(1+'General Inputs'!K$20)*(1-Z36)+'General Inputs'!K$28,2)</f>
        <v>102.41</v>
      </c>
      <c r="V36" s="165">
        <f>ROUND(ROUND(U36,2)*(1+'General Inputs'!L$20)*(1-AA36)+'General Inputs'!L$28,2)</f>
        <v>103.34</v>
      </c>
      <c r="W36" s="165">
        <f>ROUND(ROUND(V36,2)*(1+'General Inputs'!M$20)*(1-AB36)+'General Inputs'!M$28,2)</f>
        <v>111.88</v>
      </c>
      <c r="X36" s="165">
        <f>ROUND(ROUND(W36,2)*(1+'General Inputs'!N$20)*(1-AC36)+'General Inputs'!N$28,2)</f>
        <v>113.88</v>
      </c>
      <c r="Y36" s="166"/>
      <c r="Z36" s="194">
        <v>1.2618478366631658E-3</v>
      </c>
      <c r="AA36" s="194">
        <v>1.0726617374744452E-2</v>
      </c>
      <c r="AB36" s="194">
        <v>-6.141810850215057E-2</v>
      </c>
      <c r="AC36" s="194">
        <v>2.0889532608385775E-3</v>
      </c>
      <c r="AD36" s="36"/>
      <c r="AE36" s="36"/>
      <c r="AF36" s="36"/>
      <c r="AG36" s="36"/>
      <c r="AH36" s="36"/>
      <c r="AI36" s="36"/>
      <c r="AJ36" s="36"/>
      <c r="AK36" s="36"/>
      <c r="AL36" s="36"/>
    </row>
    <row r="37" spans="1:38" x14ac:dyDescent="0.2">
      <c r="A37" s="36"/>
      <c r="B37" s="36"/>
      <c r="C37" s="161" t="s">
        <v>314</v>
      </c>
      <c r="D37" s="161" t="s">
        <v>354</v>
      </c>
      <c r="E37" s="71" t="s">
        <v>34</v>
      </c>
      <c r="F37" s="71" t="s">
        <v>216</v>
      </c>
      <c r="G37" s="92"/>
      <c r="H37" s="93">
        <f t="shared" si="0"/>
        <v>102.41</v>
      </c>
      <c r="I37" s="162"/>
      <c r="J37" s="93">
        <f t="shared" si="2"/>
        <v>102.41</v>
      </c>
      <c r="K37" s="162"/>
      <c r="L37" s="162" t="str">
        <f t="shared" si="3"/>
        <v>COMPLIANT</v>
      </c>
      <c r="M37" s="39"/>
      <c r="N37" s="163">
        <f t="shared" si="4"/>
        <v>99.07</v>
      </c>
      <c r="O37" s="163">
        <f t="shared" si="5"/>
        <v>102.41</v>
      </c>
      <c r="P37" s="163">
        <f t="shared" si="6"/>
        <v>103.34</v>
      </c>
      <c r="Q37" s="163">
        <f t="shared" si="7"/>
        <v>111.88</v>
      </c>
      <c r="R37" s="163">
        <f t="shared" si="8"/>
        <v>113.88</v>
      </c>
      <c r="S37" s="39"/>
      <c r="T37" s="164">
        <v>99.07</v>
      </c>
      <c r="U37" s="165">
        <f>ROUND(ROUND(T37,2)*(1+'General Inputs'!K$20)*(1-Z37)+'General Inputs'!K$28,2)</f>
        <v>102.41</v>
      </c>
      <c r="V37" s="165">
        <f>ROUND(ROUND(U37,2)*(1+'General Inputs'!L$20)*(1-AA37)+'General Inputs'!L$28,2)</f>
        <v>103.34</v>
      </c>
      <c r="W37" s="165">
        <f>ROUND(ROUND(V37,2)*(1+'General Inputs'!M$20)*(1-AB37)+'General Inputs'!M$28,2)</f>
        <v>111.88</v>
      </c>
      <c r="X37" s="165">
        <f>ROUND(ROUND(W37,2)*(1+'General Inputs'!N$20)*(1-AC37)+'General Inputs'!N$28,2)</f>
        <v>113.88</v>
      </c>
      <c r="Y37" s="166"/>
      <c r="Z37" s="194">
        <v>1.2618478366631658E-3</v>
      </c>
      <c r="AA37" s="194">
        <v>1.0726617374744452E-2</v>
      </c>
      <c r="AB37" s="194">
        <v>-6.141810850215057E-2</v>
      </c>
      <c r="AC37" s="194">
        <v>2.0889532608385775E-3</v>
      </c>
      <c r="AD37" s="36"/>
      <c r="AE37" s="36"/>
      <c r="AF37" s="36"/>
      <c r="AG37" s="36"/>
      <c r="AH37" s="36"/>
      <c r="AI37" s="36"/>
      <c r="AJ37" s="36"/>
      <c r="AK37" s="36"/>
      <c r="AL37" s="36"/>
    </row>
    <row r="38" spans="1:38" x14ac:dyDescent="0.2">
      <c r="A38" s="36"/>
      <c r="B38" s="36"/>
      <c r="C38" s="161" t="s">
        <v>315</v>
      </c>
      <c r="D38" s="161" t="s">
        <v>355</v>
      </c>
      <c r="E38" s="71" t="s">
        <v>34</v>
      </c>
      <c r="F38" s="71" t="s">
        <v>216</v>
      </c>
      <c r="G38" s="92"/>
      <c r="H38" s="93">
        <f t="shared" si="0"/>
        <v>142.28</v>
      </c>
      <c r="I38" s="162"/>
      <c r="J38" s="93">
        <f t="shared" si="2"/>
        <v>142.28</v>
      </c>
      <c r="K38" s="162"/>
      <c r="L38" s="162" t="str">
        <f t="shared" si="3"/>
        <v>COMPLIANT</v>
      </c>
      <c r="M38" s="39"/>
      <c r="N38" s="163">
        <f t="shared" si="4"/>
        <v>137.21</v>
      </c>
      <c r="O38" s="163">
        <f t="shared" si="5"/>
        <v>142.28</v>
      </c>
      <c r="P38" s="163">
        <f t="shared" si="6"/>
        <v>144.05000000000001</v>
      </c>
      <c r="Q38" s="163">
        <f t="shared" si="7"/>
        <v>152.58000000000001</v>
      </c>
      <c r="R38" s="163">
        <f t="shared" si="8"/>
        <v>155.88</v>
      </c>
      <c r="S38" s="39"/>
      <c r="T38" s="164">
        <v>137.21</v>
      </c>
      <c r="U38" s="165">
        <f>ROUND(ROUND(T38,2)*(1+'General Inputs'!K$20)*(1-Z38)+'General Inputs'!K$28,2)</f>
        <v>142.28</v>
      </c>
      <c r="V38" s="165">
        <f>ROUND(ROUND(U38,2)*(1+'General Inputs'!L$20)*(1-AA38)+'General Inputs'!L$28,2)</f>
        <v>144.05000000000001</v>
      </c>
      <c r="W38" s="165">
        <f>ROUND(ROUND(V38,2)*(1+'General Inputs'!M$20)*(1-AB38)+'General Inputs'!M$28,2)</f>
        <v>152.58000000000001</v>
      </c>
      <c r="X38" s="165">
        <f>ROUND(ROUND(W38,2)*(1+'General Inputs'!N$20)*(1-AC38)+'General Inputs'!N$28,2)</f>
        <v>155.88</v>
      </c>
      <c r="Y38" s="166"/>
      <c r="Z38" s="194">
        <v>-1.8686116726880364E-3</v>
      </c>
      <c r="AA38" s="194">
        <v>7.3735989852982131E-3</v>
      </c>
      <c r="AB38" s="194">
        <v>-3.8469376668299748E-2</v>
      </c>
      <c r="AC38" s="194">
        <v>-1.6114735519576762E-3</v>
      </c>
      <c r="AD38" s="36"/>
      <c r="AE38" s="36"/>
      <c r="AF38" s="36"/>
      <c r="AG38" s="36"/>
      <c r="AH38" s="36"/>
      <c r="AI38" s="36"/>
      <c r="AJ38" s="36"/>
      <c r="AK38" s="36"/>
      <c r="AL38" s="36"/>
    </row>
    <row r="39" spans="1:38" x14ac:dyDescent="0.2">
      <c r="A39" s="36"/>
      <c r="B39" s="36"/>
      <c r="C39" s="161" t="s">
        <v>316</v>
      </c>
      <c r="D39" s="161" t="s">
        <v>356</v>
      </c>
      <c r="E39" s="71" t="s">
        <v>34</v>
      </c>
      <c r="F39" s="71" t="s">
        <v>216</v>
      </c>
      <c r="G39" s="92"/>
      <c r="H39" s="93">
        <f t="shared" si="0"/>
        <v>146.37</v>
      </c>
      <c r="I39" s="162"/>
      <c r="J39" s="93">
        <f t="shared" si="2"/>
        <v>146.37</v>
      </c>
      <c r="K39" s="162"/>
      <c r="L39" s="162" t="str">
        <f t="shared" si="3"/>
        <v>COMPLIANT</v>
      </c>
      <c r="M39" s="39"/>
      <c r="N39" s="163">
        <f t="shared" si="4"/>
        <v>141.16</v>
      </c>
      <c r="O39" s="163">
        <f t="shared" si="5"/>
        <v>146.37</v>
      </c>
      <c r="P39" s="163">
        <f t="shared" si="6"/>
        <v>148.19999999999999</v>
      </c>
      <c r="Q39" s="163">
        <f t="shared" si="7"/>
        <v>156.97999999999999</v>
      </c>
      <c r="R39" s="163">
        <f t="shared" si="8"/>
        <v>160.38</v>
      </c>
      <c r="S39" s="39"/>
      <c r="T39" s="164">
        <v>141.16</v>
      </c>
      <c r="U39" s="165">
        <f>ROUND(ROUND(T39,2)*(1+'General Inputs'!K$20)*(1-Z39)+'General Inputs'!K$28,2)</f>
        <v>146.37</v>
      </c>
      <c r="V39" s="165">
        <f>ROUND(ROUND(U39,2)*(1+'General Inputs'!L$20)*(1-AA39)+'General Inputs'!L$28,2)</f>
        <v>148.19999999999999</v>
      </c>
      <c r="W39" s="165">
        <f>ROUND(ROUND(V39,2)*(1+'General Inputs'!M$20)*(1-AB39)+'General Inputs'!M$28,2)</f>
        <v>156.97999999999999</v>
      </c>
      <c r="X39" s="165">
        <f>ROUND(ROUND(W39,2)*(1+'General Inputs'!N$20)*(1-AC39)+'General Inputs'!N$28,2)</f>
        <v>160.38</v>
      </c>
      <c r="Y39" s="166"/>
      <c r="Z39" s="194">
        <v>-1.8686116726884805E-3</v>
      </c>
      <c r="AA39" s="194">
        <v>7.3735989852984352E-3</v>
      </c>
      <c r="AB39" s="194">
        <v>-3.8469376668299526E-2</v>
      </c>
      <c r="AC39" s="194">
        <v>-1.6114735519578982E-3</v>
      </c>
      <c r="AD39" s="36"/>
      <c r="AE39" s="36"/>
      <c r="AF39" s="36"/>
      <c r="AG39" s="36"/>
      <c r="AH39" s="36"/>
      <c r="AI39" s="36"/>
      <c r="AJ39" s="36"/>
      <c r="AK39" s="36"/>
      <c r="AL39" s="36"/>
    </row>
    <row r="40" spans="1:38" x14ac:dyDescent="0.2">
      <c r="A40" s="36"/>
      <c r="B40" s="36"/>
      <c r="C40" s="161" t="s">
        <v>317</v>
      </c>
      <c r="D40" s="161" t="s">
        <v>346</v>
      </c>
      <c r="E40" s="71" t="s">
        <v>34</v>
      </c>
      <c r="F40" s="71" t="s">
        <v>216</v>
      </c>
      <c r="G40" s="92"/>
      <c r="H40" s="93">
        <f t="shared" si="0"/>
        <v>146.54</v>
      </c>
      <c r="I40" s="162"/>
      <c r="J40" s="93">
        <f t="shared" si="2"/>
        <v>146.54</v>
      </c>
      <c r="K40" s="162"/>
      <c r="L40" s="162" t="str">
        <f t="shared" si="3"/>
        <v>COMPLIANT</v>
      </c>
      <c r="M40" s="39"/>
      <c r="N40" s="163">
        <f t="shared" si="4"/>
        <v>141.41</v>
      </c>
      <c r="O40" s="163">
        <f t="shared" si="5"/>
        <v>146.54</v>
      </c>
      <c r="P40" s="163">
        <f t="shared" si="6"/>
        <v>147.85</v>
      </c>
      <c r="Q40" s="163">
        <f t="shared" si="7"/>
        <v>156.53</v>
      </c>
      <c r="R40" s="163">
        <f t="shared" si="8"/>
        <v>159.97999999999999</v>
      </c>
      <c r="S40" s="39"/>
      <c r="T40" s="164">
        <v>141.41</v>
      </c>
      <c r="U40" s="165">
        <f>ROUND(ROUND(T40,2)*(1+'General Inputs'!K$20)*(1-Z40)+'General Inputs'!K$28,2)</f>
        <v>146.54</v>
      </c>
      <c r="V40" s="165">
        <f>ROUND(ROUND(U40,2)*(1+'General Inputs'!L$20)*(1-AA40)+'General Inputs'!L$28,2)</f>
        <v>147.85</v>
      </c>
      <c r="W40" s="165">
        <f>ROUND(ROUND(V40,2)*(1+'General Inputs'!M$20)*(1-AB40)+'General Inputs'!M$28,2)</f>
        <v>156.53</v>
      </c>
      <c r="X40" s="165">
        <f>ROUND(ROUND(W40,2)*(1+'General Inputs'!N$20)*(1-AC40)+'General Inputs'!N$28,2)</f>
        <v>159.97999999999999</v>
      </c>
      <c r="Y40" s="166"/>
      <c r="Z40" s="194">
        <v>-1.274352598034767E-3</v>
      </c>
      <c r="AA40" s="194">
        <v>1.0858323427188399E-2</v>
      </c>
      <c r="AB40" s="194">
        <v>-3.7958785398375161E-2</v>
      </c>
      <c r="AC40" s="194">
        <v>-1.9870023152526173E-3</v>
      </c>
      <c r="AD40" s="36"/>
      <c r="AE40" s="36"/>
      <c r="AF40" s="36"/>
      <c r="AG40" s="36"/>
      <c r="AH40" s="36"/>
      <c r="AI40" s="36"/>
      <c r="AJ40" s="36"/>
      <c r="AK40" s="36"/>
      <c r="AL40" s="36"/>
    </row>
    <row r="41" spans="1:38" x14ac:dyDescent="0.2">
      <c r="A41" s="36"/>
      <c r="B41" s="36"/>
      <c r="C41" s="161" t="s">
        <v>318</v>
      </c>
      <c r="D41" s="161" t="s">
        <v>347</v>
      </c>
      <c r="E41" s="71" t="s">
        <v>34</v>
      </c>
      <c r="F41" s="71" t="s">
        <v>216</v>
      </c>
      <c r="G41" s="92"/>
      <c r="H41" s="93">
        <f t="shared" si="0"/>
        <v>194.26</v>
      </c>
      <c r="I41" s="162"/>
      <c r="J41" s="93">
        <f t="shared" si="2"/>
        <v>194.26</v>
      </c>
      <c r="K41" s="162"/>
      <c r="L41" s="162" t="str">
        <f t="shared" si="3"/>
        <v>COMPLIANT</v>
      </c>
      <c r="M41" s="39"/>
      <c r="N41" s="163">
        <f t="shared" si="4"/>
        <v>187.34</v>
      </c>
      <c r="O41" s="163">
        <f t="shared" si="5"/>
        <v>194.26</v>
      </c>
      <c r="P41" s="163">
        <f t="shared" si="6"/>
        <v>196.68</v>
      </c>
      <c r="Q41" s="163">
        <f t="shared" si="7"/>
        <v>208.33</v>
      </c>
      <c r="R41" s="163">
        <f t="shared" si="8"/>
        <v>212.84</v>
      </c>
      <c r="S41" s="39"/>
      <c r="T41" s="164">
        <v>187.34</v>
      </c>
      <c r="U41" s="165">
        <f>ROUND(ROUND(T41,2)*(1+'General Inputs'!K$20)*(1-Z41)+'General Inputs'!K$28,2)</f>
        <v>194.26</v>
      </c>
      <c r="V41" s="165">
        <f>ROUND(ROUND(U41,2)*(1+'General Inputs'!L$20)*(1-AA41)+'General Inputs'!L$28,2)</f>
        <v>196.68</v>
      </c>
      <c r="W41" s="165">
        <f>ROUND(ROUND(V41,2)*(1+'General Inputs'!M$20)*(1-AB41)+'General Inputs'!M$28,2)</f>
        <v>208.33</v>
      </c>
      <c r="X41" s="165">
        <f>ROUND(ROUND(W41,2)*(1+'General Inputs'!N$20)*(1-AC41)+'General Inputs'!N$28,2)</f>
        <v>212.84</v>
      </c>
      <c r="Y41" s="166"/>
      <c r="Z41" s="194">
        <v>-1.8686116726882585E-3</v>
      </c>
      <c r="AA41" s="194">
        <v>7.3735989852984352E-3</v>
      </c>
      <c r="AB41" s="194">
        <v>-3.8469376668299748E-2</v>
      </c>
      <c r="AC41" s="194">
        <v>-1.6114735519576762E-3</v>
      </c>
      <c r="AD41" s="36"/>
      <c r="AE41" s="36"/>
      <c r="AF41" s="36"/>
      <c r="AG41" s="36"/>
      <c r="AH41" s="36"/>
      <c r="AI41" s="36"/>
      <c r="AJ41" s="36"/>
      <c r="AK41" s="36"/>
      <c r="AL41" s="36"/>
    </row>
    <row r="42" spans="1:38" x14ac:dyDescent="0.2">
      <c r="A42" s="36"/>
      <c r="B42" s="36"/>
      <c r="C42" s="161" t="s">
        <v>319</v>
      </c>
      <c r="D42" s="161" t="s">
        <v>348</v>
      </c>
      <c r="E42" s="71" t="s">
        <v>34</v>
      </c>
      <c r="F42" s="71" t="s">
        <v>216</v>
      </c>
      <c r="G42" s="92"/>
      <c r="H42" s="93">
        <f t="shared" si="0"/>
        <v>263.23</v>
      </c>
      <c r="I42" s="162"/>
      <c r="J42" s="93">
        <f t="shared" si="2"/>
        <v>263.23</v>
      </c>
      <c r="K42" s="162"/>
      <c r="L42" s="162" t="str">
        <f t="shared" si="3"/>
        <v>COMPLIANT</v>
      </c>
      <c r="M42" s="39"/>
      <c r="N42" s="163">
        <f t="shared" si="4"/>
        <v>254.65</v>
      </c>
      <c r="O42" s="163">
        <f t="shared" si="5"/>
        <v>263.23</v>
      </c>
      <c r="P42" s="163">
        <f t="shared" si="6"/>
        <v>265.61</v>
      </c>
      <c r="Q42" s="163">
        <f t="shared" si="7"/>
        <v>287.56</v>
      </c>
      <c r="R42" s="163">
        <f t="shared" si="8"/>
        <v>292.7</v>
      </c>
      <c r="S42" s="39"/>
      <c r="T42" s="164">
        <v>254.65</v>
      </c>
      <c r="U42" s="165">
        <f>ROUND(ROUND(T42,2)*(1+'General Inputs'!K$20)*(1-Z42)+'General Inputs'!K$28,2)</f>
        <v>263.23</v>
      </c>
      <c r="V42" s="165">
        <f>ROUND(ROUND(U42,2)*(1+'General Inputs'!L$20)*(1-AA42)+'General Inputs'!L$28,2)</f>
        <v>265.61</v>
      </c>
      <c r="W42" s="165">
        <f>ROUND(ROUND(V42,2)*(1+'General Inputs'!M$20)*(1-AB42)+'General Inputs'!M$28,2)</f>
        <v>287.56</v>
      </c>
      <c r="X42" s="165">
        <f>ROUND(ROUND(W42,2)*(1+'General Inputs'!N$20)*(1-AC42)+'General Inputs'!N$28,2)</f>
        <v>292.7</v>
      </c>
      <c r="Y42" s="166"/>
      <c r="Z42" s="194">
        <v>1.2618478366630548E-3</v>
      </c>
      <c r="AA42" s="194">
        <v>1.0726617374744563E-2</v>
      </c>
      <c r="AB42" s="194">
        <v>-6.141810850215057E-2</v>
      </c>
      <c r="AC42" s="194">
        <v>2.0889532608385775E-3</v>
      </c>
      <c r="AD42" s="36"/>
      <c r="AE42" s="36"/>
      <c r="AF42" s="36"/>
      <c r="AG42" s="36"/>
      <c r="AH42" s="36"/>
      <c r="AI42" s="36"/>
      <c r="AJ42" s="36"/>
      <c r="AK42" s="36"/>
      <c r="AL42" s="36"/>
    </row>
    <row r="43" spans="1:38" x14ac:dyDescent="0.2">
      <c r="A43" s="36"/>
      <c r="B43" s="36"/>
      <c r="C43" s="161" t="s">
        <v>320</v>
      </c>
      <c r="D43" s="161" t="s">
        <v>349</v>
      </c>
      <c r="E43" s="71" t="s">
        <v>34</v>
      </c>
      <c r="F43" s="71" t="s">
        <v>216</v>
      </c>
      <c r="G43" s="92"/>
      <c r="H43" s="93">
        <f t="shared" si="0"/>
        <v>290.07</v>
      </c>
      <c r="I43" s="162"/>
      <c r="J43" s="93">
        <f t="shared" si="2"/>
        <v>290.07</v>
      </c>
      <c r="K43" s="162"/>
      <c r="L43" s="162" t="str">
        <f t="shared" si="3"/>
        <v>COMPLIANT</v>
      </c>
      <c r="M43" s="39"/>
      <c r="N43" s="163">
        <f t="shared" si="4"/>
        <v>279.91000000000003</v>
      </c>
      <c r="O43" s="163">
        <f t="shared" si="5"/>
        <v>290.07</v>
      </c>
      <c r="P43" s="163">
        <f t="shared" si="6"/>
        <v>292.66000000000003</v>
      </c>
      <c r="Q43" s="163">
        <f t="shared" si="7"/>
        <v>309.83999999999997</v>
      </c>
      <c r="R43" s="163">
        <f t="shared" si="8"/>
        <v>316.66000000000003</v>
      </c>
      <c r="S43" s="39"/>
      <c r="T43" s="164">
        <v>279.91000000000003</v>
      </c>
      <c r="U43" s="165">
        <f>ROUND(ROUND(T43,2)*(1+'General Inputs'!K$20)*(1-Z43)+'General Inputs'!K$28,2)</f>
        <v>290.07</v>
      </c>
      <c r="V43" s="165">
        <f>ROUND(ROUND(U43,2)*(1+'General Inputs'!L$20)*(1-AA43)+'General Inputs'!L$28,2)</f>
        <v>292.66000000000003</v>
      </c>
      <c r="W43" s="165">
        <f>ROUND(ROUND(V43,2)*(1+'General Inputs'!M$20)*(1-AB43)+'General Inputs'!M$28,2)</f>
        <v>309.83999999999997</v>
      </c>
      <c r="X43" s="165">
        <f>ROUND(ROUND(W43,2)*(1+'General Inputs'!N$20)*(1-AC43)+'General Inputs'!N$28,2)</f>
        <v>316.66000000000003</v>
      </c>
      <c r="Y43" s="166"/>
      <c r="Z43" s="194">
        <v>-1.2743525980343229E-3</v>
      </c>
      <c r="AA43" s="194">
        <v>1.0858323427188288E-2</v>
      </c>
      <c r="AB43" s="194">
        <v>-3.7958785398374939E-2</v>
      </c>
      <c r="AC43" s="194">
        <v>-1.9870023152528393E-3</v>
      </c>
      <c r="AD43" s="36"/>
      <c r="AE43" s="36"/>
      <c r="AF43" s="36"/>
      <c r="AG43" s="36"/>
      <c r="AH43" s="36"/>
      <c r="AI43" s="36"/>
      <c r="AJ43" s="36"/>
      <c r="AK43" s="36"/>
      <c r="AL43" s="36"/>
    </row>
    <row r="44" spans="1:38" x14ac:dyDescent="0.2">
      <c r="A44" s="36"/>
      <c r="B44" s="36"/>
      <c r="C44" s="161" t="s">
        <v>321</v>
      </c>
      <c r="D44" s="161" t="s">
        <v>350</v>
      </c>
      <c r="E44" s="71" t="s">
        <v>34</v>
      </c>
      <c r="F44" s="71" t="s">
        <v>216</v>
      </c>
      <c r="G44" s="92"/>
      <c r="H44" s="93">
        <f t="shared" si="0"/>
        <v>329.55</v>
      </c>
      <c r="I44" s="162"/>
      <c r="J44" s="93">
        <f t="shared" si="2"/>
        <v>329.55</v>
      </c>
      <c r="K44" s="162"/>
      <c r="L44" s="162" t="str">
        <f t="shared" si="3"/>
        <v>COMPLIANT</v>
      </c>
      <c r="M44" s="39"/>
      <c r="N44" s="163">
        <f t="shared" si="4"/>
        <v>318.01</v>
      </c>
      <c r="O44" s="163">
        <f t="shared" si="5"/>
        <v>329.55</v>
      </c>
      <c r="P44" s="163">
        <f t="shared" si="6"/>
        <v>332.49</v>
      </c>
      <c r="Q44" s="163">
        <f t="shared" si="7"/>
        <v>352.01</v>
      </c>
      <c r="R44" s="163">
        <f t="shared" si="8"/>
        <v>359.76</v>
      </c>
      <c r="S44" s="39"/>
      <c r="T44" s="164">
        <v>318.01</v>
      </c>
      <c r="U44" s="165">
        <f>ROUND(ROUND(T44,2)*(1+'General Inputs'!K$20)*(1-Z44)+'General Inputs'!K$28,2)</f>
        <v>329.55</v>
      </c>
      <c r="V44" s="165">
        <f>ROUND(ROUND(U44,2)*(1+'General Inputs'!L$20)*(1-AA44)+'General Inputs'!L$28,2)</f>
        <v>332.49</v>
      </c>
      <c r="W44" s="165">
        <f>ROUND(ROUND(V44,2)*(1+'General Inputs'!M$20)*(1-AB44)+'General Inputs'!M$28,2)</f>
        <v>352.01</v>
      </c>
      <c r="X44" s="165">
        <f>ROUND(ROUND(W44,2)*(1+'General Inputs'!N$20)*(1-AC44)+'General Inputs'!N$28,2)</f>
        <v>359.76</v>
      </c>
      <c r="Y44" s="166"/>
      <c r="Z44" s="194">
        <v>-1.2743525980345449E-3</v>
      </c>
      <c r="AA44" s="194">
        <v>1.0858323427188399E-2</v>
      </c>
      <c r="AB44" s="194">
        <v>-3.7958785398374939E-2</v>
      </c>
      <c r="AC44" s="194">
        <v>-1.9870023152526173E-3</v>
      </c>
      <c r="AD44" s="36"/>
      <c r="AE44" s="36"/>
      <c r="AF44" s="36"/>
      <c r="AG44" s="36"/>
      <c r="AH44" s="36"/>
      <c r="AI44" s="36"/>
      <c r="AJ44" s="36"/>
      <c r="AK44" s="36"/>
      <c r="AL44" s="36"/>
    </row>
    <row r="45" spans="1:38" x14ac:dyDescent="0.2">
      <c r="A45" s="36"/>
      <c r="B45" s="36"/>
      <c r="C45" s="161" t="s">
        <v>322</v>
      </c>
      <c r="D45" s="161" t="s">
        <v>351</v>
      </c>
      <c r="E45" s="71" t="s">
        <v>34</v>
      </c>
      <c r="F45" s="71" t="s">
        <v>216</v>
      </c>
      <c r="G45" s="92"/>
      <c r="H45" s="93">
        <f t="shared" si="0"/>
        <v>62.28</v>
      </c>
      <c r="I45" s="162"/>
      <c r="J45" s="93">
        <f t="shared" si="2"/>
        <v>62.28</v>
      </c>
      <c r="K45" s="162"/>
      <c r="L45" s="162" t="str">
        <f t="shared" si="3"/>
        <v>COMPLIANT</v>
      </c>
      <c r="M45" s="39"/>
      <c r="N45" s="163">
        <f t="shared" si="4"/>
        <v>60.1</v>
      </c>
      <c r="O45" s="163">
        <f t="shared" si="5"/>
        <v>62.28</v>
      </c>
      <c r="P45" s="163">
        <f t="shared" si="6"/>
        <v>62.84</v>
      </c>
      <c r="Q45" s="163">
        <f t="shared" si="7"/>
        <v>66.53</v>
      </c>
      <c r="R45" s="163">
        <f t="shared" si="8"/>
        <v>68</v>
      </c>
      <c r="S45" s="39"/>
      <c r="T45" s="164">
        <v>60.1</v>
      </c>
      <c r="U45" s="165">
        <f>ROUND(ROUND(T45,2)*(1+'General Inputs'!K$20)*(1-Z45)+'General Inputs'!K$28,2)</f>
        <v>62.28</v>
      </c>
      <c r="V45" s="165">
        <f>ROUND(ROUND(U45,2)*(1+'General Inputs'!L$20)*(1-AA45)+'General Inputs'!L$28,2)</f>
        <v>62.84</v>
      </c>
      <c r="W45" s="165">
        <f>ROUND(ROUND(V45,2)*(1+'General Inputs'!M$20)*(1-AB45)+'General Inputs'!M$28,2)</f>
        <v>66.53</v>
      </c>
      <c r="X45" s="165">
        <f>ROUND(ROUND(W45,2)*(1+'General Inputs'!N$20)*(1-AC45)+'General Inputs'!N$28,2)</f>
        <v>68</v>
      </c>
      <c r="Y45" s="166"/>
      <c r="Z45" s="194">
        <v>-1.2743525980345449E-3</v>
      </c>
      <c r="AA45" s="194">
        <v>1.0858323427188288E-2</v>
      </c>
      <c r="AB45" s="194">
        <v>-3.7958785398374717E-2</v>
      </c>
      <c r="AC45" s="194">
        <v>-1.9870023152528393E-3</v>
      </c>
      <c r="AD45" s="36"/>
      <c r="AE45" s="36"/>
      <c r="AF45" s="36"/>
      <c r="AG45" s="36"/>
      <c r="AH45" s="36"/>
      <c r="AI45" s="36"/>
      <c r="AJ45" s="36"/>
      <c r="AK45" s="36"/>
      <c r="AL45" s="36"/>
    </row>
    <row r="46" spans="1:38" x14ac:dyDescent="0.2">
      <c r="A46" s="36"/>
      <c r="B46" s="36"/>
      <c r="C46" s="161" t="s">
        <v>323</v>
      </c>
      <c r="D46" s="161" t="s">
        <v>337</v>
      </c>
      <c r="E46" s="71" t="s">
        <v>34</v>
      </c>
      <c r="F46" s="71" t="s">
        <v>216</v>
      </c>
      <c r="G46" s="92"/>
      <c r="H46" s="93">
        <f t="shared" si="0"/>
        <v>61.56</v>
      </c>
      <c r="I46" s="162"/>
      <c r="J46" s="93">
        <f t="shared" si="2"/>
        <v>61.56</v>
      </c>
      <c r="K46" s="162"/>
      <c r="L46" s="162" t="str">
        <f t="shared" si="3"/>
        <v>COMPLIANT</v>
      </c>
      <c r="M46" s="39"/>
      <c r="N46" s="163">
        <f t="shared" si="4"/>
        <v>57.56</v>
      </c>
      <c r="O46" s="163">
        <f t="shared" si="5"/>
        <v>61.56</v>
      </c>
      <c r="P46" s="163">
        <f t="shared" si="6"/>
        <v>64.349999999999994</v>
      </c>
      <c r="Q46" s="163">
        <f t="shared" si="7"/>
        <v>66.94</v>
      </c>
      <c r="R46" s="163">
        <f t="shared" si="8"/>
        <v>69.13</v>
      </c>
      <c r="S46" s="39"/>
      <c r="T46" s="164">
        <v>57.56</v>
      </c>
      <c r="U46" s="165">
        <f>ROUND(ROUND(T46,2)*(1+'General Inputs'!K$20)*(1-Z46)+'General Inputs'!K$28,2)</f>
        <v>61.56</v>
      </c>
      <c r="V46" s="165">
        <f>ROUND(ROUND(U46,2)*(1+'General Inputs'!L$20)*(1-AA46)+'General Inputs'!L$28,2)</f>
        <v>64.349999999999994</v>
      </c>
      <c r="W46" s="165">
        <f>ROUND(ROUND(V46,2)*(1+'General Inputs'!M$20)*(1-AB46)+'General Inputs'!M$28,2)</f>
        <v>66.94</v>
      </c>
      <c r="X46" s="165">
        <f>ROUND(ROUND(W46,2)*(1+'General Inputs'!N$20)*(1-AC46)+'General Inputs'!N$28,2)</f>
        <v>69.13</v>
      </c>
      <c r="Y46" s="166"/>
      <c r="Z46" s="194">
        <v>-3.3270622276359463E-2</v>
      </c>
      <c r="AA46" s="194">
        <v>-2.4803184083980412E-2</v>
      </c>
      <c r="AB46" s="194">
        <v>-1.9859332093862925E-2</v>
      </c>
      <c r="AC46" s="194">
        <v>-1.2500664839030229E-2</v>
      </c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38" x14ac:dyDescent="0.2">
      <c r="A47" s="36"/>
      <c r="B47" s="36"/>
      <c r="C47" s="161" t="s">
        <v>324</v>
      </c>
      <c r="D47" s="161" t="s">
        <v>338</v>
      </c>
      <c r="E47" s="71" t="s">
        <v>34</v>
      </c>
      <c r="F47" s="71" t="s">
        <v>216</v>
      </c>
      <c r="G47" s="92"/>
      <c r="H47" s="93">
        <f t="shared" si="0"/>
        <v>65.819999999999993</v>
      </c>
      <c r="I47" s="162"/>
      <c r="J47" s="93">
        <f t="shared" si="2"/>
        <v>65.819999999999993</v>
      </c>
      <c r="K47" s="162"/>
      <c r="L47" s="162" t="str">
        <f t="shared" si="3"/>
        <v>COMPLIANT</v>
      </c>
      <c r="M47" s="39"/>
      <c r="N47" s="163">
        <f t="shared" si="4"/>
        <v>61.62</v>
      </c>
      <c r="O47" s="163">
        <f t="shared" si="5"/>
        <v>65.819999999999993</v>
      </c>
      <c r="P47" s="163">
        <f t="shared" si="6"/>
        <v>68.739999999999995</v>
      </c>
      <c r="Q47" s="163">
        <f t="shared" si="7"/>
        <v>71.459999999999994</v>
      </c>
      <c r="R47" s="163">
        <f t="shared" si="8"/>
        <v>73.78</v>
      </c>
      <c r="S47" s="39"/>
      <c r="T47" s="164">
        <v>61.62</v>
      </c>
      <c r="U47" s="165">
        <f>ROUND(ROUND(T47,2)*(1+'General Inputs'!K$20)*(1-Z47)+'General Inputs'!K$28,2)</f>
        <v>65.819999999999993</v>
      </c>
      <c r="V47" s="165">
        <f>ROUND(ROUND(U47,2)*(1+'General Inputs'!L$20)*(1-AA47)+'General Inputs'!L$28,2)</f>
        <v>68.739999999999995</v>
      </c>
      <c r="W47" s="165">
        <f>ROUND(ROUND(V47,2)*(1+'General Inputs'!M$20)*(1-AB47)+'General Inputs'!M$28,2)</f>
        <v>71.459999999999994</v>
      </c>
      <c r="X47" s="165">
        <f>ROUND(ROUND(W47,2)*(1+'General Inputs'!N$20)*(1-AC47)+'General Inputs'!N$28,2)</f>
        <v>73.78</v>
      </c>
      <c r="Y47" s="166"/>
      <c r="Z47" s="194">
        <v>-3.2010401614037232E-2</v>
      </c>
      <c r="AA47" s="194">
        <v>-2.392736061136258E-2</v>
      </c>
      <c r="AB47" s="194">
        <v>-1.9235561874196838E-2</v>
      </c>
      <c r="AC47" s="194">
        <v>-1.2254896747507127E-2</v>
      </c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38" x14ac:dyDescent="0.2">
      <c r="A48" s="36"/>
      <c r="B48" s="36"/>
      <c r="C48" s="161" t="s">
        <v>325</v>
      </c>
      <c r="D48" s="161" t="s">
        <v>335</v>
      </c>
      <c r="E48" s="71" t="s">
        <v>34</v>
      </c>
      <c r="F48" s="71" t="s">
        <v>216</v>
      </c>
      <c r="G48" s="92"/>
      <c r="H48" s="93">
        <f t="shared" si="0"/>
        <v>34.229999999999997</v>
      </c>
      <c r="I48" s="162"/>
      <c r="J48" s="93">
        <f t="shared" si="2"/>
        <v>34.229999999999997</v>
      </c>
      <c r="K48" s="162"/>
      <c r="L48" s="162" t="str">
        <f t="shared" si="3"/>
        <v>COMPLIANT</v>
      </c>
      <c r="M48" s="39"/>
      <c r="N48" s="163">
        <f t="shared" si="4"/>
        <v>31.58</v>
      </c>
      <c r="O48" s="163">
        <f t="shared" si="5"/>
        <v>34.229999999999997</v>
      </c>
      <c r="P48" s="163">
        <f t="shared" si="6"/>
        <v>36.11</v>
      </c>
      <c r="Q48" s="163">
        <f t="shared" si="7"/>
        <v>37.81</v>
      </c>
      <c r="R48" s="163">
        <f t="shared" si="8"/>
        <v>39.15</v>
      </c>
      <c r="S48" s="39"/>
      <c r="T48" s="164">
        <v>31.58</v>
      </c>
      <c r="U48" s="165">
        <f>ROUND(ROUND(T48,2)*(1+'General Inputs'!K$20)*(1-Z48)+'General Inputs'!K$28,2)</f>
        <v>34.229999999999997</v>
      </c>
      <c r="V48" s="165">
        <f>ROUND(ROUND(U48,2)*(1+'General Inputs'!L$20)*(1-AA48)+'General Inputs'!L$28,2)</f>
        <v>36.11</v>
      </c>
      <c r="W48" s="165">
        <f>ROUND(ROUND(V48,2)*(1+'General Inputs'!M$20)*(1-AB48)+'General Inputs'!M$28,2)</f>
        <v>37.81</v>
      </c>
      <c r="X48" s="165">
        <f>ROUND(ROUND(W48,2)*(1+'General Inputs'!N$20)*(1-AC48)+'General Inputs'!N$28,2)</f>
        <v>39.15</v>
      </c>
      <c r="Y48" s="166"/>
      <c r="Z48" s="194">
        <v>-4.7207163988853607E-2</v>
      </c>
      <c r="AA48" s="194">
        <v>-3.4325083233809561E-2</v>
      </c>
      <c r="AB48" s="194">
        <v>-2.6591108101868599E-2</v>
      </c>
      <c r="AC48" s="194">
        <v>-1.5110364955327915E-2</v>
      </c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x14ac:dyDescent="0.2">
      <c r="A49" s="36"/>
      <c r="B49" s="36"/>
      <c r="C49" s="161" t="s">
        <v>326</v>
      </c>
      <c r="D49" s="161" t="s">
        <v>336</v>
      </c>
      <c r="E49" s="71" t="s">
        <v>34</v>
      </c>
      <c r="F49" s="71" t="s">
        <v>216</v>
      </c>
      <c r="G49" s="92"/>
      <c r="H49" s="93">
        <f t="shared" si="0"/>
        <v>36.049999999999997</v>
      </c>
      <c r="I49" s="162"/>
      <c r="J49" s="93">
        <f t="shared" si="2"/>
        <v>36.049999999999997</v>
      </c>
      <c r="K49" s="162"/>
      <c r="L49" s="162" t="str">
        <f t="shared" si="3"/>
        <v>COMPLIANT</v>
      </c>
      <c r="M49" s="39"/>
      <c r="N49" s="163">
        <f t="shared" si="4"/>
        <v>33.33</v>
      </c>
      <c r="O49" s="163">
        <f t="shared" si="5"/>
        <v>36.049999999999997</v>
      </c>
      <c r="P49" s="163">
        <f t="shared" si="6"/>
        <v>37.979999999999997</v>
      </c>
      <c r="Q49" s="163">
        <f t="shared" si="7"/>
        <v>39.729999999999997</v>
      </c>
      <c r="R49" s="163">
        <f t="shared" si="8"/>
        <v>41.12</v>
      </c>
      <c r="S49" s="39"/>
      <c r="T49" s="164">
        <v>33.33</v>
      </c>
      <c r="U49" s="165">
        <f>ROUND(ROUND(T49,2)*(1+'General Inputs'!K$20)*(1-Z49)+'General Inputs'!K$28,2)</f>
        <v>36.049999999999997</v>
      </c>
      <c r="V49" s="165">
        <f>ROUND(ROUND(U49,2)*(1+'General Inputs'!L$20)*(1-AA49)+'General Inputs'!L$28,2)</f>
        <v>37.979999999999997</v>
      </c>
      <c r="W49" s="165">
        <f>ROUND(ROUND(V49,2)*(1+'General Inputs'!M$20)*(1-AB49)+'General Inputs'!M$28,2)</f>
        <v>39.729999999999997</v>
      </c>
      <c r="X49" s="165">
        <f>ROUND(ROUND(W49,2)*(1+'General Inputs'!N$20)*(1-AC49)+'General Inputs'!N$28,2)</f>
        <v>41.12</v>
      </c>
      <c r="Y49" s="166"/>
      <c r="Z49" s="194">
        <v>-4.4904941993699987E-2</v>
      </c>
      <c r="AA49" s="194">
        <v>-3.2750479395829535E-2</v>
      </c>
      <c r="AB49" s="194">
        <v>-2.5471348383599546E-2</v>
      </c>
      <c r="AC49" s="194">
        <v>-1.4618070303377362E-2</v>
      </c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x14ac:dyDescent="0.2">
      <c r="A50" s="36"/>
      <c r="B50" s="36"/>
      <c r="C50" s="161" t="s">
        <v>327</v>
      </c>
      <c r="D50" s="161" t="s">
        <v>357</v>
      </c>
      <c r="E50" s="71" t="s">
        <v>34</v>
      </c>
      <c r="F50" s="71" t="s">
        <v>216</v>
      </c>
      <c r="G50" s="92"/>
      <c r="H50" s="93">
        <f t="shared" si="0"/>
        <v>55.84</v>
      </c>
      <c r="I50" s="162"/>
      <c r="J50" s="93">
        <f t="shared" si="2"/>
        <v>55.84</v>
      </c>
      <c r="K50" s="162"/>
      <c r="L50" s="162" t="str">
        <f t="shared" si="3"/>
        <v>COMPLIANT</v>
      </c>
      <c r="M50" s="39"/>
      <c r="N50" s="163">
        <f t="shared" si="4"/>
        <v>51.24</v>
      </c>
      <c r="O50" s="163">
        <f t="shared" si="5"/>
        <v>55.84</v>
      </c>
      <c r="P50" s="163">
        <f t="shared" si="6"/>
        <v>59.15</v>
      </c>
      <c r="Q50" s="163">
        <f t="shared" si="7"/>
        <v>62.11</v>
      </c>
      <c r="R50" s="163">
        <f t="shared" si="8"/>
        <v>64.430000000000007</v>
      </c>
      <c r="S50" s="39"/>
      <c r="T50" s="164">
        <v>51.24</v>
      </c>
      <c r="U50" s="165">
        <f>ROUND(ROUND(T50,2)*(1+'General Inputs'!K$20)*(1-Z50)+'General Inputs'!K$28,2)</f>
        <v>55.84</v>
      </c>
      <c r="V50" s="165">
        <f>ROUND(ROUND(U50,2)*(1+'General Inputs'!L$20)*(1-AA50)+'General Inputs'!L$28,2)</f>
        <v>59.15</v>
      </c>
      <c r="W50" s="165">
        <f>ROUND(ROUND(V50,2)*(1+'General Inputs'!M$20)*(1-AB50)+'General Inputs'!M$28,2)</f>
        <v>62.11</v>
      </c>
      <c r="X50" s="165">
        <f>ROUND(ROUND(W50,2)*(1+'General Inputs'!N$20)*(1-AC50)+'General Inputs'!N$28,2)</f>
        <v>64.430000000000007</v>
      </c>
      <c r="Y50" s="166"/>
      <c r="Z50" s="194">
        <v>-5.2867561849645028E-2</v>
      </c>
      <c r="AA50" s="194">
        <v>-3.8460799151250447E-2</v>
      </c>
      <c r="AB50" s="194">
        <v>-2.9494309100482896E-2</v>
      </c>
      <c r="AC50" s="194">
        <v>-1.6956786039290961E-2</v>
      </c>
      <c r="AD50" s="36"/>
      <c r="AE50" s="36"/>
      <c r="AF50" s="36"/>
      <c r="AG50" s="36"/>
      <c r="AH50" s="36"/>
      <c r="AI50" s="36"/>
      <c r="AJ50" s="36"/>
      <c r="AK50" s="36"/>
      <c r="AL50" s="36"/>
    </row>
    <row r="51" spans="1:38" x14ac:dyDescent="0.2">
      <c r="A51" s="36"/>
      <c r="B51" s="36"/>
      <c r="C51" s="161" t="s">
        <v>328</v>
      </c>
      <c r="D51" s="161" t="s">
        <v>358</v>
      </c>
      <c r="E51" s="71" t="s">
        <v>34</v>
      </c>
      <c r="F51" s="71" t="s">
        <v>216</v>
      </c>
      <c r="G51" s="92"/>
      <c r="H51" s="93">
        <f t="shared" si="0"/>
        <v>56.68</v>
      </c>
      <c r="I51" s="162"/>
      <c r="J51" s="93">
        <f t="shared" si="2"/>
        <v>56.68</v>
      </c>
      <c r="K51" s="162"/>
      <c r="L51" s="162" t="str">
        <f t="shared" si="3"/>
        <v>COMPLIANT</v>
      </c>
      <c r="M51" s="39"/>
      <c r="N51" s="163">
        <f t="shared" si="4"/>
        <v>51.91</v>
      </c>
      <c r="O51" s="163">
        <f t="shared" si="5"/>
        <v>56.68</v>
      </c>
      <c r="P51" s="163">
        <f t="shared" si="6"/>
        <v>60.12</v>
      </c>
      <c r="Q51" s="163">
        <f t="shared" si="7"/>
        <v>63.19</v>
      </c>
      <c r="R51" s="163">
        <f t="shared" si="8"/>
        <v>65.569999999999993</v>
      </c>
      <c r="S51" s="39"/>
      <c r="T51" s="164">
        <v>51.91</v>
      </c>
      <c r="U51" s="165">
        <f>ROUND(ROUND(T51,2)*(1+'General Inputs'!K$20)*(1-Z51)+'General Inputs'!K$28,2)</f>
        <v>56.68</v>
      </c>
      <c r="V51" s="165">
        <f>ROUND(ROUND(U51,2)*(1+'General Inputs'!L$20)*(1-AA51)+'General Inputs'!L$28,2)</f>
        <v>60.12</v>
      </c>
      <c r="W51" s="165">
        <f>ROUND(ROUND(V51,2)*(1+'General Inputs'!M$20)*(1-AB51)+'General Inputs'!M$28,2)</f>
        <v>63.19</v>
      </c>
      <c r="X51" s="165">
        <f>ROUND(ROUND(W51,2)*(1+'General Inputs'!N$20)*(1-AC51)+'General Inputs'!N$28,2)</f>
        <v>65.569999999999993</v>
      </c>
      <c r="Y51" s="166"/>
      <c r="Z51" s="194">
        <v>-5.4962193463115039E-2</v>
      </c>
      <c r="AA51" s="194">
        <v>-3.9890919954219006E-2</v>
      </c>
      <c r="AB51" s="194">
        <v>-3.0467371212665073E-2</v>
      </c>
      <c r="AC51" s="194">
        <v>-1.7376066927301759E-2</v>
      </c>
      <c r="AD51" s="36"/>
      <c r="AE51" s="36"/>
      <c r="AF51" s="36"/>
      <c r="AG51" s="36"/>
      <c r="AH51" s="36"/>
      <c r="AI51" s="36"/>
      <c r="AJ51" s="36"/>
      <c r="AK51" s="36"/>
      <c r="AL51" s="36"/>
    </row>
    <row r="52" spans="1:38" x14ac:dyDescent="0.2">
      <c r="A52" s="36"/>
      <c r="B52" s="36"/>
      <c r="C52" s="161" t="s">
        <v>329</v>
      </c>
      <c r="D52" s="161" t="s">
        <v>359</v>
      </c>
      <c r="E52" s="71" t="s">
        <v>34</v>
      </c>
      <c r="F52" s="71" t="s">
        <v>216</v>
      </c>
      <c r="G52" s="92"/>
      <c r="H52" s="93">
        <f t="shared" si="0"/>
        <v>64.260000000000005</v>
      </c>
      <c r="I52" s="162"/>
      <c r="J52" s="93">
        <f t="shared" si="2"/>
        <v>64.260000000000005</v>
      </c>
      <c r="K52" s="162"/>
      <c r="L52" s="162" t="str">
        <f t="shared" si="3"/>
        <v>COMPLIANT</v>
      </c>
      <c r="M52" s="39"/>
      <c r="N52" s="163">
        <f t="shared" si="4"/>
        <v>57.94</v>
      </c>
      <c r="O52" s="163">
        <f t="shared" si="5"/>
        <v>64.260000000000005</v>
      </c>
      <c r="P52" s="163">
        <f t="shared" si="6"/>
        <v>68.89</v>
      </c>
      <c r="Q52" s="163">
        <f t="shared" si="7"/>
        <v>72.930000000000007</v>
      </c>
      <c r="R52" s="163">
        <f t="shared" si="8"/>
        <v>75.92</v>
      </c>
      <c r="S52" s="39"/>
      <c r="T52" s="164">
        <v>57.94</v>
      </c>
      <c r="U52" s="165">
        <f>ROUND(ROUND(T52,2)*(1+'General Inputs'!K$20)*(1-Z52)+'General Inputs'!K$28,2)</f>
        <v>64.260000000000005</v>
      </c>
      <c r="V52" s="165">
        <f>ROUND(ROUND(U52,2)*(1+'General Inputs'!L$20)*(1-AA52)+'General Inputs'!L$28,2)</f>
        <v>68.89</v>
      </c>
      <c r="W52" s="165">
        <f>ROUND(ROUND(V52,2)*(1+'General Inputs'!M$20)*(1-AB52)+'General Inputs'!M$28,2)</f>
        <v>72.930000000000007</v>
      </c>
      <c r="X52" s="165">
        <f>ROUND(ROUND(W52,2)*(1+'General Inputs'!N$20)*(1-AC52)+'General Inputs'!N$28,2)</f>
        <v>75.92</v>
      </c>
      <c r="Y52" s="166"/>
      <c r="Z52" s="194">
        <v>-7.1551251005543604E-2</v>
      </c>
      <c r="AA52" s="194">
        <v>-5.1019700583635252E-2</v>
      </c>
      <c r="AB52" s="194">
        <v>-3.794897441225098E-2</v>
      </c>
      <c r="AC52" s="194">
        <v>-2.0573541655284577E-2</v>
      </c>
      <c r="AD52" s="36"/>
      <c r="AE52" s="36"/>
      <c r="AF52" s="36"/>
      <c r="AG52" s="36"/>
      <c r="AH52" s="36"/>
      <c r="AI52" s="36"/>
      <c r="AJ52" s="36"/>
      <c r="AK52" s="36"/>
      <c r="AL52" s="36"/>
    </row>
    <row r="53" spans="1:38" x14ac:dyDescent="0.2">
      <c r="A53" s="36"/>
      <c r="B53" s="36"/>
      <c r="C53" s="161" t="s">
        <v>330</v>
      </c>
      <c r="D53" s="161" t="s">
        <v>342</v>
      </c>
      <c r="E53" s="71" t="s">
        <v>34</v>
      </c>
      <c r="F53" s="71" t="s">
        <v>216</v>
      </c>
      <c r="G53" s="92"/>
      <c r="H53" s="93">
        <f t="shared" si="0"/>
        <v>54.14</v>
      </c>
      <c r="I53" s="162"/>
      <c r="J53" s="93">
        <f t="shared" si="2"/>
        <v>54.14</v>
      </c>
      <c r="K53" s="162"/>
      <c r="L53" s="162" t="str">
        <f t="shared" si="3"/>
        <v>COMPLIANT</v>
      </c>
      <c r="M53" s="39"/>
      <c r="N53" s="163">
        <f t="shared" si="4"/>
        <v>50.63</v>
      </c>
      <c r="O53" s="163">
        <f t="shared" si="5"/>
        <v>54.14</v>
      </c>
      <c r="P53" s="163">
        <f t="shared" si="6"/>
        <v>56.59</v>
      </c>
      <c r="Q53" s="163">
        <f t="shared" si="7"/>
        <v>58.87</v>
      </c>
      <c r="R53" s="163">
        <f t="shared" si="8"/>
        <v>60.8</v>
      </c>
      <c r="S53" s="39"/>
      <c r="T53" s="164">
        <v>50.63</v>
      </c>
      <c r="U53" s="165">
        <f>ROUND(ROUND(T53,2)*(1+'General Inputs'!K$20)*(1-Z53)+'General Inputs'!K$28,2)</f>
        <v>54.14</v>
      </c>
      <c r="V53" s="165">
        <f>ROUND(ROUND(U53,2)*(1+'General Inputs'!L$20)*(1-AA53)+'General Inputs'!L$28,2)</f>
        <v>56.59</v>
      </c>
      <c r="W53" s="165">
        <f>ROUND(ROUND(V53,2)*(1+'General Inputs'!M$20)*(1-AB53)+'General Inputs'!M$28,2)</f>
        <v>58.87</v>
      </c>
      <c r="X53" s="165">
        <f>ROUND(ROUND(W53,2)*(1+'General Inputs'!N$20)*(1-AC53)+'General Inputs'!N$28,2)</f>
        <v>60.8</v>
      </c>
      <c r="Y53" s="166"/>
      <c r="Z53" s="194">
        <v>-3.3270622276359463E-2</v>
      </c>
      <c r="AA53" s="194">
        <v>-2.4803184083980412E-2</v>
      </c>
      <c r="AB53" s="194">
        <v>-1.9859332093862925E-2</v>
      </c>
      <c r="AC53" s="194">
        <v>-1.2500664839030229E-2</v>
      </c>
      <c r="AD53" s="36"/>
      <c r="AE53" s="36"/>
      <c r="AF53" s="36"/>
      <c r="AG53" s="36"/>
      <c r="AH53" s="36"/>
      <c r="AI53" s="36"/>
      <c r="AJ53" s="36"/>
      <c r="AK53" s="36"/>
      <c r="AL53" s="36"/>
    </row>
    <row r="54" spans="1:38" x14ac:dyDescent="0.2">
      <c r="A54" s="36"/>
      <c r="B54" s="36"/>
      <c r="C54" s="161" t="s">
        <v>331</v>
      </c>
      <c r="D54" s="161" t="s">
        <v>343</v>
      </c>
      <c r="E54" s="71" t="s">
        <v>34</v>
      </c>
      <c r="F54" s="71" t="s">
        <v>216</v>
      </c>
      <c r="G54" s="92"/>
      <c r="H54" s="93">
        <f t="shared" si="0"/>
        <v>54.14</v>
      </c>
      <c r="I54" s="162"/>
      <c r="J54" s="93">
        <f t="shared" si="2"/>
        <v>54.14</v>
      </c>
      <c r="K54" s="162"/>
      <c r="L54" s="162" t="str">
        <f t="shared" si="3"/>
        <v>COMPLIANT</v>
      </c>
      <c r="M54" s="39"/>
      <c r="N54" s="163">
        <f t="shared" si="4"/>
        <v>50.63</v>
      </c>
      <c r="O54" s="163">
        <f t="shared" si="5"/>
        <v>54.14</v>
      </c>
      <c r="P54" s="163">
        <f t="shared" si="6"/>
        <v>56.59</v>
      </c>
      <c r="Q54" s="163">
        <f t="shared" si="7"/>
        <v>58.87</v>
      </c>
      <c r="R54" s="163">
        <f t="shared" si="8"/>
        <v>60.8</v>
      </c>
      <c r="S54" s="39"/>
      <c r="T54" s="164">
        <v>50.63</v>
      </c>
      <c r="U54" s="165">
        <f>ROUND(ROUND(T54,2)*(1+'General Inputs'!K$20)*(1-Z54)+'General Inputs'!K$28,2)</f>
        <v>54.14</v>
      </c>
      <c r="V54" s="165">
        <f>ROUND(ROUND(U54,2)*(1+'General Inputs'!L$20)*(1-AA54)+'General Inputs'!L$28,2)</f>
        <v>56.59</v>
      </c>
      <c r="W54" s="165">
        <f>ROUND(ROUND(V54,2)*(1+'General Inputs'!M$20)*(1-AB54)+'General Inputs'!M$28,2)</f>
        <v>58.87</v>
      </c>
      <c r="X54" s="165">
        <f>ROUND(ROUND(W54,2)*(1+'General Inputs'!N$20)*(1-AC54)+'General Inputs'!N$28,2)</f>
        <v>60.8</v>
      </c>
      <c r="Y54" s="166"/>
      <c r="Z54" s="194">
        <v>-3.3270622276359463E-2</v>
      </c>
      <c r="AA54" s="194">
        <v>-2.4803184083980412E-2</v>
      </c>
      <c r="AB54" s="194">
        <v>-1.9859332093862925E-2</v>
      </c>
      <c r="AC54" s="194">
        <v>-1.2500664839030229E-2</v>
      </c>
      <c r="AD54" s="36"/>
      <c r="AE54" s="36"/>
      <c r="AF54" s="36"/>
      <c r="AG54" s="36"/>
      <c r="AH54" s="36"/>
      <c r="AI54" s="36"/>
      <c r="AJ54" s="36"/>
      <c r="AK54" s="36"/>
      <c r="AL54" s="36"/>
    </row>
    <row r="55" spans="1:38" x14ac:dyDescent="0.2">
      <c r="A55" s="36"/>
      <c r="B55" s="36"/>
      <c r="C55" s="161" t="s">
        <v>332</v>
      </c>
      <c r="D55" s="161" t="s">
        <v>339</v>
      </c>
      <c r="E55" s="71" t="s">
        <v>34</v>
      </c>
      <c r="F55" s="71" t="s">
        <v>216</v>
      </c>
      <c r="G55" s="92"/>
      <c r="H55" s="93">
        <f t="shared" si="0"/>
        <v>73.03</v>
      </c>
      <c r="I55" s="162"/>
      <c r="J55" s="93">
        <f t="shared" si="2"/>
        <v>73.03</v>
      </c>
      <c r="K55" s="162"/>
      <c r="L55" s="162" t="str">
        <f t="shared" si="3"/>
        <v>COMPLIANT</v>
      </c>
      <c r="M55" s="39"/>
      <c r="N55" s="163">
        <f t="shared" si="4"/>
        <v>67.819999999999993</v>
      </c>
      <c r="O55" s="163">
        <f t="shared" si="5"/>
        <v>73.03</v>
      </c>
      <c r="P55" s="163">
        <f t="shared" si="6"/>
        <v>76.709999999999994</v>
      </c>
      <c r="Q55" s="163">
        <f t="shared" si="7"/>
        <v>80.06</v>
      </c>
      <c r="R55" s="163">
        <f t="shared" si="8"/>
        <v>82.78</v>
      </c>
      <c r="S55" s="39"/>
      <c r="T55" s="164">
        <v>67.819999999999993</v>
      </c>
      <c r="U55" s="165">
        <f>ROUND(ROUND(T55,2)*(1+'General Inputs'!K$20)*(1-Z55)+'General Inputs'!K$28,2)</f>
        <v>73.03</v>
      </c>
      <c r="V55" s="165">
        <f>ROUND(ROUND(U55,2)*(1+'General Inputs'!L$20)*(1-AA55)+'General Inputs'!L$28,2)</f>
        <v>76.709999999999994</v>
      </c>
      <c r="W55" s="165">
        <f>ROUND(ROUND(V55,2)*(1+'General Inputs'!M$20)*(1-AB55)+'General Inputs'!M$28,2)</f>
        <v>80.06</v>
      </c>
      <c r="X55" s="165">
        <f>ROUND(ROUND(W55,2)*(1+'General Inputs'!N$20)*(1-AC55)+'General Inputs'!N$28,2)</f>
        <v>82.78</v>
      </c>
      <c r="Y55" s="166"/>
      <c r="Z55" s="194">
        <v>-4.0361154783265851E-2</v>
      </c>
      <c r="AA55" s="194">
        <v>-2.9779770836079855E-2</v>
      </c>
      <c r="AB55" s="194">
        <v>-2.3179813261506199E-2</v>
      </c>
      <c r="AC55" s="194">
        <v>-1.3715716776316667E-2</v>
      </c>
      <c r="AD55" s="36"/>
      <c r="AE55" s="36"/>
      <c r="AF55" s="36"/>
      <c r="AG55" s="36"/>
      <c r="AH55" s="36"/>
      <c r="AI55" s="36"/>
      <c r="AJ55" s="36"/>
      <c r="AK55" s="36"/>
      <c r="AL55" s="36"/>
    </row>
    <row r="56" spans="1:38" x14ac:dyDescent="0.2">
      <c r="A56" s="36"/>
      <c r="B56" s="36"/>
      <c r="C56" s="161" t="s">
        <v>333</v>
      </c>
      <c r="D56" s="161" t="s">
        <v>340</v>
      </c>
      <c r="E56" s="71" t="s">
        <v>34</v>
      </c>
      <c r="F56" s="71" t="s">
        <v>216</v>
      </c>
      <c r="G56" s="92"/>
      <c r="H56" s="93">
        <f t="shared" si="0"/>
        <v>73.87</v>
      </c>
      <c r="I56" s="162"/>
      <c r="J56" s="93">
        <f t="shared" si="2"/>
        <v>73.87</v>
      </c>
      <c r="K56" s="162"/>
      <c r="L56" s="162" t="str">
        <f t="shared" si="3"/>
        <v>COMPLIANT</v>
      </c>
      <c r="M56" s="39"/>
      <c r="N56" s="163">
        <f t="shared" si="4"/>
        <v>68.489999999999995</v>
      </c>
      <c r="O56" s="163">
        <f t="shared" si="5"/>
        <v>73.87</v>
      </c>
      <c r="P56" s="163">
        <f t="shared" si="6"/>
        <v>77.680000000000007</v>
      </c>
      <c r="Q56" s="163">
        <f t="shared" si="7"/>
        <v>81.14</v>
      </c>
      <c r="R56" s="163">
        <f t="shared" si="8"/>
        <v>83.93</v>
      </c>
      <c r="S56" s="39"/>
      <c r="T56" s="164">
        <v>68.489999999999995</v>
      </c>
      <c r="U56" s="165">
        <f>ROUND(ROUND(T56,2)*(1+'General Inputs'!K$20)*(1-Z56)+'General Inputs'!K$28,2)</f>
        <v>73.87</v>
      </c>
      <c r="V56" s="165">
        <f>ROUND(ROUND(U56,2)*(1+'General Inputs'!L$20)*(1-AA56)+'General Inputs'!L$28,2)</f>
        <v>77.680000000000007</v>
      </c>
      <c r="W56" s="165">
        <f>ROUND(ROUND(V56,2)*(1+'General Inputs'!M$20)*(1-AB56)+'General Inputs'!M$28,2)</f>
        <v>81.14</v>
      </c>
      <c r="X56" s="165">
        <f>ROUND(ROUND(W56,2)*(1+'General Inputs'!N$20)*(1-AC56)+'General Inputs'!N$28,2)</f>
        <v>83.93</v>
      </c>
      <c r="Y56" s="166"/>
      <c r="Z56" s="194">
        <v>-4.2071529209042335E-2</v>
      </c>
      <c r="AA56" s="194">
        <v>-3.0976451362406676E-2</v>
      </c>
      <c r="AB56" s="194">
        <v>-2.4012412239326375E-2</v>
      </c>
      <c r="AC56" s="194">
        <v>-1.4085674343403909E-2</v>
      </c>
      <c r="AD56" s="36"/>
      <c r="AE56" s="36"/>
      <c r="AF56" s="36"/>
      <c r="AG56" s="36"/>
      <c r="AH56" s="36"/>
      <c r="AI56" s="36"/>
      <c r="AJ56" s="36"/>
      <c r="AK56" s="36"/>
      <c r="AL56" s="36"/>
    </row>
    <row r="57" spans="1:38" x14ac:dyDescent="0.2">
      <c r="A57" s="36"/>
      <c r="B57" s="36"/>
      <c r="C57" s="161" t="s">
        <v>334</v>
      </c>
      <c r="D57" s="161" t="s">
        <v>341</v>
      </c>
      <c r="E57" s="71" t="s">
        <v>34</v>
      </c>
      <c r="F57" s="71" t="s">
        <v>216</v>
      </c>
      <c r="G57" s="92"/>
      <c r="H57" s="93">
        <f t="shared" si="0"/>
        <v>81.45</v>
      </c>
      <c r="I57" s="162"/>
      <c r="J57" s="93">
        <f t="shared" si="2"/>
        <v>81.45</v>
      </c>
      <c r="K57" s="162"/>
      <c r="L57" s="162" t="str">
        <f t="shared" si="3"/>
        <v>COMPLIANT</v>
      </c>
      <c r="M57" s="39"/>
      <c r="N57" s="163">
        <f t="shared" si="4"/>
        <v>74.52</v>
      </c>
      <c r="O57" s="163">
        <f t="shared" si="5"/>
        <v>81.45</v>
      </c>
      <c r="P57" s="163">
        <f t="shared" si="6"/>
        <v>86.45</v>
      </c>
      <c r="Q57" s="163">
        <f t="shared" si="7"/>
        <v>90.88</v>
      </c>
      <c r="R57" s="163">
        <f t="shared" si="8"/>
        <v>94.27</v>
      </c>
      <c r="S57" s="39"/>
      <c r="T57" s="164">
        <v>74.52</v>
      </c>
      <c r="U57" s="165">
        <f>ROUND(ROUND(T57,2)*(1+'General Inputs'!K$20)*(1-Z57)+'General Inputs'!K$28,2)</f>
        <v>81.45</v>
      </c>
      <c r="V57" s="165">
        <f>ROUND(ROUND(U57,2)*(1+'General Inputs'!L$20)*(1-AA57)+'General Inputs'!L$28,2)</f>
        <v>86.45</v>
      </c>
      <c r="W57" s="165">
        <f>ROUND(ROUND(V57,2)*(1+'General Inputs'!M$20)*(1-AB57)+'General Inputs'!M$28,2)</f>
        <v>90.88</v>
      </c>
      <c r="X57" s="165">
        <f>ROUND(ROUND(W57,2)*(1+'General Inputs'!N$20)*(1-AC57)+'General Inputs'!N$28,2)</f>
        <v>94.27</v>
      </c>
      <c r="Y57" s="166"/>
      <c r="Z57" s="194">
        <v>-5.6011427817500792E-2</v>
      </c>
      <c r="AA57" s="194">
        <v>-4.0585096502008922E-2</v>
      </c>
      <c r="AB57" s="194">
        <v>-3.0628276084947892E-2</v>
      </c>
      <c r="AC57" s="194">
        <v>-1.7004126041857859E-2</v>
      </c>
      <c r="AD57" s="36"/>
      <c r="AE57" s="36"/>
      <c r="AF57" s="36"/>
      <c r="AG57" s="36"/>
      <c r="AH57" s="36"/>
      <c r="AI57" s="36"/>
      <c r="AJ57" s="36"/>
      <c r="AK57" s="36"/>
      <c r="AL57" s="36"/>
    </row>
    <row r="58" spans="1:38" x14ac:dyDescent="0.2">
      <c r="A58" s="36"/>
      <c r="B58" s="36"/>
      <c r="C58" s="161"/>
      <c r="D58" s="161"/>
      <c r="E58" s="71"/>
      <c r="F58" s="71"/>
      <c r="G58" s="92"/>
      <c r="H58" s="93">
        <f t="shared" si="0"/>
        <v>0</v>
      </c>
      <c r="I58" s="162"/>
      <c r="J58" s="93">
        <f t="shared" si="2"/>
        <v>0</v>
      </c>
      <c r="K58" s="162"/>
      <c r="L58" s="162" t="str">
        <f t="shared" si="3"/>
        <v/>
      </c>
      <c r="M58" s="39"/>
      <c r="N58" s="163">
        <f t="shared" si="4"/>
        <v>0</v>
      </c>
      <c r="O58" s="163">
        <f t="shared" si="5"/>
        <v>0</v>
      </c>
      <c r="P58" s="163">
        <f t="shared" si="6"/>
        <v>0</v>
      </c>
      <c r="Q58" s="163">
        <f t="shared" si="7"/>
        <v>0</v>
      </c>
      <c r="R58" s="163">
        <f t="shared" si="8"/>
        <v>0</v>
      </c>
      <c r="S58" s="39"/>
      <c r="T58" s="164"/>
      <c r="U58" s="165">
        <f>ROUND(ROUND(T58,2)*(1+'General Inputs'!K$20)*(1-Z58)+'General Inputs'!K$28,2)</f>
        <v>0</v>
      </c>
      <c r="V58" s="165">
        <f>ROUND(ROUND(U58,2)*(1+'General Inputs'!L$20)*(1-AA58)+'General Inputs'!L$28,2)</f>
        <v>0</v>
      </c>
      <c r="W58" s="165">
        <f>ROUND(ROUND(V58,2)*(1+'General Inputs'!M$20)*(1-AB58)+'General Inputs'!M$28,2)</f>
        <v>0</v>
      </c>
      <c r="X58" s="165">
        <f>ROUND(ROUND(W58,2)*(1+'General Inputs'!N$20)*(1-AC58)+'General Inputs'!N$28,2)</f>
        <v>0</v>
      </c>
      <c r="Y58" s="166"/>
      <c r="Z58" s="194">
        <f>IF($T58="",0,'General Inputs'!K$23)</f>
        <v>0</v>
      </c>
      <c r="AA58" s="194">
        <f>IF($T58="",0,'General Inputs'!L$23)</f>
        <v>0</v>
      </c>
      <c r="AB58" s="194">
        <f>IF($T58="",0,'General Inputs'!M$23)</f>
        <v>0</v>
      </c>
      <c r="AC58" s="194">
        <f>IF($T58="",0,'General Inputs'!N$23)</f>
        <v>0</v>
      </c>
      <c r="AD58" s="36"/>
      <c r="AE58" s="36"/>
      <c r="AF58" s="36"/>
      <c r="AG58" s="36"/>
      <c r="AH58" s="36"/>
      <c r="AI58" s="36"/>
      <c r="AJ58" s="36"/>
    </row>
    <row r="59" spans="1:38" hidden="1" outlineLevel="1" x14ac:dyDescent="0.2">
      <c r="A59" s="36"/>
      <c r="B59" s="36"/>
      <c r="C59" s="161"/>
      <c r="D59" s="161"/>
      <c r="E59" s="71"/>
      <c r="F59" s="71"/>
      <c r="G59" s="92"/>
      <c r="H59" s="93">
        <f t="shared" si="0"/>
        <v>0</v>
      </c>
      <c r="I59" s="162"/>
      <c r="J59" s="93">
        <f t="shared" si="2"/>
        <v>0</v>
      </c>
      <c r="K59" s="162"/>
      <c r="L59" s="162" t="str">
        <f t="shared" si="3"/>
        <v/>
      </c>
      <c r="M59" s="39"/>
      <c r="N59" s="163">
        <f t="shared" si="4"/>
        <v>0</v>
      </c>
      <c r="O59" s="163">
        <f t="shared" si="5"/>
        <v>0</v>
      </c>
      <c r="P59" s="163">
        <f t="shared" si="6"/>
        <v>0</v>
      </c>
      <c r="Q59" s="163">
        <f t="shared" si="7"/>
        <v>0</v>
      </c>
      <c r="R59" s="163">
        <f t="shared" si="8"/>
        <v>0</v>
      </c>
      <c r="S59" s="39"/>
      <c r="T59" s="164"/>
      <c r="U59" s="165">
        <f>ROUND(ROUND(T59,2)*(1+'General Inputs'!K$20)*(1-Z59)+'General Inputs'!K$28,2)</f>
        <v>0</v>
      </c>
      <c r="V59" s="165">
        <f>ROUND(ROUND(U59,2)*(1+'General Inputs'!L$20)*(1-AA59)+'General Inputs'!L$28,2)</f>
        <v>0</v>
      </c>
      <c r="W59" s="165">
        <f>ROUND(ROUND(V59,2)*(1+'General Inputs'!M$20)*(1-AB59)+'General Inputs'!M$28,2)</f>
        <v>0</v>
      </c>
      <c r="X59" s="165">
        <f>ROUND(ROUND(W59,2)*(1+'General Inputs'!N$20)*(1-AC59)+'General Inputs'!N$28,2)</f>
        <v>0</v>
      </c>
      <c r="Y59" s="166"/>
      <c r="Z59" s="194">
        <f>IF($T59="",0,'General Inputs'!K$23)</f>
        <v>0</v>
      </c>
      <c r="AA59" s="194">
        <f>IF($T59="",0,'General Inputs'!L$23)</f>
        <v>0</v>
      </c>
      <c r="AB59" s="194">
        <f>IF($T59="",0,'General Inputs'!M$23)</f>
        <v>0</v>
      </c>
      <c r="AC59" s="194">
        <f>IF($T59="",0,'General Inputs'!N$23)</f>
        <v>0</v>
      </c>
      <c r="AD59" s="36"/>
      <c r="AE59" s="36"/>
      <c r="AF59" s="36"/>
      <c r="AG59" s="36"/>
      <c r="AH59" s="36"/>
      <c r="AI59" s="36"/>
      <c r="AJ59" s="36"/>
    </row>
    <row r="60" spans="1:38" hidden="1" outlineLevel="1" x14ac:dyDescent="0.2">
      <c r="A60" s="36"/>
      <c r="B60" s="36"/>
      <c r="C60" s="161"/>
      <c r="D60" s="161"/>
      <c r="E60" s="71"/>
      <c r="F60" s="71"/>
      <c r="G60" s="92"/>
      <c r="H60" s="93">
        <f t="shared" si="0"/>
        <v>0</v>
      </c>
      <c r="I60" s="162"/>
      <c r="J60" s="93">
        <f t="shared" si="2"/>
        <v>0</v>
      </c>
      <c r="K60" s="162"/>
      <c r="L60" s="162" t="str">
        <f t="shared" si="3"/>
        <v/>
      </c>
      <c r="M60" s="39"/>
      <c r="N60" s="163">
        <f t="shared" si="4"/>
        <v>0</v>
      </c>
      <c r="O60" s="163">
        <f t="shared" si="5"/>
        <v>0</v>
      </c>
      <c r="P60" s="163">
        <f t="shared" si="6"/>
        <v>0</v>
      </c>
      <c r="Q60" s="163">
        <f t="shared" si="7"/>
        <v>0</v>
      </c>
      <c r="R60" s="163">
        <f t="shared" si="8"/>
        <v>0</v>
      </c>
      <c r="S60" s="39"/>
      <c r="T60" s="164"/>
      <c r="U60" s="165">
        <f>ROUND(ROUND(T60,2)*(1+'General Inputs'!K$20)*(1-Z60)+'General Inputs'!K$28,2)</f>
        <v>0</v>
      </c>
      <c r="V60" s="165">
        <f>ROUND(ROUND(U60,2)*(1+'General Inputs'!L$20)*(1-AA60)+'General Inputs'!L$28,2)</f>
        <v>0</v>
      </c>
      <c r="W60" s="165">
        <f>ROUND(ROUND(V60,2)*(1+'General Inputs'!M$20)*(1-AB60)+'General Inputs'!M$28,2)</f>
        <v>0</v>
      </c>
      <c r="X60" s="165">
        <f>ROUND(ROUND(W60,2)*(1+'General Inputs'!N$20)*(1-AC60)+'General Inputs'!N$28,2)</f>
        <v>0</v>
      </c>
      <c r="Y60" s="166"/>
      <c r="Z60" s="194">
        <f>IF($T60="",0,'General Inputs'!K$23)</f>
        <v>0</v>
      </c>
      <c r="AA60" s="194">
        <f>IF($T60="",0,'General Inputs'!L$23)</f>
        <v>0</v>
      </c>
      <c r="AB60" s="194">
        <f>IF($T60="",0,'General Inputs'!M$23)</f>
        <v>0</v>
      </c>
      <c r="AC60" s="194">
        <f>IF($T60="",0,'General Inputs'!N$23)</f>
        <v>0</v>
      </c>
      <c r="AD60" s="36"/>
      <c r="AE60" s="36"/>
      <c r="AF60" s="36"/>
      <c r="AG60" s="36"/>
      <c r="AH60" s="36"/>
      <c r="AI60" s="36"/>
      <c r="AJ60" s="36"/>
    </row>
    <row r="61" spans="1:38" hidden="1" outlineLevel="1" x14ac:dyDescent="0.2">
      <c r="A61" s="36"/>
      <c r="B61" s="36"/>
      <c r="C61" s="161"/>
      <c r="D61" s="161"/>
      <c r="E61" s="71"/>
      <c r="F61" s="71"/>
      <c r="G61" s="92"/>
      <c r="H61" s="93">
        <f t="shared" si="0"/>
        <v>0</v>
      </c>
      <c r="I61" s="162"/>
      <c r="J61" s="93">
        <f t="shared" si="2"/>
        <v>0</v>
      </c>
      <c r="K61" s="162"/>
      <c r="L61" s="162" t="str">
        <f t="shared" si="3"/>
        <v/>
      </c>
      <c r="M61" s="39"/>
      <c r="N61" s="163">
        <f t="shared" si="4"/>
        <v>0</v>
      </c>
      <c r="O61" s="163">
        <f t="shared" si="5"/>
        <v>0</v>
      </c>
      <c r="P61" s="163">
        <f t="shared" si="6"/>
        <v>0</v>
      </c>
      <c r="Q61" s="163">
        <f t="shared" si="7"/>
        <v>0</v>
      </c>
      <c r="R61" s="163">
        <f t="shared" si="8"/>
        <v>0</v>
      </c>
      <c r="S61" s="39"/>
      <c r="T61" s="164"/>
      <c r="U61" s="165">
        <f>ROUND(ROUND(T61,2)*(1+'General Inputs'!K$20)*(1-Z61)+'General Inputs'!K$28,2)</f>
        <v>0</v>
      </c>
      <c r="V61" s="165">
        <f>ROUND(ROUND(U61,2)*(1+'General Inputs'!L$20)*(1-AA61)+'General Inputs'!L$28,2)</f>
        <v>0</v>
      </c>
      <c r="W61" s="165">
        <f>ROUND(ROUND(V61,2)*(1+'General Inputs'!M$20)*(1-AB61)+'General Inputs'!M$28,2)</f>
        <v>0</v>
      </c>
      <c r="X61" s="165">
        <f>ROUND(ROUND(W61,2)*(1+'General Inputs'!N$20)*(1-AC61)+'General Inputs'!N$28,2)</f>
        <v>0</v>
      </c>
      <c r="Y61" s="166"/>
      <c r="Z61" s="194">
        <f>IF($T61="",0,'General Inputs'!K$23)</f>
        <v>0</v>
      </c>
      <c r="AA61" s="194">
        <f>IF($T61="",0,'General Inputs'!L$23)</f>
        <v>0</v>
      </c>
      <c r="AB61" s="194">
        <f>IF($T61="",0,'General Inputs'!M$23)</f>
        <v>0</v>
      </c>
      <c r="AC61" s="194">
        <f>IF($T61="",0,'General Inputs'!N$23)</f>
        <v>0</v>
      </c>
      <c r="AD61" s="36"/>
      <c r="AE61" s="36"/>
      <c r="AF61" s="36"/>
      <c r="AG61" s="36"/>
      <c r="AH61" s="36"/>
      <c r="AI61" s="36"/>
      <c r="AJ61" s="36"/>
    </row>
    <row r="62" spans="1:38" hidden="1" outlineLevel="1" x14ac:dyDescent="0.2">
      <c r="A62" s="36"/>
      <c r="B62" s="36"/>
      <c r="C62" s="161"/>
      <c r="D62" s="161"/>
      <c r="E62" s="71"/>
      <c r="F62" s="71"/>
      <c r="G62" s="92"/>
      <c r="H62" s="93">
        <f t="shared" si="0"/>
        <v>0</v>
      </c>
      <c r="I62" s="162"/>
      <c r="J62" s="93">
        <f t="shared" si="2"/>
        <v>0</v>
      </c>
      <c r="K62" s="162"/>
      <c r="L62" s="162" t="str">
        <f t="shared" si="3"/>
        <v/>
      </c>
      <c r="M62" s="39"/>
      <c r="N62" s="163">
        <f t="shared" si="4"/>
        <v>0</v>
      </c>
      <c r="O62" s="163">
        <f t="shared" si="5"/>
        <v>0</v>
      </c>
      <c r="P62" s="163">
        <f t="shared" si="6"/>
        <v>0</v>
      </c>
      <c r="Q62" s="163">
        <f t="shared" si="7"/>
        <v>0</v>
      </c>
      <c r="R62" s="163">
        <f t="shared" si="8"/>
        <v>0</v>
      </c>
      <c r="S62" s="39"/>
      <c r="T62" s="164"/>
      <c r="U62" s="165">
        <f>ROUND(ROUND(T62,2)*(1+'General Inputs'!K$20)*(1-Z62)+'General Inputs'!K$28,2)</f>
        <v>0</v>
      </c>
      <c r="V62" s="165">
        <f>ROUND(ROUND(U62,2)*(1+'General Inputs'!L$20)*(1-AA62)+'General Inputs'!L$28,2)</f>
        <v>0</v>
      </c>
      <c r="W62" s="165">
        <f>ROUND(ROUND(V62,2)*(1+'General Inputs'!M$20)*(1-AB62)+'General Inputs'!M$28,2)</f>
        <v>0</v>
      </c>
      <c r="X62" s="165">
        <f>ROUND(ROUND(W62,2)*(1+'General Inputs'!N$20)*(1-AC62)+'General Inputs'!N$28,2)</f>
        <v>0</v>
      </c>
      <c r="Y62" s="166"/>
      <c r="Z62" s="194">
        <f>IF($T62="",0,'General Inputs'!K$23)</f>
        <v>0</v>
      </c>
      <c r="AA62" s="194">
        <f>IF($T62="",0,'General Inputs'!L$23)</f>
        <v>0</v>
      </c>
      <c r="AB62" s="194">
        <f>IF($T62="",0,'General Inputs'!M$23)</f>
        <v>0</v>
      </c>
      <c r="AC62" s="194">
        <f>IF($T62="",0,'General Inputs'!N$23)</f>
        <v>0</v>
      </c>
      <c r="AD62" s="36"/>
      <c r="AE62" s="36"/>
      <c r="AF62" s="36"/>
      <c r="AG62" s="36"/>
      <c r="AH62" s="36"/>
      <c r="AI62" s="36"/>
      <c r="AJ62" s="36"/>
    </row>
    <row r="63" spans="1:38" hidden="1" outlineLevel="1" x14ac:dyDescent="0.2">
      <c r="A63" s="36"/>
      <c r="B63" s="36"/>
      <c r="C63" s="161"/>
      <c r="D63" s="161"/>
      <c r="E63" s="71"/>
      <c r="F63" s="71"/>
      <c r="G63" s="92"/>
      <c r="H63" s="93">
        <f t="shared" si="0"/>
        <v>0</v>
      </c>
      <c r="I63" s="162"/>
      <c r="J63" s="93">
        <f t="shared" si="2"/>
        <v>0</v>
      </c>
      <c r="K63" s="162"/>
      <c r="L63" s="162" t="str">
        <f t="shared" si="3"/>
        <v/>
      </c>
      <c r="M63" s="39"/>
      <c r="N63" s="163">
        <f t="shared" si="4"/>
        <v>0</v>
      </c>
      <c r="O63" s="163">
        <f t="shared" si="5"/>
        <v>0</v>
      </c>
      <c r="P63" s="163">
        <f t="shared" si="6"/>
        <v>0</v>
      </c>
      <c r="Q63" s="163">
        <f t="shared" si="7"/>
        <v>0</v>
      </c>
      <c r="R63" s="163">
        <f t="shared" si="8"/>
        <v>0</v>
      </c>
      <c r="S63" s="39"/>
      <c r="T63" s="164"/>
      <c r="U63" s="165">
        <f>ROUND(ROUND(T63,2)*(1+'General Inputs'!K$20)*(1-Z63)+'General Inputs'!K$28,2)</f>
        <v>0</v>
      </c>
      <c r="V63" s="165">
        <f>ROUND(ROUND(U63,2)*(1+'General Inputs'!L$20)*(1-AA63)+'General Inputs'!L$28,2)</f>
        <v>0</v>
      </c>
      <c r="W63" s="165">
        <f>ROUND(ROUND(V63,2)*(1+'General Inputs'!M$20)*(1-AB63)+'General Inputs'!M$28,2)</f>
        <v>0</v>
      </c>
      <c r="X63" s="165">
        <f>ROUND(ROUND(W63,2)*(1+'General Inputs'!N$20)*(1-AC63)+'General Inputs'!N$28,2)</f>
        <v>0</v>
      </c>
      <c r="Y63" s="166"/>
      <c r="Z63" s="194">
        <f>IF($T63="",0,'General Inputs'!K$23)</f>
        <v>0</v>
      </c>
      <c r="AA63" s="194">
        <f>IF($T63="",0,'General Inputs'!L$23)</f>
        <v>0</v>
      </c>
      <c r="AB63" s="194">
        <f>IF($T63="",0,'General Inputs'!M$23)</f>
        <v>0</v>
      </c>
      <c r="AC63" s="194">
        <f>IF($T63="",0,'General Inputs'!N$23)</f>
        <v>0</v>
      </c>
      <c r="AD63" s="36"/>
      <c r="AE63" s="36"/>
      <c r="AF63" s="36"/>
      <c r="AG63" s="36"/>
      <c r="AH63" s="36"/>
      <c r="AI63" s="36"/>
      <c r="AJ63" s="36"/>
    </row>
    <row r="64" spans="1:38" hidden="1" outlineLevel="1" x14ac:dyDescent="0.2">
      <c r="A64" s="36"/>
      <c r="B64" s="36"/>
      <c r="C64" s="161"/>
      <c r="D64" s="161"/>
      <c r="E64" s="71"/>
      <c r="F64" s="71"/>
      <c r="G64" s="92"/>
      <c r="H64" s="93">
        <f t="shared" si="0"/>
        <v>0</v>
      </c>
      <c r="I64" s="162"/>
      <c r="J64" s="93">
        <f t="shared" si="2"/>
        <v>0</v>
      </c>
      <c r="K64" s="162"/>
      <c r="L64" s="162" t="str">
        <f t="shared" si="3"/>
        <v/>
      </c>
      <c r="M64" s="39"/>
      <c r="N64" s="163">
        <f t="shared" si="4"/>
        <v>0</v>
      </c>
      <c r="O64" s="163">
        <f t="shared" si="5"/>
        <v>0</v>
      </c>
      <c r="P64" s="163">
        <f t="shared" si="6"/>
        <v>0</v>
      </c>
      <c r="Q64" s="163">
        <f t="shared" si="7"/>
        <v>0</v>
      </c>
      <c r="R64" s="163">
        <f t="shared" si="8"/>
        <v>0</v>
      </c>
      <c r="S64" s="39"/>
      <c r="T64" s="164"/>
      <c r="U64" s="165">
        <f>ROUND(ROUND(T64,2)*(1+'General Inputs'!K$20)*(1-Z64)+'General Inputs'!K$28,2)</f>
        <v>0</v>
      </c>
      <c r="V64" s="165">
        <f>ROUND(ROUND(U64,2)*(1+'General Inputs'!L$20)*(1-AA64)+'General Inputs'!L$28,2)</f>
        <v>0</v>
      </c>
      <c r="W64" s="165">
        <f>ROUND(ROUND(V64,2)*(1+'General Inputs'!M$20)*(1-AB64)+'General Inputs'!M$28,2)</f>
        <v>0</v>
      </c>
      <c r="X64" s="165">
        <f>ROUND(ROUND(W64,2)*(1+'General Inputs'!N$20)*(1-AC64)+'General Inputs'!N$28,2)</f>
        <v>0</v>
      </c>
      <c r="Y64" s="166"/>
      <c r="Z64" s="194">
        <f>IF($T64="",0,'General Inputs'!K$23)</f>
        <v>0</v>
      </c>
      <c r="AA64" s="194">
        <f>IF($T64="",0,'General Inputs'!L$23)</f>
        <v>0</v>
      </c>
      <c r="AB64" s="194">
        <f>IF($T64="",0,'General Inputs'!M$23)</f>
        <v>0</v>
      </c>
      <c r="AC64" s="194">
        <f>IF($T64="",0,'General Inputs'!N$23)</f>
        <v>0</v>
      </c>
      <c r="AD64" s="36"/>
      <c r="AE64" s="36"/>
      <c r="AF64" s="36"/>
      <c r="AG64" s="36"/>
      <c r="AH64" s="36"/>
      <c r="AI64" s="36"/>
      <c r="AJ64" s="36"/>
    </row>
    <row r="65" spans="1:36" hidden="1" outlineLevel="1" x14ac:dyDescent="0.2">
      <c r="A65" s="36"/>
      <c r="B65" s="36"/>
      <c r="C65" s="161"/>
      <c r="D65" s="161"/>
      <c r="E65" s="71"/>
      <c r="F65" s="71"/>
      <c r="G65" s="92"/>
      <c r="H65" s="93">
        <f t="shared" si="0"/>
        <v>0</v>
      </c>
      <c r="I65" s="162"/>
      <c r="J65" s="93">
        <f t="shared" si="2"/>
        <v>0</v>
      </c>
      <c r="K65" s="162"/>
      <c r="L65" s="162" t="str">
        <f t="shared" si="3"/>
        <v/>
      </c>
      <c r="M65" s="39"/>
      <c r="N65" s="163">
        <f t="shared" si="4"/>
        <v>0</v>
      </c>
      <c r="O65" s="163">
        <f t="shared" si="5"/>
        <v>0</v>
      </c>
      <c r="P65" s="163">
        <f t="shared" si="6"/>
        <v>0</v>
      </c>
      <c r="Q65" s="163">
        <f t="shared" si="7"/>
        <v>0</v>
      </c>
      <c r="R65" s="163">
        <f t="shared" si="8"/>
        <v>0</v>
      </c>
      <c r="S65" s="39"/>
      <c r="T65" s="164"/>
      <c r="U65" s="165">
        <f>ROUND(ROUND(T65,2)*(1+'General Inputs'!K$20)*(1-Z65)+'General Inputs'!K$28,2)</f>
        <v>0</v>
      </c>
      <c r="V65" s="165">
        <f>ROUND(ROUND(U65,2)*(1+'General Inputs'!L$20)*(1-AA65)+'General Inputs'!L$28,2)</f>
        <v>0</v>
      </c>
      <c r="W65" s="165">
        <f>ROUND(ROUND(V65,2)*(1+'General Inputs'!M$20)*(1-AB65)+'General Inputs'!M$28,2)</f>
        <v>0</v>
      </c>
      <c r="X65" s="165">
        <f>ROUND(ROUND(W65,2)*(1+'General Inputs'!N$20)*(1-AC65)+'General Inputs'!N$28,2)</f>
        <v>0</v>
      </c>
      <c r="Y65" s="166"/>
      <c r="Z65" s="194">
        <f>IF($T65="",0,'General Inputs'!K$23)</f>
        <v>0</v>
      </c>
      <c r="AA65" s="194">
        <f>IF($T65="",0,'General Inputs'!L$23)</f>
        <v>0</v>
      </c>
      <c r="AB65" s="194">
        <f>IF($T65="",0,'General Inputs'!M$23)</f>
        <v>0</v>
      </c>
      <c r="AC65" s="194">
        <f>IF($T65="",0,'General Inputs'!N$23)</f>
        <v>0</v>
      </c>
      <c r="AD65" s="36"/>
      <c r="AE65" s="36"/>
      <c r="AF65" s="36"/>
      <c r="AG65" s="36"/>
      <c r="AH65" s="36"/>
      <c r="AI65" s="36"/>
      <c r="AJ65" s="36"/>
    </row>
    <row r="66" spans="1:36" hidden="1" outlineLevel="1" x14ac:dyDescent="0.2">
      <c r="A66" s="36"/>
      <c r="B66" s="36"/>
      <c r="C66" s="161"/>
      <c r="D66" s="161"/>
      <c r="E66" s="71"/>
      <c r="F66" s="71"/>
      <c r="G66" s="92"/>
      <c r="H66" s="93">
        <f t="shared" si="0"/>
        <v>0</v>
      </c>
      <c r="I66" s="162"/>
      <c r="J66" s="93">
        <f t="shared" si="2"/>
        <v>0</v>
      </c>
      <c r="K66" s="162"/>
      <c r="L66" s="162" t="str">
        <f t="shared" si="3"/>
        <v/>
      </c>
      <c r="M66" s="39"/>
      <c r="N66" s="163">
        <f t="shared" si="4"/>
        <v>0</v>
      </c>
      <c r="O66" s="163">
        <f t="shared" si="5"/>
        <v>0</v>
      </c>
      <c r="P66" s="163">
        <f t="shared" si="6"/>
        <v>0</v>
      </c>
      <c r="Q66" s="163">
        <f t="shared" si="7"/>
        <v>0</v>
      </c>
      <c r="R66" s="163">
        <f t="shared" si="8"/>
        <v>0</v>
      </c>
      <c r="S66" s="39"/>
      <c r="T66" s="164"/>
      <c r="U66" s="165">
        <f>ROUND(ROUND(T66,2)*(1+'General Inputs'!K$20)*(1-Z66)+'General Inputs'!K$28,2)</f>
        <v>0</v>
      </c>
      <c r="V66" s="165">
        <f>ROUND(ROUND(U66,2)*(1+'General Inputs'!L$20)*(1-AA66)+'General Inputs'!L$28,2)</f>
        <v>0</v>
      </c>
      <c r="W66" s="165">
        <f>ROUND(ROUND(V66,2)*(1+'General Inputs'!M$20)*(1-AB66)+'General Inputs'!M$28,2)</f>
        <v>0</v>
      </c>
      <c r="X66" s="165">
        <f>ROUND(ROUND(W66,2)*(1+'General Inputs'!N$20)*(1-AC66)+'General Inputs'!N$28,2)</f>
        <v>0</v>
      </c>
      <c r="Y66" s="166"/>
      <c r="Z66" s="194">
        <f>IF($T66="",0,'General Inputs'!K$23)</f>
        <v>0</v>
      </c>
      <c r="AA66" s="194">
        <f>IF($T66="",0,'General Inputs'!L$23)</f>
        <v>0</v>
      </c>
      <c r="AB66" s="194">
        <f>IF($T66="",0,'General Inputs'!M$23)</f>
        <v>0</v>
      </c>
      <c r="AC66" s="194">
        <f>IF($T66="",0,'General Inputs'!N$23)</f>
        <v>0</v>
      </c>
      <c r="AD66" s="36"/>
      <c r="AE66" s="36"/>
      <c r="AF66" s="36"/>
      <c r="AG66" s="36"/>
      <c r="AH66" s="36"/>
      <c r="AI66" s="36"/>
      <c r="AJ66" s="36"/>
    </row>
    <row r="67" spans="1:36" hidden="1" outlineLevel="1" x14ac:dyDescent="0.2">
      <c r="A67" s="36"/>
      <c r="B67" s="36"/>
      <c r="C67" s="161"/>
      <c r="D67" s="161"/>
      <c r="E67" s="71"/>
      <c r="F67" s="71"/>
      <c r="G67" s="92"/>
      <c r="H67" s="93">
        <f t="shared" si="0"/>
        <v>0</v>
      </c>
      <c r="I67" s="162"/>
      <c r="J67" s="93">
        <f t="shared" si="2"/>
        <v>0</v>
      </c>
      <c r="K67" s="162"/>
      <c r="L67" s="162" t="str">
        <f t="shared" si="3"/>
        <v/>
      </c>
      <c r="M67" s="39"/>
      <c r="N67" s="163">
        <f t="shared" si="4"/>
        <v>0</v>
      </c>
      <c r="O67" s="163">
        <f t="shared" si="5"/>
        <v>0</v>
      </c>
      <c r="P67" s="163">
        <f t="shared" si="6"/>
        <v>0</v>
      </c>
      <c r="Q67" s="163">
        <f t="shared" si="7"/>
        <v>0</v>
      </c>
      <c r="R67" s="163">
        <f t="shared" si="8"/>
        <v>0</v>
      </c>
      <c r="S67" s="39"/>
      <c r="T67" s="164"/>
      <c r="U67" s="165">
        <f>ROUND(ROUND(T67,2)*(1+'General Inputs'!K$20)*(1-Z67)+'General Inputs'!K$28,2)</f>
        <v>0</v>
      </c>
      <c r="V67" s="165">
        <f>ROUND(ROUND(U67,2)*(1+'General Inputs'!L$20)*(1-AA67)+'General Inputs'!L$28,2)</f>
        <v>0</v>
      </c>
      <c r="W67" s="165">
        <f>ROUND(ROUND(V67,2)*(1+'General Inputs'!M$20)*(1-AB67)+'General Inputs'!M$28,2)</f>
        <v>0</v>
      </c>
      <c r="X67" s="165">
        <f>ROUND(ROUND(W67,2)*(1+'General Inputs'!N$20)*(1-AC67)+'General Inputs'!N$28,2)</f>
        <v>0</v>
      </c>
      <c r="Y67" s="166"/>
      <c r="Z67" s="194">
        <f>IF($T67="",0,'General Inputs'!K$23)</f>
        <v>0</v>
      </c>
      <c r="AA67" s="194">
        <f>IF($T67="",0,'General Inputs'!L$23)</f>
        <v>0</v>
      </c>
      <c r="AB67" s="194">
        <f>IF($T67="",0,'General Inputs'!M$23)</f>
        <v>0</v>
      </c>
      <c r="AC67" s="194">
        <f>IF($T67="",0,'General Inputs'!N$23)</f>
        <v>0</v>
      </c>
      <c r="AD67" s="36"/>
      <c r="AE67" s="36"/>
      <c r="AF67" s="36"/>
      <c r="AG67" s="36"/>
      <c r="AH67" s="36"/>
      <c r="AI67" s="36"/>
      <c r="AJ67" s="36"/>
    </row>
    <row r="68" spans="1:36" hidden="1" outlineLevel="1" x14ac:dyDescent="0.2">
      <c r="A68" s="36"/>
      <c r="B68" s="36"/>
      <c r="C68" s="161"/>
      <c r="D68" s="161"/>
      <c r="E68" s="71"/>
      <c r="F68" s="71"/>
      <c r="G68" s="92"/>
      <c r="H68" s="93">
        <f t="shared" si="0"/>
        <v>0</v>
      </c>
      <c r="I68" s="162"/>
      <c r="J68" s="93">
        <f t="shared" si="2"/>
        <v>0</v>
      </c>
      <c r="K68" s="162"/>
      <c r="L68" s="162" t="str">
        <f t="shared" si="3"/>
        <v/>
      </c>
      <c r="M68" s="39"/>
      <c r="N68" s="163">
        <f t="shared" si="4"/>
        <v>0</v>
      </c>
      <c r="O68" s="163">
        <f t="shared" si="5"/>
        <v>0</v>
      </c>
      <c r="P68" s="163">
        <f t="shared" si="6"/>
        <v>0</v>
      </c>
      <c r="Q68" s="163">
        <f t="shared" si="7"/>
        <v>0</v>
      </c>
      <c r="R68" s="163">
        <f t="shared" si="8"/>
        <v>0</v>
      </c>
      <c r="S68" s="39"/>
      <c r="T68" s="164"/>
      <c r="U68" s="165">
        <f>ROUND(ROUND(T68,2)*(1+'General Inputs'!K$20)*(1-Z68)+'General Inputs'!K$28,2)</f>
        <v>0</v>
      </c>
      <c r="V68" s="165">
        <f>ROUND(ROUND(U68,2)*(1+'General Inputs'!L$20)*(1-AA68)+'General Inputs'!L$28,2)</f>
        <v>0</v>
      </c>
      <c r="W68" s="165">
        <f>ROUND(ROUND(V68,2)*(1+'General Inputs'!M$20)*(1-AB68)+'General Inputs'!M$28,2)</f>
        <v>0</v>
      </c>
      <c r="X68" s="165">
        <f>ROUND(ROUND(W68,2)*(1+'General Inputs'!N$20)*(1-AC68)+'General Inputs'!N$28,2)</f>
        <v>0</v>
      </c>
      <c r="Y68" s="166"/>
      <c r="Z68" s="194">
        <f>IF($T68="",0,'General Inputs'!K$23)</f>
        <v>0</v>
      </c>
      <c r="AA68" s="194">
        <f>IF($T68="",0,'General Inputs'!L$23)</f>
        <v>0</v>
      </c>
      <c r="AB68" s="194">
        <f>IF($T68="",0,'General Inputs'!M$23)</f>
        <v>0</v>
      </c>
      <c r="AC68" s="194">
        <f>IF($T68="",0,'General Inputs'!N$23)</f>
        <v>0</v>
      </c>
      <c r="AD68" s="36"/>
      <c r="AE68" s="36"/>
      <c r="AF68" s="36"/>
      <c r="AG68" s="36"/>
      <c r="AH68" s="36"/>
      <c r="AI68" s="36"/>
      <c r="AJ68" s="36"/>
    </row>
    <row r="69" spans="1:36" hidden="1" outlineLevel="1" x14ac:dyDescent="0.2">
      <c r="A69" s="36"/>
      <c r="B69" s="36"/>
      <c r="C69" s="161"/>
      <c r="D69" s="161"/>
      <c r="E69" s="71"/>
      <c r="F69" s="71"/>
      <c r="G69" s="92"/>
      <c r="H69" s="93">
        <f t="shared" si="0"/>
        <v>0</v>
      </c>
      <c r="I69" s="162"/>
      <c r="J69" s="93">
        <f t="shared" si="2"/>
        <v>0</v>
      </c>
      <c r="K69" s="162"/>
      <c r="L69" s="162" t="str">
        <f t="shared" si="3"/>
        <v/>
      </c>
      <c r="M69" s="39"/>
      <c r="N69" s="163">
        <f t="shared" si="4"/>
        <v>0</v>
      </c>
      <c r="O69" s="163">
        <f t="shared" si="5"/>
        <v>0</v>
      </c>
      <c r="P69" s="163">
        <f t="shared" si="6"/>
        <v>0</v>
      </c>
      <c r="Q69" s="163">
        <f t="shared" si="7"/>
        <v>0</v>
      </c>
      <c r="R69" s="163">
        <f t="shared" si="8"/>
        <v>0</v>
      </c>
      <c r="S69" s="39"/>
      <c r="T69" s="164"/>
      <c r="U69" s="165">
        <f>ROUND(ROUND(T69,2)*(1+'General Inputs'!K$20)*(1-Z69)+'General Inputs'!K$28,2)</f>
        <v>0</v>
      </c>
      <c r="V69" s="165">
        <f>ROUND(ROUND(U69,2)*(1+'General Inputs'!L$20)*(1-AA69)+'General Inputs'!L$28,2)</f>
        <v>0</v>
      </c>
      <c r="W69" s="165">
        <f>ROUND(ROUND(V69,2)*(1+'General Inputs'!M$20)*(1-AB69)+'General Inputs'!M$28,2)</f>
        <v>0</v>
      </c>
      <c r="X69" s="165">
        <f>ROUND(ROUND(W69,2)*(1+'General Inputs'!N$20)*(1-AC69)+'General Inputs'!N$28,2)</f>
        <v>0</v>
      </c>
      <c r="Y69" s="166"/>
      <c r="Z69" s="194">
        <f>IF($T69="",0,'General Inputs'!K$23)</f>
        <v>0</v>
      </c>
      <c r="AA69" s="194">
        <f>IF($T69="",0,'General Inputs'!L$23)</f>
        <v>0</v>
      </c>
      <c r="AB69" s="194">
        <f>IF($T69="",0,'General Inputs'!M$23)</f>
        <v>0</v>
      </c>
      <c r="AC69" s="194">
        <f>IF($T69="",0,'General Inputs'!N$23)</f>
        <v>0</v>
      </c>
      <c r="AD69" s="36"/>
      <c r="AE69" s="36"/>
      <c r="AF69" s="36"/>
      <c r="AG69" s="36"/>
      <c r="AH69" s="36"/>
      <c r="AI69" s="36"/>
      <c r="AJ69" s="36"/>
    </row>
    <row r="70" spans="1:36" hidden="1" outlineLevel="1" x14ac:dyDescent="0.2">
      <c r="A70" s="36"/>
      <c r="B70" s="36"/>
      <c r="C70" s="161"/>
      <c r="D70" s="161"/>
      <c r="E70" s="71"/>
      <c r="F70" s="71"/>
      <c r="G70" s="92"/>
      <c r="H70" s="93">
        <f t="shared" si="0"/>
        <v>0</v>
      </c>
      <c r="I70" s="162"/>
      <c r="J70" s="93">
        <f t="shared" si="2"/>
        <v>0</v>
      </c>
      <c r="K70" s="162"/>
      <c r="L70" s="162" t="str">
        <f t="shared" si="3"/>
        <v/>
      </c>
      <c r="M70" s="39"/>
      <c r="N70" s="163">
        <f t="shared" si="4"/>
        <v>0</v>
      </c>
      <c r="O70" s="163">
        <f t="shared" si="5"/>
        <v>0</v>
      </c>
      <c r="P70" s="163">
        <f t="shared" si="6"/>
        <v>0</v>
      </c>
      <c r="Q70" s="163">
        <f t="shared" si="7"/>
        <v>0</v>
      </c>
      <c r="R70" s="163">
        <f t="shared" si="8"/>
        <v>0</v>
      </c>
      <c r="S70" s="39"/>
      <c r="T70" s="164"/>
      <c r="U70" s="165">
        <f>ROUND(ROUND(T70,2)*(1+'General Inputs'!K$20)*(1-Z70)+'General Inputs'!K$28,2)</f>
        <v>0</v>
      </c>
      <c r="V70" s="165">
        <f>ROUND(ROUND(U70,2)*(1+'General Inputs'!L$20)*(1-AA70)+'General Inputs'!L$28,2)</f>
        <v>0</v>
      </c>
      <c r="W70" s="165">
        <f>ROUND(ROUND(V70,2)*(1+'General Inputs'!M$20)*(1-AB70)+'General Inputs'!M$28,2)</f>
        <v>0</v>
      </c>
      <c r="X70" s="165">
        <f>ROUND(ROUND(W70,2)*(1+'General Inputs'!N$20)*(1-AC70)+'General Inputs'!N$28,2)</f>
        <v>0</v>
      </c>
      <c r="Y70" s="166"/>
      <c r="Z70" s="194">
        <f>IF($T70="",0,'General Inputs'!K$23)</f>
        <v>0</v>
      </c>
      <c r="AA70" s="194">
        <f>IF($T70="",0,'General Inputs'!L$23)</f>
        <v>0</v>
      </c>
      <c r="AB70" s="194">
        <f>IF($T70="",0,'General Inputs'!M$23)</f>
        <v>0</v>
      </c>
      <c r="AC70" s="194">
        <f>IF($T70="",0,'General Inputs'!N$23)</f>
        <v>0</v>
      </c>
      <c r="AD70" s="36"/>
      <c r="AE70" s="36"/>
      <c r="AF70" s="36"/>
      <c r="AG70" s="36"/>
      <c r="AH70" s="36"/>
      <c r="AI70" s="36"/>
      <c r="AJ70" s="36"/>
    </row>
    <row r="71" spans="1:36" hidden="1" outlineLevel="1" x14ac:dyDescent="0.2">
      <c r="A71" s="36"/>
      <c r="B71" s="36"/>
      <c r="C71" s="161"/>
      <c r="D71" s="161"/>
      <c r="E71" s="71"/>
      <c r="F71" s="71"/>
      <c r="G71" s="92"/>
      <c r="H71" s="93">
        <f t="shared" ref="H71:H134" si="9">_xlfn.IFNA(INDEX($N71:$R71,1,MATCH(forecastyear,$N$5:$R$5,0)),0)</f>
        <v>0</v>
      </c>
      <c r="I71" s="162"/>
      <c r="J71" s="93">
        <f t="shared" ref="J71:J134" si="10">_xlfn.IFNA(INDEX($T71:$X71,1,MATCH(forecastyear,$T$5:$X$5,0)),0)</f>
        <v>0</v>
      </c>
      <c r="K71" s="162"/>
      <c r="L71" s="162" t="str">
        <f t="shared" si="3"/>
        <v/>
      </c>
      <c r="M71" s="39"/>
      <c r="N71" s="163">
        <f t="shared" si="4"/>
        <v>0</v>
      </c>
      <c r="O71" s="163">
        <f t="shared" si="5"/>
        <v>0</v>
      </c>
      <c r="P71" s="163">
        <f t="shared" si="6"/>
        <v>0</v>
      </c>
      <c r="Q71" s="163">
        <f t="shared" si="7"/>
        <v>0</v>
      </c>
      <c r="R71" s="163">
        <f t="shared" si="8"/>
        <v>0</v>
      </c>
      <c r="S71" s="39"/>
      <c r="T71" s="164"/>
      <c r="U71" s="165">
        <f>ROUND(ROUND(T71,2)*(1+'General Inputs'!K$20)*(1-Z71)+'General Inputs'!K$28,2)</f>
        <v>0</v>
      </c>
      <c r="V71" s="165">
        <f>ROUND(ROUND(U71,2)*(1+'General Inputs'!L$20)*(1-AA71)+'General Inputs'!L$28,2)</f>
        <v>0</v>
      </c>
      <c r="W71" s="165">
        <f>ROUND(ROUND(V71,2)*(1+'General Inputs'!M$20)*(1-AB71)+'General Inputs'!M$28,2)</f>
        <v>0</v>
      </c>
      <c r="X71" s="165">
        <f>ROUND(ROUND(W71,2)*(1+'General Inputs'!N$20)*(1-AC71)+'General Inputs'!N$28,2)</f>
        <v>0</v>
      </c>
      <c r="Y71" s="166"/>
      <c r="Z71" s="194">
        <f>IF($T71="",0,'General Inputs'!K$23)</f>
        <v>0</v>
      </c>
      <c r="AA71" s="194">
        <f>IF($T71="",0,'General Inputs'!L$23)</f>
        <v>0</v>
      </c>
      <c r="AB71" s="194">
        <f>IF($T71="",0,'General Inputs'!M$23)</f>
        <v>0</v>
      </c>
      <c r="AC71" s="194">
        <f>IF($T71="",0,'General Inputs'!N$23)</f>
        <v>0</v>
      </c>
      <c r="AD71" s="36"/>
      <c r="AE71" s="36"/>
      <c r="AF71" s="36"/>
      <c r="AG71" s="36"/>
      <c r="AH71" s="36"/>
      <c r="AI71" s="36"/>
      <c r="AJ71" s="36"/>
    </row>
    <row r="72" spans="1:36" hidden="1" outlineLevel="1" x14ac:dyDescent="0.2">
      <c r="A72" s="36"/>
      <c r="B72" s="36"/>
      <c r="C72" s="161"/>
      <c r="D72" s="161"/>
      <c r="E72" s="71"/>
      <c r="F72" s="71"/>
      <c r="G72" s="92"/>
      <c r="H72" s="93">
        <f t="shared" si="9"/>
        <v>0</v>
      </c>
      <c r="I72" s="162"/>
      <c r="J72" s="93">
        <f t="shared" si="10"/>
        <v>0</v>
      </c>
      <c r="K72" s="162"/>
      <c r="L72" s="162" t="str">
        <f t="shared" ref="L72:L135" si="11">IF(C72="","",IF(H72&gt;J72,"NON-COMPLIANT","COMPLIANT"))</f>
        <v/>
      </c>
      <c r="M72" s="39"/>
      <c r="N72" s="163">
        <f t="shared" ref="N72:N135" si="12">T72</f>
        <v>0</v>
      </c>
      <c r="O72" s="163">
        <f t="shared" ref="O72:O135" si="13">U72</f>
        <v>0</v>
      </c>
      <c r="P72" s="163">
        <f t="shared" ref="P72:P135" si="14">V72</f>
        <v>0</v>
      </c>
      <c r="Q72" s="163">
        <f t="shared" ref="Q72:Q135" si="15">W72</f>
        <v>0</v>
      </c>
      <c r="R72" s="163">
        <f t="shared" ref="R72:R135" si="16">X72</f>
        <v>0</v>
      </c>
      <c r="S72" s="39"/>
      <c r="T72" s="164"/>
      <c r="U72" s="165">
        <f>ROUND(ROUND(T72,2)*(1+'General Inputs'!K$20)*(1-Z72)+'General Inputs'!K$28,2)</f>
        <v>0</v>
      </c>
      <c r="V72" s="165">
        <f>ROUND(ROUND(U72,2)*(1+'General Inputs'!L$20)*(1-AA72)+'General Inputs'!L$28,2)</f>
        <v>0</v>
      </c>
      <c r="W72" s="165">
        <f>ROUND(ROUND(V72,2)*(1+'General Inputs'!M$20)*(1-AB72)+'General Inputs'!M$28,2)</f>
        <v>0</v>
      </c>
      <c r="X72" s="165">
        <f>ROUND(ROUND(W72,2)*(1+'General Inputs'!N$20)*(1-AC72)+'General Inputs'!N$28,2)</f>
        <v>0</v>
      </c>
      <c r="Y72" s="166"/>
      <c r="Z72" s="194">
        <f>IF($T72="",0,'General Inputs'!K$23)</f>
        <v>0</v>
      </c>
      <c r="AA72" s="194">
        <f>IF($T72="",0,'General Inputs'!L$23)</f>
        <v>0</v>
      </c>
      <c r="AB72" s="194">
        <f>IF($T72="",0,'General Inputs'!M$23)</f>
        <v>0</v>
      </c>
      <c r="AC72" s="194">
        <f>IF($T72="",0,'General Inputs'!N$23)</f>
        <v>0</v>
      </c>
      <c r="AD72" s="36"/>
      <c r="AE72" s="36"/>
      <c r="AF72" s="36"/>
      <c r="AG72" s="36"/>
      <c r="AH72" s="36"/>
      <c r="AI72" s="36"/>
      <c r="AJ72" s="36"/>
    </row>
    <row r="73" spans="1:36" hidden="1" outlineLevel="1" x14ac:dyDescent="0.2">
      <c r="A73" s="36"/>
      <c r="B73" s="36"/>
      <c r="C73" s="161"/>
      <c r="D73" s="161"/>
      <c r="E73" s="71"/>
      <c r="F73" s="71"/>
      <c r="G73" s="92"/>
      <c r="H73" s="93">
        <f t="shared" si="9"/>
        <v>0</v>
      </c>
      <c r="I73" s="162"/>
      <c r="J73" s="93">
        <f t="shared" si="10"/>
        <v>0</v>
      </c>
      <c r="K73" s="162"/>
      <c r="L73" s="162" t="str">
        <f t="shared" si="11"/>
        <v/>
      </c>
      <c r="M73" s="39"/>
      <c r="N73" s="163">
        <f t="shared" si="12"/>
        <v>0</v>
      </c>
      <c r="O73" s="163">
        <f t="shared" si="13"/>
        <v>0</v>
      </c>
      <c r="P73" s="163">
        <f t="shared" si="14"/>
        <v>0</v>
      </c>
      <c r="Q73" s="163">
        <f t="shared" si="15"/>
        <v>0</v>
      </c>
      <c r="R73" s="163">
        <f t="shared" si="16"/>
        <v>0</v>
      </c>
      <c r="S73" s="39"/>
      <c r="T73" s="164"/>
      <c r="U73" s="165">
        <f>ROUND(ROUND(T73,2)*(1+'General Inputs'!K$20)*(1-Z73)+'General Inputs'!K$28,2)</f>
        <v>0</v>
      </c>
      <c r="V73" s="165">
        <f>ROUND(ROUND(U73,2)*(1+'General Inputs'!L$20)*(1-AA73)+'General Inputs'!L$28,2)</f>
        <v>0</v>
      </c>
      <c r="W73" s="165">
        <f>ROUND(ROUND(V73,2)*(1+'General Inputs'!M$20)*(1-AB73)+'General Inputs'!M$28,2)</f>
        <v>0</v>
      </c>
      <c r="X73" s="165">
        <f>ROUND(ROUND(W73,2)*(1+'General Inputs'!N$20)*(1-AC73)+'General Inputs'!N$28,2)</f>
        <v>0</v>
      </c>
      <c r="Y73" s="166"/>
      <c r="Z73" s="194">
        <f>IF($T73="",0,'General Inputs'!K$23)</f>
        <v>0</v>
      </c>
      <c r="AA73" s="194">
        <f>IF($T73="",0,'General Inputs'!L$23)</f>
        <v>0</v>
      </c>
      <c r="AB73" s="194">
        <f>IF($T73="",0,'General Inputs'!M$23)</f>
        <v>0</v>
      </c>
      <c r="AC73" s="194">
        <f>IF($T73="",0,'General Inputs'!N$23)</f>
        <v>0</v>
      </c>
      <c r="AD73" s="36"/>
      <c r="AE73" s="36"/>
      <c r="AF73" s="36"/>
      <c r="AG73" s="36"/>
      <c r="AH73" s="36"/>
      <c r="AI73" s="36"/>
      <c r="AJ73" s="36"/>
    </row>
    <row r="74" spans="1:36" hidden="1" outlineLevel="1" x14ac:dyDescent="0.2">
      <c r="A74" s="36"/>
      <c r="B74" s="36"/>
      <c r="C74" s="161"/>
      <c r="D74" s="161"/>
      <c r="E74" s="71"/>
      <c r="F74" s="71"/>
      <c r="G74" s="92"/>
      <c r="H74" s="93">
        <f t="shared" si="9"/>
        <v>0</v>
      </c>
      <c r="I74" s="162"/>
      <c r="J74" s="93">
        <f t="shared" si="10"/>
        <v>0</v>
      </c>
      <c r="K74" s="162"/>
      <c r="L74" s="162" t="str">
        <f t="shared" si="11"/>
        <v/>
      </c>
      <c r="M74" s="39"/>
      <c r="N74" s="163">
        <f t="shared" si="12"/>
        <v>0</v>
      </c>
      <c r="O74" s="163">
        <f t="shared" si="13"/>
        <v>0</v>
      </c>
      <c r="P74" s="163">
        <f t="shared" si="14"/>
        <v>0</v>
      </c>
      <c r="Q74" s="163">
        <f t="shared" si="15"/>
        <v>0</v>
      </c>
      <c r="R74" s="163">
        <f t="shared" si="16"/>
        <v>0</v>
      </c>
      <c r="S74" s="39"/>
      <c r="T74" s="164"/>
      <c r="U74" s="165">
        <f>ROUND(ROUND(T74,2)*(1+'General Inputs'!K$20)*(1-Z74)+'General Inputs'!K$28,2)</f>
        <v>0</v>
      </c>
      <c r="V74" s="165">
        <f>ROUND(ROUND(U74,2)*(1+'General Inputs'!L$20)*(1-AA74)+'General Inputs'!L$28,2)</f>
        <v>0</v>
      </c>
      <c r="W74" s="165">
        <f>ROUND(ROUND(V74,2)*(1+'General Inputs'!M$20)*(1-AB74)+'General Inputs'!M$28,2)</f>
        <v>0</v>
      </c>
      <c r="X74" s="165">
        <f>ROUND(ROUND(W74,2)*(1+'General Inputs'!N$20)*(1-AC74)+'General Inputs'!N$28,2)</f>
        <v>0</v>
      </c>
      <c r="Y74" s="166"/>
      <c r="Z74" s="194">
        <f>IF($T74="",0,'General Inputs'!K$23)</f>
        <v>0</v>
      </c>
      <c r="AA74" s="194">
        <f>IF($T74="",0,'General Inputs'!L$23)</f>
        <v>0</v>
      </c>
      <c r="AB74" s="194">
        <f>IF($T74="",0,'General Inputs'!M$23)</f>
        <v>0</v>
      </c>
      <c r="AC74" s="194">
        <f>IF($T74="",0,'General Inputs'!N$23)</f>
        <v>0</v>
      </c>
      <c r="AD74" s="36"/>
      <c r="AE74" s="36"/>
      <c r="AF74" s="36"/>
      <c r="AG74" s="36"/>
      <c r="AH74" s="36"/>
      <c r="AI74" s="36"/>
      <c r="AJ74" s="36"/>
    </row>
    <row r="75" spans="1:36" hidden="1" outlineLevel="1" x14ac:dyDescent="0.2">
      <c r="A75" s="36"/>
      <c r="B75" s="36"/>
      <c r="C75" s="161"/>
      <c r="D75" s="161"/>
      <c r="E75" s="71"/>
      <c r="F75" s="71"/>
      <c r="G75" s="92"/>
      <c r="H75" s="93">
        <f t="shared" si="9"/>
        <v>0</v>
      </c>
      <c r="I75" s="162"/>
      <c r="J75" s="93">
        <f t="shared" si="10"/>
        <v>0</v>
      </c>
      <c r="K75" s="162"/>
      <c r="L75" s="162" t="str">
        <f t="shared" si="11"/>
        <v/>
      </c>
      <c r="M75" s="39"/>
      <c r="N75" s="163">
        <f t="shared" si="12"/>
        <v>0</v>
      </c>
      <c r="O75" s="163">
        <f t="shared" si="13"/>
        <v>0</v>
      </c>
      <c r="P75" s="163">
        <f t="shared" si="14"/>
        <v>0</v>
      </c>
      <c r="Q75" s="163">
        <f t="shared" si="15"/>
        <v>0</v>
      </c>
      <c r="R75" s="163">
        <f t="shared" si="16"/>
        <v>0</v>
      </c>
      <c r="S75" s="39"/>
      <c r="T75" s="164"/>
      <c r="U75" s="165">
        <f>ROUND(ROUND(T75,2)*(1+'General Inputs'!K$20)*(1-Z75)+'General Inputs'!K$28,2)</f>
        <v>0</v>
      </c>
      <c r="V75" s="165">
        <f>ROUND(ROUND(U75,2)*(1+'General Inputs'!L$20)*(1-AA75)+'General Inputs'!L$28,2)</f>
        <v>0</v>
      </c>
      <c r="W75" s="165">
        <f>ROUND(ROUND(V75,2)*(1+'General Inputs'!M$20)*(1-AB75)+'General Inputs'!M$28,2)</f>
        <v>0</v>
      </c>
      <c r="X75" s="165">
        <f>ROUND(ROUND(W75,2)*(1+'General Inputs'!N$20)*(1-AC75)+'General Inputs'!N$28,2)</f>
        <v>0</v>
      </c>
      <c r="Y75" s="166"/>
      <c r="Z75" s="194">
        <f>IF($T75="",0,'General Inputs'!K$23)</f>
        <v>0</v>
      </c>
      <c r="AA75" s="194">
        <f>IF($T75="",0,'General Inputs'!L$23)</f>
        <v>0</v>
      </c>
      <c r="AB75" s="194">
        <f>IF($T75="",0,'General Inputs'!M$23)</f>
        <v>0</v>
      </c>
      <c r="AC75" s="194">
        <f>IF($T75="",0,'General Inputs'!N$23)</f>
        <v>0</v>
      </c>
      <c r="AD75" s="36"/>
      <c r="AE75" s="36"/>
      <c r="AF75" s="36"/>
      <c r="AG75" s="36"/>
      <c r="AH75" s="36"/>
      <c r="AI75" s="36"/>
      <c r="AJ75" s="36"/>
    </row>
    <row r="76" spans="1:36" hidden="1" outlineLevel="1" x14ac:dyDescent="0.2">
      <c r="A76" s="36"/>
      <c r="B76" s="36"/>
      <c r="C76" s="161"/>
      <c r="D76" s="161"/>
      <c r="E76" s="71"/>
      <c r="F76" s="71"/>
      <c r="G76" s="92"/>
      <c r="H76" s="93">
        <f t="shared" si="9"/>
        <v>0</v>
      </c>
      <c r="I76" s="162"/>
      <c r="J76" s="93">
        <f t="shared" si="10"/>
        <v>0</v>
      </c>
      <c r="K76" s="162"/>
      <c r="L76" s="162" t="str">
        <f t="shared" si="11"/>
        <v/>
      </c>
      <c r="M76" s="39"/>
      <c r="N76" s="163">
        <f t="shared" si="12"/>
        <v>0</v>
      </c>
      <c r="O76" s="163">
        <f t="shared" si="13"/>
        <v>0</v>
      </c>
      <c r="P76" s="163">
        <f t="shared" si="14"/>
        <v>0</v>
      </c>
      <c r="Q76" s="163">
        <f t="shared" si="15"/>
        <v>0</v>
      </c>
      <c r="R76" s="163">
        <f t="shared" si="16"/>
        <v>0</v>
      </c>
      <c r="S76" s="39"/>
      <c r="T76" s="164"/>
      <c r="U76" s="165">
        <f>ROUND(ROUND(T76,2)*(1+'General Inputs'!K$20)*(1-Z76)+'General Inputs'!K$28,2)</f>
        <v>0</v>
      </c>
      <c r="V76" s="165">
        <f>ROUND(ROUND(U76,2)*(1+'General Inputs'!L$20)*(1-AA76)+'General Inputs'!L$28,2)</f>
        <v>0</v>
      </c>
      <c r="W76" s="165">
        <f>ROUND(ROUND(V76,2)*(1+'General Inputs'!M$20)*(1-AB76)+'General Inputs'!M$28,2)</f>
        <v>0</v>
      </c>
      <c r="X76" s="165">
        <f>ROUND(ROUND(W76,2)*(1+'General Inputs'!N$20)*(1-AC76)+'General Inputs'!N$28,2)</f>
        <v>0</v>
      </c>
      <c r="Y76" s="166"/>
      <c r="Z76" s="194">
        <f>IF($T76="",0,'General Inputs'!K$23)</f>
        <v>0</v>
      </c>
      <c r="AA76" s="194">
        <f>IF($T76="",0,'General Inputs'!L$23)</f>
        <v>0</v>
      </c>
      <c r="AB76" s="194">
        <f>IF($T76="",0,'General Inputs'!M$23)</f>
        <v>0</v>
      </c>
      <c r="AC76" s="194">
        <f>IF($T76="",0,'General Inputs'!N$23)</f>
        <v>0</v>
      </c>
      <c r="AD76" s="36"/>
      <c r="AE76" s="36"/>
      <c r="AF76" s="36"/>
      <c r="AG76" s="36"/>
      <c r="AH76" s="36"/>
      <c r="AI76" s="36"/>
      <c r="AJ76" s="36"/>
    </row>
    <row r="77" spans="1:36" hidden="1" outlineLevel="1" x14ac:dyDescent="0.2">
      <c r="A77" s="36"/>
      <c r="B77" s="36"/>
      <c r="C77" s="161"/>
      <c r="D77" s="161"/>
      <c r="E77" s="71"/>
      <c r="F77" s="71"/>
      <c r="G77" s="92"/>
      <c r="H77" s="93">
        <f t="shared" si="9"/>
        <v>0</v>
      </c>
      <c r="I77" s="162"/>
      <c r="J77" s="93">
        <f t="shared" si="10"/>
        <v>0</v>
      </c>
      <c r="K77" s="162"/>
      <c r="L77" s="162" t="str">
        <f t="shared" si="11"/>
        <v/>
      </c>
      <c r="M77" s="39"/>
      <c r="N77" s="163">
        <f t="shared" si="12"/>
        <v>0</v>
      </c>
      <c r="O77" s="163">
        <f t="shared" si="13"/>
        <v>0</v>
      </c>
      <c r="P77" s="163">
        <f t="shared" si="14"/>
        <v>0</v>
      </c>
      <c r="Q77" s="163">
        <f t="shared" si="15"/>
        <v>0</v>
      </c>
      <c r="R77" s="163">
        <f t="shared" si="16"/>
        <v>0</v>
      </c>
      <c r="S77" s="39"/>
      <c r="T77" s="164"/>
      <c r="U77" s="165">
        <f>ROUND(ROUND(T77,2)*(1+'General Inputs'!K$20)*(1-Z77)+'General Inputs'!K$28,2)</f>
        <v>0</v>
      </c>
      <c r="V77" s="165">
        <f>ROUND(ROUND(U77,2)*(1+'General Inputs'!L$20)*(1-AA77)+'General Inputs'!L$28,2)</f>
        <v>0</v>
      </c>
      <c r="W77" s="165">
        <f>ROUND(ROUND(V77,2)*(1+'General Inputs'!M$20)*(1-AB77)+'General Inputs'!M$28,2)</f>
        <v>0</v>
      </c>
      <c r="X77" s="165">
        <f>ROUND(ROUND(W77,2)*(1+'General Inputs'!N$20)*(1-AC77)+'General Inputs'!N$28,2)</f>
        <v>0</v>
      </c>
      <c r="Y77" s="166"/>
      <c r="Z77" s="194">
        <f>IF($T77="",0,'General Inputs'!K$23)</f>
        <v>0</v>
      </c>
      <c r="AA77" s="194">
        <f>IF($T77="",0,'General Inputs'!L$23)</f>
        <v>0</v>
      </c>
      <c r="AB77" s="194">
        <f>IF($T77="",0,'General Inputs'!M$23)</f>
        <v>0</v>
      </c>
      <c r="AC77" s="194">
        <f>IF($T77="",0,'General Inputs'!N$23)</f>
        <v>0</v>
      </c>
      <c r="AD77" s="36"/>
      <c r="AE77" s="36"/>
      <c r="AF77" s="36"/>
      <c r="AG77" s="36"/>
      <c r="AH77" s="36"/>
      <c r="AI77" s="36"/>
      <c r="AJ77" s="36"/>
    </row>
    <row r="78" spans="1:36" hidden="1" outlineLevel="1" x14ac:dyDescent="0.2">
      <c r="A78" s="36"/>
      <c r="B78" s="36"/>
      <c r="C78" s="161"/>
      <c r="D78" s="161"/>
      <c r="E78" s="71"/>
      <c r="F78" s="71"/>
      <c r="G78" s="92"/>
      <c r="H78" s="93">
        <f t="shared" si="9"/>
        <v>0</v>
      </c>
      <c r="I78" s="162"/>
      <c r="J78" s="93">
        <f t="shared" si="10"/>
        <v>0</v>
      </c>
      <c r="K78" s="162"/>
      <c r="L78" s="162" t="str">
        <f t="shared" si="11"/>
        <v/>
      </c>
      <c r="M78" s="39"/>
      <c r="N78" s="163">
        <f t="shared" si="12"/>
        <v>0</v>
      </c>
      <c r="O78" s="163">
        <f t="shared" si="13"/>
        <v>0</v>
      </c>
      <c r="P78" s="163">
        <f t="shared" si="14"/>
        <v>0</v>
      </c>
      <c r="Q78" s="163">
        <f t="shared" si="15"/>
        <v>0</v>
      </c>
      <c r="R78" s="163">
        <f t="shared" si="16"/>
        <v>0</v>
      </c>
      <c r="S78" s="39"/>
      <c r="T78" s="164"/>
      <c r="U78" s="165">
        <f>ROUND(ROUND(T78,2)*(1+'General Inputs'!K$20)*(1-Z78)+'General Inputs'!K$28,2)</f>
        <v>0</v>
      </c>
      <c r="V78" s="165">
        <f>ROUND(ROUND(U78,2)*(1+'General Inputs'!L$20)*(1-AA78)+'General Inputs'!L$28,2)</f>
        <v>0</v>
      </c>
      <c r="W78" s="165">
        <f>ROUND(ROUND(V78,2)*(1+'General Inputs'!M$20)*(1-AB78)+'General Inputs'!M$28,2)</f>
        <v>0</v>
      </c>
      <c r="X78" s="165">
        <f>ROUND(ROUND(W78,2)*(1+'General Inputs'!N$20)*(1-AC78)+'General Inputs'!N$28,2)</f>
        <v>0</v>
      </c>
      <c r="Y78" s="166"/>
      <c r="Z78" s="194">
        <f>IF($T78="",0,'General Inputs'!K$23)</f>
        <v>0</v>
      </c>
      <c r="AA78" s="194">
        <f>IF($T78="",0,'General Inputs'!L$23)</f>
        <v>0</v>
      </c>
      <c r="AB78" s="194">
        <f>IF($T78="",0,'General Inputs'!M$23)</f>
        <v>0</v>
      </c>
      <c r="AC78" s="194">
        <f>IF($T78="",0,'General Inputs'!N$23)</f>
        <v>0</v>
      </c>
      <c r="AD78" s="36"/>
      <c r="AE78" s="36"/>
      <c r="AF78" s="36"/>
      <c r="AG78" s="36"/>
      <c r="AH78" s="36"/>
      <c r="AI78" s="36"/>
      <c r="AJ78" s="36"/>
    </row>
    <row r="79" spans="1:36" hidden="1" outlineLevel="1" x14ac:dyDescent="0.2">
      <c r="A79" s="36"/>
      <c r="B79" s="36"/>
      <c r="C79" s="161"/>
      <c r="D79" s="161"/>
      <c r="E79" s="71"/>
      <c r="F79" s="71"/>
      <c r="G79" s="92"/>
      <c r="H79" s="93">
        <f t="shared" si="9"/>
        <v>0</v>
      </c>
      <c r="I79" s="162"/>
      <c r="J79" s="93">
        <f t="shared" si="10"/>
        <v>0</v>
      </c>
      <c r="K79" s="162"/>
      <c r="L79" s="162" t="str">
        <f t="shared" si="11"/>
        <v/>
      </c>
      <c r="M79" s="39"/>
      <c r="N79" s="163">
        <f t="shared" si="12"/>
        <v>0</v>
      </c>
      <c r="O79" s="163">
        <f t="shared" si="13"/>
        <v>0</v>
      </c>
      <c r="P79" s="163">
        <f t="shared" si="14"/>
        <v>0</v>
      </c>
      <c r="Q79" s="163">
        <f t="shared" si="15"/>
        <v>0</v>
      </c>
      <c r="R79" s="163">
        <f t="shared" si="16"/>
        <v>0</v>
      </c>
      <c r="S79" s="39"/>
      <c r="T79" s="164"/>
      <c r="U79" s="165">
        <f>ROUND(ROUND(T79,2)*(1+'General Inputs'!K$20)*(1-Z79)+'General Inputs'!K$28,2)</f>
        <v>0</v>
      </c>
      <c r="V79" s="165">
        <f>ROUND(ROUND(U79,2)*(1+'General Inputs'!L$20)*(1-AA79)+'General Inputs'!L$28,2)</f>
        <v>0</v>
      </c>
      <c r="W79" s="165">
        <f>ROUND(ROUND(V79,2)*(1+'General Inputs'!M$20)*(1-AB79)+'General Inputs'!M$28,2)</f>
        <v>0</v>
      </c>
      <c r="X79" s="165">
        <f>ROUND(ROUND(W79,2)*(1+'General Inputs'!N$20)*(1-AC79)+'General Inputs'!N$28,2)</f>
        <v>0</v>
      </c>
      <c r="Y79" s="166"/>
      <c r="Z79" s="194">
        <f>IF($T79="",0,'General Inputs'!K$23)</f>
        <v>0</v>
      </c>
      <c r="AA79" s="194">
        <f>IF($T79="",0,'General Inputs'!L$23)</f>
        <v>0</v>
      </c>
      <c r="AB79" s="194">
        <f>IF($T79="",0,'General Inputs'!M$23)</f>
        <v>0</v>
      </c>
      <c r="AC79" s="194">
        <f>IF($T79="",0,'General Inputs'!N$23)</f>
        <v>0</v>
      </c>
      <c r="AD79" s="36"/>
      <c r="AE79" s="36"/>
      <c r="AF79" s="36"/>
      <c r="AG79" s="36"/>
      <c r="AH79" s="36"/>
      <c r="AI79" s="36"/>
      <c r="AJ79" s="36"/>
    </row>
    <row r="80" spans="1:36" hidden="1" outlineLevel="1" x14ac:dyDescent="0.2">
      <c r="A80" s="36"/>
      <c r="B80" s="36"/>
      <c r="C80" s="161"/>
      <c r="D80" s="161"/>
      <c r="E80" s="71"/>
      <c r="F80" s="71"/>
      <c r="G80" s="92"/>
      <c r="H80" s="93">
        <f t="shared" si="9"/>
        <v>0</v>
      </c>
      <c r="I80" s="162"/>
      <c r="J80" s="93">
        <f t="shared" si="10"/>
        <v>0</v>
      </c>
      <c r="K80" s="162"/>
      <c r="L80" s="162" t="str">
        <f t="shared" si="11"/>
        <v/>
      </c>
      <c r="M80" s="39"/>
      <c r="N80" s="163">
        <f t="shared" si="12"/>
        <v>0</v>
      </c>
      <c r="O80" s="163">
        <f t="shared" si="13"/>
        <v>0</v>
      </c>
      <c r="P80" s="163">
        <f t="shared" si="14"/>
        <v>0</v>
      </c>
      <c r="Q80" s="163">
        <f t="shared" si="15"/>
        <v>0</v>
      </c>
      <c r="R80" s="163">
        <f t="shared" si="16"/>
        <v>0</v>
      </c>
      <c r="S80" s="39"/>
      <c r="T80" s="164"/>
      <c r="U80" s="165">
        <f>ROUND(ROUND(T80,2)*(1+'General Inputs'!K$20)*(1-Z80)+'General Inputs'!K$28,2)</f>
        <v>0</v>
      </c>
      <c r="V80" s="165">
        <f>ROUND(ROUND(U80,2)*(1+'General Inputs'!L$20)*(1-AA80)+'General Inputs'!L$28,2)</f>
        <v>0</v>
      </c>
      <c r="W80" s="165">
        <f>ROUND(ROUND(V80,2)*(1+'General Inputs'!M$20)*(1-AB80)+'General Inputs'!M$28,2)</f>
        <v>0</v>
      </c>
      <c r="X80" s="165">
        <f>ROUND(ROUND(W80,2)*(1+'General Inputs'!N$20)*(1-AC80)+'General Inputs'!N$28,2)</f>
        <v>0</v>
      </c>
      <c r="Y80" s="166"/>
      <c r="Z80" s="194">
        <f>IF($T80="",0,'General Inputs'!K$23)</f>
        <v>0</v>
      </c>
      <c r="AA80" s="194">
        <f>IF($T80="",0,'General Inputs'!L$23)</f>
        <v>0</v>
      </c>
      <c r="AB80" s="194">
        <f>IF($T80="",0,'General Inputs'!M$23)</f>
        <v>0</v>
      </c>
      <c r="AC80" s="194">
        <f>IF($T80="",0,'General Inputs'!N$23)</f>
        <v>0</v>
      </c>
      <c r="AD80" s="36"/>
      <c r="AE80" s="36"/>
      <c r="AF80" s="36"/>
      <c r="AG80" s="36"/>
      <c r="AH80" s="36"/>
      <c r="AI80" s="36"/>
      <c r="AJ80" s="36"/>
    </row>
    <row r="81" spans="1:36" hidden="1" outlineLevel="1" x14ac:dyDescent="0.2">
      <c r="A81" s="36"/>
      <c r="B81" s="36"/>
      <c r="C81" s="161"/>
      <c r="D81" s="161"/>
      <c r="E81" s="71"/>
      <c r="F81" s="71"/>
      <c r="G81" s="92"/>
      <c r="H81" s="93">
        <f t="shared" si="9"/>
        <v>0</v>
      </c>
      <c r="I81" s="162"/>
      <c r="J81" s="93">
        <f t="shared" si="10"/>
        <v>0</v>
      </c>
      <c r="K81" s="162"/>
      <c r="L81" s="162" t="str">
        <f t="shared" si="11"/>
        <v/>
      </c>
      <c r="M81" s="39"/>
      <c r="N81" s="163">
        <f t="shared" si="12"/>
        <v>0</v>
      </c>
      <c r="O81" s="163">
        <f t="shared" si="13"/>
        <v>0</v>
      </c>
      <c r="P81" s="163">
        <f t="shared" si="14"/>
        <v>0</v>
      </c>
      <c r="Q81" s="163">
        <f t="shared" si="15"/>
        <v>0</v>
      </c>
      <c r="R81" s="163">
        <f t="shared" si="16"/>
        <v>0</v>
      </c>
      <c r="S81" s="39"/>
      <c r="T81" s="164"/>
      <c r="U81" s="165">
        <f>ROUND(ROUND(T81,2)*(1+'General Inputs'!K$20)*(1-Z81)+'General Inputs'!K$28,2)</f>
        <v>0</v>
      </c>
      <c r="V81" s="165">
        <f>ROUND(ROUND(U81,2)*(1+'General Inputs'!L$20)*(1-AA81)+'General Inputs'!L$28,2)</f>
        <v>0</v>
      </c>
      <c r="W81" s="165">
        <f>ROUND(ROUND(V81,2)*(1+'General Inputs'!M$20)*(1-AB81)+'General Inputs'!M$28,2)</f>
        <v>0</v>
      </c>
      <c r="X81" s="165">
        <f>ROUND(ROUND(W81,2)*(1+'General Inputs'!N$20)*(1-AC81)+'General Inputs'!N$28,2)</f>
        <v>0</v>
      </c>
      <c r="Y81" s="166"/>
      <c r="Z81" s="194">
        <f>IF($T81="",0,'General Inputs'!K$23)</f>
        <v>0</v>
      </c>
      <c r="AA81" s="194">
        <f>IF($T81="",0,'General Inputs'!L$23)</f>
        <v>0</v>
      </c>
      <c r="AB81" s="194">
        <f>IF($T81="",0,'General Inputs'!M$23)</f>
        <v>0</v>
      </c>
      <c r="AC81" s="194">
        <f>IF($T81="",0,'General Inputs'!N$23)</f>
        <v>0</v>
      </c>
      <c r="AD81" s="36"/>
      <c r="AE81" s="36"/>
      <c r="AF81" s="36"/>
      <c r="AG81" s="36"/>
      <c r="AH81" s="36"/>
      <c r="AI81" s="36"/>
      <c r="AJ81" s="36"/>
    </row>
    <row r="82" spans="1:36" hidden="1" outlineLevel="1" x14ac:dyDescent="0.2">
      <c r="A82" s="36"/>
      <c r="B82" s="36"/>
      <c r="C82" s="161"/>
      <c r="D82" s="161"/>
      <c r="E82" s="71"/>
      <c r="F82" s="71"/>
      <c r="G82" s="92"/>
      <c r="H82" s="93">
        <f t="shared" si="9"/>
        <v>0</v>
      </c>
      <c r="I82" s="162"/>
      <c r="J82" s="93">
        <f t="shared" si="10"/>
        <v>0</v>
      </c>
      <c r="K82" s="162"/>
      <c r="L82" s="162" t="str">
        <f t="shared" si="11"/>
        <v/>
      </c>
      <c r="M82" s="39"/>
      <c r="N82" s="163">
        <f t="shared" si="12"/>
        <v>0</v>
      </c>
      <c r="O82" s="163">
        <f t="shared" si="13"/>
        <v>0</v>
      </c>
      <c r="P82" s="163">
        <f t="shared" si="14"/>
        <v>0</v>
      </c>
      <c r="Q82" s="163">
        <f t="shared" si="15"/>
        <v>0</v>
      </c>
      <c r="R82" s="163">
        <f t="shared" si="16"/>
        <v>0</v>
      </c>
      <c r="S82" s="39"/>
      <c r="T82" s="164"/>
      <c r="U82" s="165">
        <f>ROUND(ROUND(T82,2)*(1+'General Inputs'!K$20)*(1-Z82)+'General Inputs'!K$28,2)</f>
        <v>0</v>
      </c>
      <c r="V82" s="165">
        <f>ROUND(ROUND(U82,2)*(1+'General Inputs'!L$20)*(1-AA82)+'General Inputs'!L$28,2)</f>
        <v>0</v>
      </c>
      <c r="W82" s="165">
        <f>ROUND(ROUND(V82,2)*(1+'General Inputs'!M$20)*(1-AB82)+'General Inputs'!M$28,2)</f>
        <v>0</v>
      </c>
      <c r="X82" s="165">
        <f>ROUND(ROUND(W82,2)*(1+'General Inputs'!N$20)*(1-AC82)+'General Inputs'!N$28,2)</f>
        <v>0</v>
      </c>
      <c r="Y82" s="166"/>
      <c r="Z82" s="194">
        <f>IF($T82="",0,'General Inputs'!K$23)</f>
        <v>0</v>
      </c>
      <c r="AA82" s="194">
        <f>IF($T82="",0,'General Inputs'!L$23)</f>
        <v>0</v>
      </c>
      <c r="AB82" s="194">
        <f>IF($T82="",0,'General Inputs'!M$23)</f>
        <v>0</v>
      </c>
      <c r="AC82" s="194">
        <f>IF($T82="",0,'General Inputs'!N$23)</f>
        <v>0</v>
      </c>
      <c r="AD82" s="36"/>
      <c r="AE82" s="36"/>
      <c r="AF82" s="36"/>
      <c r="AG82" s="36"/>
      <c r="AH82" s="36"/>
      <c r="AI82" s="36"/>
      <c r="AJ82" s="36"/>
    </row>
    <row r="83" spans="1:36" hidden="1" outlineLevel="1" x14ac:dyDescent="0.2">
      <c r="A83" s="36"/>
      <c r="B83" s="36"/>
      <c r="C83" s="161"/>
      <c r="D83" s="161"/>
      <c r="E83" s="71"/>
      <c r="F83" s="71"/>
      <c r="G83" s="92"/>
      <c r="H83" s="93">
        <f t="shared" si="9"/>
        <v>0</v>
      </c>
      <c r="I83" s="162"/>
      <c r="J83" s="93">
        <f t="shared" si="10"/>
        <v>0</v>
      </c>
      <c r="K83" s="162"/>
      <c r="L83" s="162" t="str">
        <f t="shared" si="11"/>
        <v/>
      </c>
      <c r="M83" s="39"/>
      <c r="N83" s="163">
        <f t="shared" si="12"/>
        <v>0</v>
      </c>
      <c r="O83" s="163">
        <f t="shared" si="13"/>
        <v>0</v>
      </c>
      <c r="P83" s="163">
        <f t="shared" si="14"/>
        <v>0</v>
      </c>
      <c r="Q83" s="163">
        <f t="shared" si="15"/>
        <v>0</v>
      </c>
      <c r="R83" s="163">
        <f t="shared" si="16"/>
        <v>0</v>
      </c>
      <c r="S83" s="39"/>
      <c r="T83" s="164"/>
      <c r="U83" s="165">
        <f>ROUND(ROUND(T83,2)*(1+'General Inputs'!K$20)*(1-Z83)+'General Inputs'!K$28,2)</f>
        <v>0</v>
      </c>
      <c r="V83" s="165">
        <f>ROUND(ROUND(U83,2)*(1+'General Inputs'!L$20)*(1-AA83)+'General Inputs'!L$28,2)</f>
        <v>0</v>
      </c>
      <c r="W83" s="165">
        <f>ROUND(ROUND(V83,2)*(1+'General Inputs'!M$20)*(1-AB83)+'General Inputs'!M$28,2)</f>
        <v>0</v>
      </c>
      <c r="X83" s="165">
        <f>ROUND(ROUND(W83,2)*(1+'General Inputs'!N$20)*(1-AC83)+'General Inputs'!N$28,2)</f>
        <v>0</v>
      </c>
      <c r="Y83" s="166"/>
      <c r="Z83" s="194">
        <f>IF($T83="",0,'General Inputs'!K$23)</f>
        <v>0</v>
      </c>
      <c r="AA83" s="194">
        <f>IF($T83="",0,'General Inputs'!L$23)</f>
        <v>0</v>
      </c>
      <c r="AB83" s="194">
        <f>IF($T83="",0,'General Inputs'!M$23)</f>
        <v>0</v>
      </c>
      <c r="AC83" s="194">
        <f>IF($T83="",0,'General Inputs'!N$23)</f>
        <v>0</v>
      </c>
      <c r="AD83" s="36"/>
      <c r="AE83" s="36"/>
      <c r="AF83" s="36"/>
      <c r="AG83" s="36"/>
      <c r="AH83" s="36"/>
      <c r="AI83" s="36"/>
      <c r="AJ83" s="36"/>
    </row>
    <row r="84" spans="1:36" hidden="1" outlineLevel="1" x14ac:dyDescent="0.2">
      <c r="A84" s="36"/>
      <c r="B84" s="36"/>
      <c r="C84" s="161"/>
      <c r="D84" s="161"/>
      <c r="E84" s="71"/>
      <c r="F84" s="71"/>
      <c r="G84" s="92"/>
      <c r="H84" s="93">
        <f t="shared" si="9"/>
        <v>0</v>
      </c>
      <c r="I84" s="162"/>
      <c r="J84" s="93">
        <f t="shared" si="10"/>
        <v>0</v>
      </c>
      <c r="K84" s="162"/>
      <c r="L84" s="162" t="str">
        <f t="shared" si="11"/>
        <v/>
      </c>
      <c r="M84" s="39"/>
      <c r="N84" s="163">
        <f t="shared" si="12"/>
        <v>0</v>
      </c>
      <c r="O84" s="163">
        <f t="shared" si="13"/>
        <v>0</v>
      </c>
      <c r="P84" s="163">
        <f t="shared" si="14"/>
        <v>0</v>
      </c>
      <c r="Q84" s="163">
        <f t="shared" si="15"/>
        <v>0</v>
      </c>
      <c r="R84" s="163">
        <f t="shared" si="16"/>
        <v>0</v>
      </c>
      <c r="S84" s="39"/>
      <c r="T84" s="164"/>
      <c r="U84" s="165">
        <f>ROUND(ROUND(T84,2)*(1+'General Inputs'!K$20)*(1-Z84)+'General Inputs'!K$28,2)</f>
        <v>0</v>
      </c>
      <c r="V84" s="165">
        <f>ROUND(ROUND(U84,2)*(1+'General Inputs'!L$20)*(1-AA84)+'General Inputs'!L$28,2)</f>
        <v>0</v>
      </c>
      <c r="W84" s="165">
        <f>ROUND(ROUND(V84,2)*(1+'General Inputs'!M$20)*(1-AB84)+'General Inputs'!M$28,2)</f>
        <v>0</v>
      </c>
      <c r="X84" s="165">
        <f>ROUND(ROUND(W84,2)*(1+'General Inputs'!N$20)*(1-AC84)+'General Inputs'!N$28,2)</f>
        <v>0</v>
      </c>
      <c r="Y84" s="166"/>
      <c r="Z84" s="194">
        <f>IF($T84="",0,'General Inputs'!K$23)</f>
        <v>0</v>
      </c>
      <c r="AA84" s="194">
        <f>IF($T84="",0,'General Inputs'!L$23)</f>
        <v>0</v>
      </c>
      <c r="AB84" s="194">
        <f>IF($T84="",0,'General Inputs'!M$23)</f>
        <v>0</v>
      </c>
      <c r="AC84" s="194">
        <f>IF($T84="",0,'General Inputs'!N$23)</f>
        <v>0</v>
      </c>
      <c r="AD84" s="36"/>
      <c r="AE84" s="36"/>
      <c r="AF84" s="36"/>
      <c r="AG84" s="36"/>
      <c r="AH84" s="36"/>
      <c r="AI84" s="36"/>
      <c r="AJ84" s="36"/>
    </row>
    <row r="85" spans="1:36" hidden="1" outlineLevel="1" x14ac:dyDescent="0.2">
      <c r="A85" s="36"/>
      <c r="B85" s="36"/>
      <c r="C85" s="161"/>
      <c r="D85" s="161"/>
      <c r="E85" s="71"/>
      <c r="F85" s="71"/>
      <c r="G85" s="92"/>
      <c r="H85" s="93">
        <f t="shared" si="9"/>
        <v>0</v>
      </c>
      <c r="I85" s="162"/>
      <c r="J85" s="93">
        <f t="shared" si="10"/>
        <v>0</v>
      </c>
      <c r="K85" s="162"/>
      <c r="L85" s="162" t="str">
        <f t="shared" si="11"/>
        <v/>
      </c>
      <c r="M85" s="39"/>
      <c r="N85" s="163">
        <f t="shared" si="12"/>
        <v>0</v>
      </c>
      <c r="O85" s="163">
        <f t="shared" si="13"/>
        <v>0</v>
      </c>
      <c r="P85" s="163">
        <f t="shared" si="14"/>
        <v>0</v>
      </c>
      <c r="Q85" s="163">
        <f t="shared" si="15"/>
        <v>0</v>
      </c>
      <c r="R85" s="163">
        <f t="shared" si="16"/>
        <v>0</v>
      </c>
      <c r="S85" s="39"/>
      <c r="T85" s="164"/>
      <c r="U85" s="165">
        <f>ROUND(ROUND(T85,2)*(1+'General Inputs'!K$20)*(1-Z85)+'General Inputs'!K$28,2)</f>
        <v>0</v>
      </c>
      <c r="V85" s="165">
        <f>ROUND(ROUND(U85,2)*(1+'General Inputs'!L$20)*(1-AA85)+'General Inputs'!L$28,2)</f>
        <v>0</v>
      </c>
      <c r="W85" s="165">
        <f>ROUND(ROUND(V85,2)*(1+'General Inputs'!M$20)*(1-AB85)+'General Inputs'!M$28,2)</f>
        <v>0</v>
      </c>
      <c r="X85" s="165">
        <f>ROUND(ROUND(W85,2)*(1+'General Inputs'!N$20)*(1-AC85)+'General Inputs'!N$28,2)</f>
        <v>0</v>
      </c>
      <c r="Y85" s="166"/>
      <c r="Z85" s="194">
        <f>IF($T85="",0,'General Inputs'!K$23)</f>
        <v>0</v>
      </c>
      <c r="AA85" s="194">
        <f>IF($T85="",0,'General Inputs'!L$23)</f>
        <v>0</v>
      </c>
      <c r="AB85" s="194">
        <f>IF($T85="",0,'General Inputs'!M$23)</f>
        <v>0</v>
      </c>
      <c r="AC85" s="194">
        <f>IF($T85="",0,'General Inputs'!N$23)</f>
        <v>0</v>
      </c>
      <c r="AD85" s="36"/>
      <c r="AE85" s="36"/>
      <c r="AF85" s="36"/>
      <c r="AG85" s="36"/>
      <c r="AH85" s="36"/>
      <c r="AI85" s="36"/>
      <c r="AJ85" s="36"/>
    </row>
    <row r="86" spans="1:36" hidden="1" outlineLevel="1" x14ac:dyDescent="0.2">
      <c r="A86" s="36"/>
      <c r="B86" s="36"/>
      <c r="C86" s="161"/>
      <c r="D86" s="161"/>
      <c r="E86" s="71"/>
      <c r="F86" s="71"/>
      <c r="G86" s="92"/>
      <c r="H86" s="93">
        <f t="shared" si="9"/>
        <v>0</v>
      </c>
      <c r="I86" s="162"/>
      <c r="J86" s="93">
        <f t="shared" si="10"/>
        <v>0</v>
      </c>
      <c r="K86" s="162"/>
      <c r="L86" s="162" t="str">
        <f t="shared" si="11"/>
        <v/>
      </c>
      <c r="M86" s="39"/>
      <c r="N86" s="163">
        <f t="shared" si="12"/>
        <v>0</v>
      </c>
      <c r="O86" s="163">
        <f t="shared" si="13"/>
        <v>0</v>
      </c>
      <c r="P86" s="163">
        <f t="shared" si="14"/>
        <v>0</v>
      </c>
      <c r="Q86" s="163">
        <f t="shared" si="15"/>
        <v>0</v>
      </c>
      <c r="R86" s="163">
        <f t="shared" si="16"/>
        <v>0</v>
      </c>
      <c r="S86" s="39"/>
      <c r="T86" s="164"/>
      <c r="U86" s="165">
        <f>ROUND(ROUND(T86,2)*(1+'General Inputs'!K$20)*(1-Z86)+'General Inputs'!K$28,2)</f>
        <v>0</v>
      </c>
      <c r="V86" s="165">
        <f>ROUND(ROUND(U86,2)*(1+'General Inputs'!L$20)*(1-AA86)+'General Inputs'!L$28,2)</f>
        <v>0</v>
      </c>
      <c r="W86" s="165">
        <f>ROUND(ROUND(V86,2)*(1+'General Inputs'!M$20)*(1-AB86)+'General Inputs'!M$28,2)</f>
        <v>0</v>
      </c>
      <c r="X86" s="165">
        <f>ROUND(ROUND(W86,2)*(1+'General Inputs'!N$20)*(1-AC86)+'General Inputs'!N$28,2)</f>
        <v>0</v>
      </c>
      <c r="Y86" s="166"/>
      <c r="Z86" s="194">
        <f>IF($T86="",0,'General Inputs'!K$23)</f>
        <v>0</v>
      </c>
      <c r="AA86" s="194">
        <f>IF($T86="",0,'General Inputs'!L$23)</f>
        <v>0</v>
      </c>
      <c r="AB86" s="194">
        <f>IF($T86="",0,'General Inputs'!M$23)</f>
        <v>0</v>
      </c>
      <c r="AC86" s="194">
        <f>IF($T86="",0,'General Inputs'!N$23)</f>
        <v>0</v>
      </c>
      <c r="AD86" s="36"/>
      <c r="AE86" s="36"/>
      <c r="AF86" s="36"/>
      <c r="AG86" s="36"/>
      <c r="AH86" s="36"/>
      <c r="AI86" s="36"/>
      <c r="AJ86" s="36"/>
    </row>
    <row r="87" spans="1:36" hidden="1" outlineLevel="1" x14ac:dyDescent="0.2">
      <c r="A87" s="36"/>
      <c r="B87" s="36"/>
      <c r="C87" s="161"/>
      <c r="D87" s="161"/>
      <c r="E87" s="71"/>
      <c r="F87" s="71"/>
      <c r="G87" s="92"/>
      <c r="H87" s="93">
        <f t="shared" si="9"/>
        <v>0</v>
      </c>
      <c r="I87" s="162"/>
      <c r="J87" s="93">
        <f t="shared" si="10"/>
        <v>0</v>
      </c>
      <c r="K87" s="162"/>
      <c r="L87" s="162" t="str">
        <f t="shared" si="11"/>
        <v/>
      </c>
      <c r="M87" s="39"/>
      <c r="N87" s="163">
        <f t="shared" si="12"/>
        <v>0</v>
      </c>
      <c r="O87" s="163">
        <f t="shared" si="13"/>
        <v>0</v>
      </c>
      <c r="P87" s="163">
        <f t="shared" si="14"/>
        <v>0</v>
      </c>
      <c r="Q87" s="163">
        <f t="shared" si="15"/>
        <v>0</v>
      </c>
      <c r="R87" s="163">
        <f t="shared" si="16"/>
        <v>0</v>
      </c>
      <c r="S87" s="39"/>
      <c r="T87" s="164"/>
      <c r="U87" s="165">
        <f>ROUND(ROUND(T87,2)*(1+'General Inputs'!K$20)*(1-Z87)+'General Inputs'!K$28,2)</f>
        <v>0</v>
      </c>
      <c r="V87" s="165">
        <f>ROUND(ROUND(U87,2)*(1+'General Inputs'!L$20)*(1-AA87)+'General Inputs'!L$28,2)</f>
        <v>0</v>
      </c>
      <c r="W87" s="165">
        <f>ROUND(ROUND(V87,2)*(1+'General Inputs'!M$20)*(1-AB87)+'General Inputs'!M$28,2)</f>
        <v>0</v>
      </c>
      <c r="X87" s="165">
        <f>ROUND(ROUND(W87,2)*(1+'General Inputs'!N$20)*(1-AC87)+'General Inputs'!N$28,2)</f>
        <v>0</v>
      </c>
      <c r="Y87" s="166"/>
      <c r="Z87" s="194">
        <f>IF($T87="",0,'General Inputs'!K$23)</f>
        <v>0</v>
      </c>
      <c r="AA87" s="194">
        <f>IF($T87="",0,'General Inputs'!L$23)</f>
        <v>0</v>
      </c>
      <c r="AB87" s="194">
        <f>IF($T87="",0,'General Inputs'!M$23)</f>
        <v>0</v>
      </c>
      <c r="AC87" s="194">
        <f>IF($T87="",0,'General Inputs'!N$23)</f>
        <v>0</v>
      </c>
      <c r="AD87" s="36"/>
      <c r="AE87" s="36"/>
      <c r="AF87" s="36"/>
      <c r="AG87" s="36"/>
      <c r="AH87" s="36"/>
      <c r="AI87" s="36"/>
      <c r="AJ87" s="36"/>
    </row>
    <row r="88" spans="1:36" hidden="1" outlineLevel="1" x14ac:dyDescent="0.2">
      <c r="A88" s="36"/>
      <c r="B88" s="36"/>
      <c r="C88" s="161"/>
      <c r="D88" s="161"/>
      <c r="E88" s="71"/>
      <c r="F88" s="71"/>
      <c r="G88" s="92"/>
      <c r="H88" s="93">
        <f t="shared" si="9"/>
        <v>0</v>
      </c>
      <c r="I88" s="162"/>
      <c r="J88" s="93">
        <f t="shared" si="10"/>
        <v>0</v>
      </c>
      <c r="K88" s="162"/>
      <c r="L88" s="162" t="str">
        <f t="shared" si="11"/>
        <v/>
      </c>
      <c r="M88" s="39"/>
      <c r="N88" s="163">
        <f t="shared" si="12"/>
        <v>0</v>
      </c>
      <c r="O88" s="163">
        <f t="shared" si="13"/>
        <v>0</v>
      </c>
      <c r="P88" s="163">
        <f t="shared" si="14"/>
        <v>0</v>
      </c>
      <c r="Q88" s="163">
        <f t="shared" si="15"/>
        <v>0</v>
      </c>
      <c r="R88" s="163">
        <f t="shared" si="16"/>
        <v>0</v>
      </c>
      <c r="S88" s="39"/>
      <c r="T88" s="164"/>
      <c r="U88" s="165">
        <f>ROUND(ROUND(T88,2)*(1+'General Inputs'!K$20)*(1-Z88)+'General Inputs'!K$28,2)</f>
        <v>0</v>
      </c>
      <c r="V88" s="165">
        <f>ROUND(ROUND(U88,2)*(1+'General Inputs'!L$20)*(1-AA88)+'General Inputs'!L$28,2)</f>
        <v>0</v>
      </c>
      <c r="W88" s="165">
        <f>ROUND(ROUND(V88,2)*(1+'General Inputs'!M$20)*(1-AB88)+'General Inputs'!M$28,2)</f>
        <v>0</v>
      </c>
      <c r="X88" s="165">
        <f>ROUND(ROUND(W88,2)*(1+'General Inputs'!N$20)*(1-AC88)+'General Inputs'!N$28,2)</f>
        <v>0</v>
      </c>
      <c r="Y88" s="166"/>
      <c r="Z88" s="194">
        <f>IF($T88="",0,'General Inputs'!K$23)</f>
        <v>0</v>
      </c>
      <c r="AA88" s="194">
        <f>IF($T88="",0,'General Inputs'!L$23)</f>
        <v>0</v>
      </c>
      <c r="AB88" s="194">
        <f>IF($T88="",0,'General Inputs'!M$23)</f>
        <v>0</v>
      </c>
      <c r="AC88" s="194">
        <f>IF($T88="",0,'General Inputs'!N$23)</f>
        <v>0</v>
      </c>
      <c r="AD88" s="36"/>
      <c r="AE88" s="36"/>
      <c r="AF88" s="36"/>
      <c r="AG88" s="36"/>
      <c r="AH88" s="36"/>
      <c r="AI88" s="36"/>
      <c r="AJ88" s="36"/>
    </row>
    <row r="89" spans="1:36" hidden="1" outlineLevel="1" x14ac:dyDescent="0.2">
      <c r="A89" s="36"/>
      <c r="B89" s="36"/>
      <c r="C89" s="161"/>
      <c r="D89" s="161"/>
      <c r="E89" s="71"/>
      <c r="F89" s="71"/>
      <c r="G89" s="92"/>
      <c r="H89" s="93">
        <f t="shared" si="9"/>
        <v>0</v>
      </c>
      <c r="I89" s="162"/>
      <c r="J89" s="93">
        <f t="shared" si="10"/>
        <v>0</v>
      </c>
      <c r="K89" s="162"/>
      <c r="L89" s="162" t="str">
        <f t="shared" si="11"/>
        <v/>
      </c>
      <c r="M89" s="39"/>
      <c r="N89" s="163">
        <f t="shared" si="12"/>
        <v>0</v>
      </c>
      <c r="O89" s="163">
        <f t="shared" si="13"/>
        <v>0</v>
      </c>
      <c r="P89" s="163">
        <f t="shared" si="14"/>
        <v>0</v>
      </c>
      <c r="Q89" s="163">
        <f t="shared" si="15"/>
        <v>0</v>
      </c>
      <c r="R89" s="163">
        <f t="shared" si="16"/>
        <v>0</v>
      </c>
      <c r="S89" s="39"/>
      <c r="T89" s="164"/>
      <c r="U89" s="165">
        <f>ROUND(ROUND(T89,2)*(1+'General Inputs'!K$20)*(1-Z89)+'General Inputs'!K$28,2)</f>
        <v>0</v>
      </c>
      <c r="V89" s="165">
        <f>ROUND(ROUND(U89,2)*(1+'General Inputs'!L$20)*(1-AA89)+'General Inputs'!L$28,2)</f>
        <v>0</v>
      </c>
      <c r="W89" s="165">
        <f>ROUND(ROUND(V89,2)*(1+'General Inputs'!M$20)*(1-AB89)+'General Inputs'!M$28,2)</f>
        <v>0</v>
      </c>
      <c r="X89" s="165">
        <f>ROUND(ROUND(W89,2)*(1+'General Inputs'!N$20)*(1-AC89)+'General Inputs'!N$28,2)</f>
        <v>0</v>
      </c>
      <c r="Y89" s="166"/>
      <c r="Z89" s="194">
        <f>IF($T89="",0,'General Inputs'!K$23)</f>
        <v>0</v>
      </c>
      <c r="AA89" s="194">
        <f>IF($T89="",0,'General Inputs'!L$23)</f>
        <v>0</v>
      </c>
      <c r="AB89" s="194">
        <f>IF($T89="",0,'General Inputs'!M$23)</f>
        <v>0</v>
      </c>
      <c r="AC89" s="194">
        <f>IF($T89="",0,'General Inputs'!N$23)</f>
        <v>0</v>
      </c>
      <c r="AD89" s="36"/>
      <c r="AE89" s="36"/>
      <c r="AF89" s="36"/>
      <c r="AG89" s="36"/>
      <c r="AH89" s="36"/>
      <c r="AI89" s="36"/>
      <c r="AJ89" s="36"/>
    </row>
    <row r="90" spans="1:36" hidden="1" outlineLevel="1" x14ac:dyDescent="0.2">
      <c r="A90" s="36"/>
      <c r="B90" s="36"/>
      <c r="C90" s="161"/>
      <c r="D90" s="161"/>
      <c r="E90" s="71"/>
      <c r="F90" s="71"/>
      <c r="G90" s="92"/>
      <c r="H90" s="93">
        <f t="shared" si="9"/>
        <v>0</v>
      </c>
      <c r="I90" s="162"/>
      <c r="J90" s="93">
        <f t="shared" si="10"/>
        <v>0</v>
      </c>
      <c r="K90" s="162"/>
      <c r="L90" s="162" t="str">
        <f t="shared" si="11"/>
        <v/>
      </c>
      <c r="M90" s="39"/>
      <c r="N90" s="163">
        <f t="shared" si="12"/>
        <v>0</v>
      </c>
      <c r="O90" s="163">
        <f t="shared" si="13"/>
        <v>0</v>
      </c>
      <c r="P90" s="163">
        <f t="shared" si="14"/>
        <v>0</v>
      </c>
      <c r="Q90" s="163">
        <f t="shared" si="15"/>
        <v>0</v>
      </c>
      <c r="R90" s="163">
        <f t="shared" si="16"/>
        <v>0</v>
      </c>
      <c r="S90" s="39"/>
      <c r="T90" s="164"/>
      <c r="U90" s="165">
        <f>ROUND(ROUND(T90,2)*(1+'General Inputs'!K$20)*(1-Z90)+'General Inputs'!K$28,2)</f>
        <v>0</v>
      </c>
      <c r="V90" s="165">
        <f>ROUND(ROUND(U90,2)*(1+'General Inputs'!L$20)*(1-AA90)+'General Inputs'!L$28,2)</f>
        <v>0</v>
      </c>
      <c r="W90" s="165">
        <f>ROUND(ROUND(V90,2)*(1+'General Inputs'!M$20)*(1-AB90)+'General Inputs'!M$28,2)</f>
        <v>0</v>
      </c>
      <c r="X90" s="165">
        <f>ROUND(ROUND(W90,2)*(1+'General Inputs'!N$20)*(1-AC90)+'General Inputs'!N$28,2)</f>
        <v>0</v>
      </c>
      <c r="Y90" s="166"/>
      <c r="Z90" s="194">
        <f>IF($T90="",0,'General Inputs'!K$23)</f>
        <v>0</v>
      </c>
      <c r="AA90" s="194">
        <f>IF($T90="",0,'General Inputs'!L$23)</f>
        <v>0</v>
      </c>
      <c r="AB90" s="194">
        <f>IF($T90="",0,'General Inputs'!M$23)</f>
        <v>0</v>
      </c>
      <c r="AC90" s="194">
        <f>IF($T90="",0,'General Inputs'!N$23)</f>
        <v>0</v>
      </c>
      <c r="AD90" s="36"/>
      <c r="AE90" s="36"/>
      <c r="AF90" s="36"/>
      <c r="AG90" s="36"/>
      <c r="AH90" s="36"/>
      <c r="AI90" s="36"/>
      <c r="AJ90" s="36"/>
    </row>
    <row r="91" spans="1:36" hidden="1" outlineLevel="1" x14ac:dyDescent="0.2">
      <c r="A91" s="36"/>
      <c r="B91" s="36"/>
      <c r="C91" s="161"/>
      <c r="D91" s="161"/>
      <c r="E91" s="71"/>
      <c r="F91" s="71"/>
      <c r="G91" s="92"/>
      <c r="H91" s="93">
        <f t="shared" si="9"/>
        <v>0</v>
      </c>
      <c r="I91" s="162"/>
      <c r="J91" s="93">
        <f t="shared" si="10"/>
        <v>0</v>
      </c>
      <c r="K91" s="162"/>
      <c r="L91" s="162" t="str">
        <f t="shared" si="11"/>
        <v/>
      </c>
      <c r="M91" s="39"/>
      <c r="N91" s="163">
        <f t="shared" si="12"/>
        <v>0</v>
      </c>
      <c r="O91" s="163">
        <f t="shared" si="13"/>
        <v>0</v>
      </c>
      <c r="P91" s="163">
        <f t="shared" si="14"/>
        <v>0</v>
      </c>
      <c r="Q91" s="163">
        <f t="shared" si="15"/>
        <v>0</v>
      </c>
      <c r="R91" s="163">
        <f t="shared" si="16"/>
        <v>0</v>
      </c>
      <c r="S91" s="39"/>
      <c r="T91" s="164"/>
      <c r="U91" s="165">
        <f>ROUND(ROUND(T91,2)*(1+'General Inputs'!K$20)*(1-Z91)+'General Inputs'!K$28,2)</f>
        <v>0</v>
      </c>
      <c r="V91" s="165">
        <f>ROUND(ROUND(U91,2)*(1+'General Inputs'!L$20)*(1-AA91)+'General Inputs'!L$28,2)</f>
        <v>0</v>
      </c>
      <c r="W91" s="165">
        <f>ROUND(ROUND(V91,2)*(1+'General Inputs'!M$20)*(1-AB91)+'General Inputs'!M$28,2)</f>
        <v>0</v>
      </c>
      <c r="X91" s="165">
        <f>ROUND(ROUND(W91,2)*(1+'General Inputs'!N$20)*(1-AC91)+'General Inputs'!N$28,2)</f>
        <v>0</v>
      </c>
      <c r="Y91" s="166"/>
      <c r="Z91" s="194">
        <f>IF($T91="",0,'General Inputs'!K$23)</f>
        <v>0</v>
      </c>
      <c r="AA91" s="194">
        <f>IF($T91="",0,'General Inputs'!L$23)</f>
        <v>0</v>
      </c>
      <c r="AB91" s="194">
        <f>IF($T91="",0,'General Inputs'!M$23)</f>
        <v>0</v>
      </c>
      <c r="AC91" s="194">
        <f>IF($T91="",0,'General Inputs'!N$23)</f>
        <v>0</v>
      </c>
      <c r="AD91" s="36"/>
      <c r="AE91" s="36"/>
      <c r="AF91" s="36"/>
      <c r="AG91" s="36"/>
      <c r="AH91" s="36"/>
      <c r="AI91" s="36"/>
      <c r="AJ91" s="36"/>
    </row>
    <row r="92" spans="1:36" hidden="1" outlineLevel="1" x14ac:dyDescent="0.2">
      <c r="A92" s="36"/>
      <c r="B92" s="36"/>
      <c r="C92" s="161"/>
      <c r="D92" s="161"/>
      <c r="E92" s="71"/>
      <c r="F92" s="71"/>
      <c r="G92" s="92"/>
      <c r="H92" s="93">
        <f t="shared" si="9"/>
        <v>0</v>
      </c>
      <c r="I92" s="162"/>
      <c r="J92" s="93">
        <f t="shared" si="10"/>
        <v>0</v>
      </c>
      <c r="K92" s="162"/>
      <c r="L92" s="162" t="str">
        <f t="shared" si="11"/>
        <v/>
      </c>
      <c r="M92" s="39"/>
      <c r="N92" s="163">
        <f t="shared" si="12"/>
        <v>0</v>
      </c>
      <c r="O92" s="163">
        <f t="shared" si="13"/>
        <v>0</v>
      </c>
      <c r="P92" s="163">
        <f t="shared" si="14"/>
        <v>0</v>
      </c>
      <c r="Q92" s="163">
        <f t="shared" si="15"/>
        <v>0</v>
      </c>
      <c r="R92" s="163">
        <f t="shared" si="16"/>
        <v>0</v>
      </c>
      <c r="S92" s="39"/>
      <c r="T92" s="164"/>
      <c r="U92" s="165">
        <f>ROUND(ROUND(T92,2)*(1+'General Inputs'!K$20)*(1-Z92)+'General Inputs'!K$28,2)</f>
        <v>0</v>
      </c>
      <c r="V92" s="165">
        <f>ROUND(ROUND(U92,2)*(1+'General Inputs'!L$20)*(1-AA92)+'General Inputs'!L$28,2)</f>
        <v>0</v>
      </c>
      <c r="W92" s="165">
        <f>ROUND(ROUND(V92,2)*(1+'General Inputs'!M$20)*(1-AB92)+'General Inputs'!M$28,2)</f>
        <v>0</v>
      </c>
      <c r="X92" s="165">
        <f>ROUND(ROUND(W92,2)*(1+'General Inputs'!N$20)*(1-AC92)+'General Inputs'!N$28,2)</f>
        <v>0</v>
      </c>
      <c r="Y92" s="166"/>
      <c r="Z92" s="194">
        <f>IF($T92="",0,'General Inputs'!K$23)</f>
        <v>0</v>
      </c>
      <c r="AA92" s="194">
        <f>IF($T92="",0,'General Inputs'!L$23)</f>
        <v>0</v>
      </c>
      <c r="AB92" s="194">
        <f>IF($T92="",0,'General Inputs'!M$23)</f>
        <v>0</v>
      </c>
      <c r="AC92" s="194">
        <f>IF($T92="",0,'General Inputs'!N$23)</f>
        <v>0</v>
      </c>
      <c r="AD92" s="36"/>
      <c r="AE92" s="36"/>
      <c r="AF92" s="36"/>
      <c r="AG92" s="36"/>
      <c r="AH92" s="36"/>
      <c r="AI92" s="36"/>
      <c r="AJ92" s="36"/>
    </row>
    <row r="93" spans="1:36" hidden="1" outlineLevel="1" x14ac:dyDescent="0.2">
      <c r="A93" s="36"/>
      <c r="B93" s="36"/>
      <c r="C93" s="161"/>
      <c r="D93" s="161"/>
      <c r="E93" s="71"/>
      <c r="F93" s="71"/>
      <c r="G93" s="92"/>
      <c r="H93" s="93">
        <f t="shared" si="9"/>
        <v>0</v>
      </c>
      <c r="I93" s="162"/>
      <c r="J93" s="93">
        <f t="shared" si="10"/>
        <v>0</v>
      </c>
      <c r="K93" s="162"/>
      <c r="L93" s="162" t="str">
        <f t="shared" si="11"/>
        <v/>
      </c>
      <c r="M93" s="39"/>
      <c r="N93" s="163">
        <f t="shared" si="12"/>
        <v>0</v>
      </c>
      <c r="O93" s="163">
        <f t="shared" si="13"/>
        <v>0</v>
      </c>
      <c r="P93" s="163">
        <f t="shared" si="14"/>
        <v>0</v>
      </c>
      <c r="Q93" s="163">
        <f t="shared" si="15"/>
        <v>0</v>
      </c>
      <c r="R93" s="163">
        <f t="shared" si="16"/>
        <v>0</v>
      </c>
      <c r="S93" s="39"/>
      <c r="T93" s="164"/>
      <c r="U93" s="165">
        <f>ROUND(ROUND(T93,2)*(1+'General Inputs'!K$20)*(1-Z93)+'General Inputs'!K$28,2)</f>
        <v>0</v>
      </c>
      <c r="V93" s="165">
        <f>ROUND(ROUND(U93,2)*(1+'General Inputs'!L$20)*(1-AA93)+'General Inputs'!L$28,2)</f>
        <v>0</v>
      </c>
      <c r="W93" s="165">
        <f>ROUND(ROUND(V93,2)*(1+'General Inputs'!M$20)*(1-AB93)+'General Inputs'!M$28,2)</f>
        <v>0</v>
      </c>
      <c r="X93" s="165">
        <f>ROUND(ROUND(W93,2)*(1+'General Inputs'!N$20)*(1-AC93)+'General Inputs'!N$28,2)</f>
        <v>0</v>
      </c>
      <c r="Y93" s="166"/>
      <c r="Z93" s="194">
        <f>IF($T93="",0,'General Inputs'!K$23)</f>
        <v>0</v>
      </c>
      <c r="AA93" s="194">
        <f>IF($T93="",0,'General Inputs'!L$23)</f>
        <v>0</v>
      </c>
      <c r="AB93" s="194">
        <f>IF($T93="",0,'General Inputs'!M$23)</f>
        <v>0</v>
      </c>
      <c r="AC93" s="194">
        <f>IF($T93="",0,'General Inputs'!N$23)</f>
        <v>0</v>
      </c>
      <c r="AD93" s="36"/>
      <c r="AE93" s="36"/>
      <c r="AF93" s="36"/>
      <c r="AG93" s="36"/>
      <c r="AH93" s="36"/>
      <c r="AI93" s="36"/>
      <c r="AJ93" s="36"/>
    </row>
    <row r="94" spans="1:36" hidden="1" outlineLevel="1" x14ac:dyDescent="0.2">
      <c r="A94" s="36"/>
      <c r="B94" s="36"/>
      <c r="C94" s="161"/>
      <c r="D94" s="161"/>
      <c r="E94" s="71"/>
      <c r="F94" s="71"/>
      <c r="G94" s="92"/>
      <c r="H94" s="93">
        <f t="shared" si="9"/>
        <v>0</v>
      </c>
      <c r="I94" s="162"/>
      <c r="J94" s="93">
        <f t="shared" si="10"/>
        <v>0</v>
      </c>
      <c r="K94" s="162"/>
      <c r="L94" s="162" t="str">
        <f t="shared" si="11"/>
        <v/>
      </c>
      <c r="M94" s="39"/>
      <c r="N94" s="163">
        <f t="shared" si="12"/>
        <v>0</v>
      </c>
      <c r="O94" s="163">
        <f t="shared" si="13"/>
        <v>0</v>
      </c>
      <c r="P94" s="163">
        <f t="shared" si="14"/>
        <v>0</v>
      </c>
      <c r="Q94" s="163">
        <f t="shared" si="15"/>
        <v>0</v>
      </c>
      <c r="R94" s="163">
        <f t="shared" si="16"/>
        <v>0</v>
      </c>
      <c r="S94" s="39"/>
      <c r="T94" s="164"/>
      <c r="U94" s="165">
        <f>ROUND(ROUND(T94,2)*(1+'General Inputs'!K$20)*(1-Z94)+'General Inputs'!K$28,2)</f>
        <v>0</v>
      </c>
      <c r="V94" s="165">
        <f>ROUND(ROUND(U94,2)*(1+'General Inputs'!L$20)*(1-AA94)+'General Inputs'!L$28,2)</f>
        <v>0</v>
      </c>
      <c r="W94" s="165">
        <f>ROUND(ROUND(V94,2)*(1+'General Inputs'!M$20)*(1-AB94)+'General Inputs'!M$28,2)</f>
        <v>0</v>
      </c>
      <c r="X94" s="165">
        <f>ROUND(ROUND(W94,2)*(1+'General Inputs'!N$20)*(1-AC94)+'General Inputs'!N$28,2)</f>
        <v>0</v>
      </c>
      <c r="Y94" s="166"/>
      <c r="Z94" s="194">
        <f>IF($T94="",0,'General Inputs'!K$23)</f>
        <v>0</v>
      </c>
      <c r="AA94" s="194">
        <f>IF($T94="",0,'General Inputs'!L$23)</f>
        <v>0</v>
      </c>
      <c r="AB94" s="194">
        <f>IF($T94="",0,'General Inputs'!M$23)</f>
        <v>0</v>
      </c>
      <c r="AC94" s="194">
        <f>IF($T94="",0,'General Inputs'!N$23)</f>
        <v>0</v>
      </c>
      <c r="AD94" s="36"/>
      <c r="AE94" s="36"/>
      <c r="AF94" s="36"/>
      <c r="AG94" s="36"/>
      <c r="AH94" s="36"/>
      <c r="AI94" s="36"/>
      <c r="AJ94" s="36"/>
    </row>
    <row r="95" spans="1:36" hidden="1" outlineLevel="1" x14ac:dyDescent="0.2">
      <c r="A95" s="36"/>
      <c r="B95" s="36"/>
      <c r="C95" s="161"/>
      <c r="D95" s="161"/>
      <c r="E95" s="71"/>
      <c r="F95" s="71"/>
      <c r="G95" s="92"/>
      <c r="H95" s="93">
        <f t="shared" si="9"/>
        <v>0</v>
      </c>
      <c r="I95" s="162"/>
      <c r="J95" s="93">
        <f t="shared" si="10"/>
        <v>0</v>
      </c>
      <c r="K95" s="162"/>
      <c r="L95" s="162" t="str">
        <f t="shared" si="11"/>
        <v/>
      </c>
      <c r="M95" s="39"/>
      <c r="N95" s="163">
        <f t="shared" si="12"/>
        <v>0</v>
      </c>
      <c r="O95" s="163">
        <f t="shared" si="13"/>
        <v>0</v>
      </c>
      <c r="P95" s="163">
        <f t="shared" si="14"/>
        <v>0</v>
      </c>
      <c r="Q95" s="163">
        <f t="shared" si="15"/>
        <v>0</v>
      </c>
      <c r="R95" s="163">
        <f t="shared" si="16"/>
        <v>0</v>
      </c>
      <c r="S95" s="39"/>
      <c r="T95" s="164"/>
      <c r="U95" s="165">
        <f>ROUND(ROUND(T95,2)*(1+'General Inputs'!K$20)*(1-Z95)+'General Inputs'!K$28,2)</f>
        <v>0</v>
      </c>
      <c r="V95" s="165">
        <f>ROUND(ROUND(U95,2)*(1+'General Inputs'!L$20)*(1-AA95)+'General Inputs'!L$28,2)</f>
        <v>0</v>
      </c>
      <c r="W95" s="165">
        <f>ROUND(ROUND(V95,2)*(1+'General Inputs'!M$20)*(1-AB95)+'General Inputs'!M$28,2)</f>
        <v>0</v>
      </c>
      <c r="X95" s="165">
        <f>ROUND(ROUND(W95,2)*(1+'General Inputs'!N$20)*(1-AC95)+'General Inputs'!N$28,2)</f>
        <v>0</v>
      </c>
      <c r="Y95" s="166"/>
      <c r="Z95" s="194">
        <f>IF($T95="",0,'General Inputs'!K$23)</f>
        <v>0</v>
      </c>
      <c r="AA95" s="194">
        <f>IF($T95="",0,'General Inputs'!L$23)</f>
        <v>0</v>
      </c>
      <c r="AB95" s="194">
        <f>IF($T95="",0,'General Inputs'!M$23)</f>
        <v>0</v>
      </c>
      <c r="AC95" s="194">
        <f>IF($T95="",0,'General Inputs'!N$23)</f>
        <v>0</v>
      </c>
      <c r="AD95" s="36"/>
      <c r="AE95" s="36"/>
      <c r="AF95" s="36"/>
      <c r="AG95" s="36"/>
      <c r="AH95" s="36"/>
      <c r="AI95" s="36"/>
      <c r="AJ95" s="36"/>
    </row>
    <row r="96" spans="1:36" hidden="1" outlineLevel="1" x14ac:dyDescent="0.2">
      <c r="A96" s="36"/>
      <c r="B96" s="36"/>
      <c r="C96" s="161"/>
      <c r="D96" s="161"/>
      <c r="E96" s="71"/>
      <c r="F96" s="71"/>
      <c r="G96" s="92"/>
      <c r="H96" s="93">
        <f t="shared" si="9"/>
        <v>0</v>
      </c>
      <c r="I96" s="162"/>
      <c r="J96" s="93">
        <f t="shared" si="10"/>
        <v>0</v>
      </c>
      <c r="K96" s="162"/>
      <c r="L96" s="162" t="str">
        <f t="shared" si="11"/>
        <v/>
      </c>
      <c r="M96" s="39"/>
      <c r="N96" s="163">
        <f t="shared" si="12"/>
        <v>0</v>
      </c>
      <c r="O96" s="163">
        <f t="shared" si="13"/>
        <v>0</v>
      </c>
      <c r="P96" s="163">
        <f t="shared" si="14"/>
        <v>0</v>
      </c>
      <c r="Q96" s="163">
        <f t="shared" si="15"/>
        <v>0</v>
      </c>
      <c r="R96" s="163">
        <f t="shared" si="16"/>
        <v>0</v>
      </c>
      <c r="S96" s="39"/>
      <c r="T96" s="164"/>
      <c r="U96" s="165">
        <f>ROUND(ROUND(T96,2)*(1+'General Inputs'!K$20)*(1-Z96)+'General Inputs'!K$28,2)</f>
        <v>0</v>
      </c>
      <c r="V96" s="165">
        <f>ROUND(ROUND(U96,2)*(1+'General Inputs'!L$20)*(1-AA96)+'General Inputs'!L$28,2)</f>
        <v>0</v>
      </c>
      <c r="W96" s="165">
        <f>ROUND(ROUND(V96,2)*(1+'General Inputs'!M$20)*(1-AB96)+'General Inputs'!M$28,2)</f>
        <v>0</v>
      </c>
      <c r="X96" s="165">
        <f>ROUND(ROUND(W96,2)*(1+'General Inputs'!N$20)*(1-AC96)+'General Inputs'!N$28,2)</f>
        <v>0</v>
      </c>
      <c r="Y96" s="166"/>
      <c r="Z96" s="194">
        <f>IF($T96="",0,'General Inputs'!K$23)</f>
        <v>0</v>
      </c>
      <c r="AA96" s="194">
        <f>IF($T96="",0,'General Inputs'!L$23)</f>
        <v>0</v>
      </c>
      <c r="AB96" s="194">
        <f>IF($T96="",0,'General Inputs'!M$23)</f>
        <v>0</v>
      </c>
      <c r="AC96" s="194">
        <f>IF($T96="",0,'General Inputs'!N$23)</f>
        <v>0</v>
      </c>
      <c r="AD96" s="36"/>
      <c r="AE96" s="36"/>
      <c r="AF96" s="36"/>
      <c r="AG96" s="36"/>
      <c r="AH96" s="36"/>
      <c r="AI96" s="36"/>
      <c r="AJ96" s="36"/>
    </row>
    <row r="97" spans="1:36" hidden="1" outlineLevel="1" x14ac:dyDescent="0.2">
      <c r="A97" s="36"/>
      <c r="B97" s="36"/>
      <c r="C97" s="161"/>
      <c r="D97" s="161"/>
      <c r="E97" s="71"/>
      <c r="F97" s="71"/>
      <c r="G97" s="92"/>
      <c r="H97" s="93">
        <f t="shared" si="9"/>
        <v>0</v>
      </c>
      <c r="I97" s="162"/>
      <c r="J97" s="93">
        <f t="shared" si="10"/>
        <v>0</v>
      </c>
      <c r="K97" s="162"/>
      <c r="L97" s="162" t="str">
        <f t="shared" si="11"/>
        <v/>
      </c>
      <c r="M97" s="39"/>
      <c r="N97" s="163">
        <f t="shared" si="12"/>
        <v>0</v>
      </c>
      <c r="O97" s="163">
        <f t="shared" si="13"/>
        <v>0</v>
      </c>
      <c r="P97" s="163">
        <f t="shared" si="14"/>
        <v>0</v>
      </c>
      <c r="Q97" s="163">
        <f t="shared" si="15"/>
        <v>0</v>
      </c>
      <c r="R97" s="163">
        <f t="shared" si="16"/>
        <v>0</v>
      </c>
      <c r="S97" s="39"/>
      <c r="T97" s="164"/>
      <c r="U97" s="165">
        <f>ROUND(ROUND(T97,2)*(1+'General Inputs'!K$20)*(1-Z97)+'General Inputs'!K$28,2)</f>
        <v>0</v>
      </c>
      <c r="V97" s="165">
        <f>ROUND(ROUND(U97,2)*(1+'General Inputs'!L$20)*(1-AA97)+'General Inputs'!L$28,2)</f>
        <v>0</v>
      </c>
      <c r="W97" s="165">
        <f>ROUND(ROUND(V97,2)*(1+'General Inputs'!M$20)*(1-AB97)+'General Inputs'!M$28,2)</f>
        <v>0</v>
      </c>
      <c r="X97" s="165">
        <f>ROUND(ROUND(W97,2)*(1+'General Inputs'!N$20)*(1-AC97)+'General Inputs'!N$28,2)</f>
        <v>0</v>
      </c>
      <c r="Y97" s="166"/>
      <c r="Z97" s="194">
        <f>IF($T97="",0,'General Inputs'!K$23)</f>
        <v>0</v>
      </c>
      <c r="AA97" s="194">
        <f>IF($T97="",0,'General Inputs'!L$23)</f>
        <v>0</v>
      </c>
      <c r="AB97" s="194">
        <f>IF($T97="",0,'General Inputs'!M$23)</f>
        <v>0</v>
      </c>
      <c r="AC97" s="194">
        <f>IF($T97="",0,'General Inputs'!N$23)</f>
        <v>0</v>
      </c>
      <c r="AD97" s="36"/>
      <c r="AE97" s="36"/>
      <c r="AF97" s="36"/>
      <c r="AG97" s="36"/>
      <c r="AH97" s="36"/>
      <c r="AI97" s="36"/>
      <c r="AJ97" s="36"/>
    </row>
    <row r="98" spans="1:36" hidden="1" outlineLevel="1" x14ac:dyDescent="0.2">
      <c r="A98" s="36"/>
      <c r="B98" s="36"/>
      <c r="C98" s="161"/>
      <c r="D98" s="161"/>
      <c r="E98" s="71"/>
      <c r="F98" s="71"/>
      <c r="G98" s="92"/>
      <c r="H98" s="93">
        <f t="shared" si="9"/>
        <v>0</v>
      </c>
      <c r="I98" s="162"/>
      <c r="J98" s="93">
        <f t="shared" si="10"/>
        <v>0</v>
      </c>
      <c r="K98" s="162"/>
      <c r="L98" s="162" t="str">
        <f t="shared" si="11"/>
        <v/>
      </c>
      <c r="M98" s="39"/>
      <c r="N98" s="163">
        <f t="shared" si="12"/>
        <v>0</v>
      </c>
      <c r="O98" s="163">
        <f t="shared" si="13"/>
        <v>0</v>
      </c>
      <c r="P98" s="163">
        <f t="shared" si="14"/>
        <v>0</v>
      </c>
      <c r="Q98" s="163">
        <f t="shared" si="15"/>
        <v>0</v>
      </c>
      <c r="R98" s="163">
        <f t="shared" si="16"/>
        <v>0</v>
      </c>
      <c r="S98" s="39"/>
      <c r="T98" s="164"/>
      <c r="U98" s="165">
        <f>ROUND(ROUND(T98,2)*(1+'General Inputs'!K$20)*(1-Z98)+'General Inputs'!K$28,2)</f>
        <v>0</v>
      </c>
      <c r="V98" s="165">
        <f>ROUND(ROUND(U98,2)*(1+'General Inputs'!L$20)*(1-AA98)+'General Inputs'!L$28,2)</f>
        <v>0</v>
      </c>
      <c r="W98" s="165">
        <f>ROUND(ROUND(V98,2)*(1+'General Inputs'!M$20)*(1-AB98)+'General Inputs'!M$28,2)</f>
        <v>0</v>
      </c>
      <c r="X98" s="165">
        <f>ROUND(ROUND(W98,2)*(1+'General Inputs'!N$20)*(1-AC98)+'General Inputs'!N$28,2)</f>
        <v>0</v>
      </c>
      <c r="Y98" s="166"/>
      <c r="Z98" s="194">
        <f>IF($T98="",0,'General Inputs'!K$23)</f>
        <v>0</v>
      </c>
      <c r="AA98" s="194">
        <f>IF($T98="",0,'General Inputs'!L$23)</f>
        <v>0</v>
      </c>
      <c r="AB98" s="194">
        <f>IF($T98="",0,'General Inputs'!M$23)</f>
        <v>0</v>
      </c>
      <c r="AC98" s="194">
        <f>IF($T98="",0,'General Inputs'!N$23)</f>
        <v>0</v>
      </c>
      <c r="AD98" s="36"/>
      <c r="AE98" s="36"/>
      <c r="AF98" s="36"/>
      <c r="AG98" s="36"/>
      <c r="AH98" s="36"/>
      <c r="AI98" s="36"/>
      <c r="AJ98" s="36"/>
    </row>
    <row r="99" spans="1:36" hidden="1" outlineLevel="1" x14ac:dyDescent="0.2">
      <c r="A99" s="36"/>
      <c r="B99" s="36"/>
      <c r="C99" s="161"/>
      <c r="D99" s="161"/>
      <c r="E99" s="71"/>
      <c r="F99" s="71"/>
      <c r="G99" s="92"/>
      <c r="H99" s="93">
        <f t="shared" si="9"/>
        <v>0</v>
      </c>
      <c r="I99" s="162"/>
      <c r="J99" s="93">
        <f t="shared" si="10"/>
        <v>0</v>
      </c>
      <c r="K99" s="162"/>
      <c r="L99" s="162" t="str">
        <f t="shared" si="11"/>
        <v/>
      </c>
      <c r="M99" s="39"/>
      <c r="N99" s="163">
        <f t="shared" si="12"/>
        <v>0</v>
      </c>
      <c r="O99" s="163">
        <f t="shared" si="13"/>
        <v>0</v>
      </c>
      <c r="P99" s="163">
        <f t="shared" si="14"/>
        <v>0</v>
      </c>
      <c r="Q99" s="163">
        <f t="shared" si="15"/>
        <v>0</v>
      </c>
      <c r="R99" s="163">
        <f t="shared" si="16"/>
        <v>0</v>
      </c>
      <c r="S99" s="39"/>
      <c r="T99" s="164"/>
      <c r="U99" s="165">
        <f>ROUND(ROUND(T99,2)*(1+'General Inputs'!K$20)*(1-Z99)+'General Inputs'!K$28,2)</f>
        <v>0</v>
      </c>
      <c r="V99" s="165">
        <f>ROUND(ROUND(U99,2)*(1+'General Inputs'!L$20)*(1-AA99)+'General Inputs'!L$28,2)</f>
        <v>0</v>
      </c>
      <c r="W99" s="165">
        <f>ROUND(ROUND(V99,2)*(1+'General Inputs'!M$20)*(1-AB99)+'General Inputs'!M$28,2)</f>
        <v>0</v>
      </c>
      <c r="X99" s="165">
        <f>ROUND(ROUND(W99,2)*(1+'General Inputs'!N$20)*(1-AC99)+'General Inputs'!N$28,2)</f>
        <v>0</v>
      </c>
      <c r="Y99" s="166"/>
      <c r="Z99" s="194">
        <f>IF($T99="",0,'General Inputs'!K$23)</f>
        <v>0</v>
      </c>
      <c r="AA99" s="194">
        <f>IF($T99="",0,'General Inputs'!L$23)</f>
        <v>0</v>
      </c>
      <c r="AB99" s="194">
        <f>IF($T99="",0,'General Inputs'!M$23)</f>
        <v>0</v>
      </c>
      <c r="AC99" s="194">
        <f>IF($T99="",0,'General Inputs'!N$23)</f>
        <v>0</v>
      </c>
      <c r="AD99" s="36"/>
      <c r="AE99" s="36"/>
      <c r="AF99" s="36"/>
      <c r="AG99" s="36"/>
      <c r="AH99" s="36"/>
      <c r="AI99" s="36"/>
      <c r="AJ99" s="36"/>
    </row>
    <row r="100" spans="1:36" hidden="1" outlineLevel="1" x14ac:dyDescent="0.2">
      <c r="A100" s="36"/>
      <c r="B100" s="36"/>
      <c r="C100" s="161"/>
      <c r="D100" s="161"/>
      <c r="E100" s="71"/>
      <c r="F100" s="71"/>
      <c r="G100" s="92"/>
      <c r="H100" s="93">
        <f t="shared" si="9"/>
        <v>0</v>
      </c>
      <c r="I100" s="162"/>
      <c r="J100" s="93">
        <f t="shared" si="10"/>
        <v>0</v>
      </c>
      <c r="K100" s="162"/>
      <c r="L100" s="162" t="str">
        <f t="shared" si="11"/>
        <v/>
      </c>
      <c r="M100" s="39"/>
      <c r="N100" s="163">
        <f t="shared" si="12"/>
        <v>0</v>
      </c>
      <c r="O100" s="163">
        <f t="shared" si="13"/>
        <v>0</v>
      </c>
      <c r="P100" s="163">
        <f t="shared" si="14"/>
        <v>0</v>
      </c>
      <c r="Q100" s="163">
        <f t="shared" si="15"/>
        <v>0</v>
      </c>
      <c r="R100" s="163">
        <f t="shared" si="16"/>
        <v>0</v>
      </c>
      <c r="S100" s="39"/>
      <c r="T100" s="164"/>
      <c r="U100" s="165">
        <f>ROUND(ROUND(T100,2)*(1+'General Inputs'!K$20)*(1-Z100)+'General Inputs'!K$28,2)</f>
        <v>0</v>
      </c>
      <c r="V100" s="165">
        <f>ROUND(ROUND(U100,2)*(1+'General Inputs'!L$20)*(1-AA100)+'General Inputs'!L$28,2)</f>
        <v>0</v>
      </c>
      <c r="W100" s="165">
        <f>ROUND(ROUND(V100,2)*(1+'General Inputs'!M$20)*(1-AB100)+'General Inputs'!M$28,2)</f>
        <v>0</v>
      </c>
      <c r="X100" s="165">
        <f>ROUND(ROUND(W100,2)*(1+'General Inputs'!N$20)*(1-AC100)+'General Inputs'!N$28,2)</f>
        <v>0</v>
      </c>
      <c r="Y100" s="166"/>
      <c r="Z100" s="194">
        <f>IF($T100="",0,'General Inputs'!K$23)</f>
        <v>0</v>
      </c>
      <c r="AA100" s="194">
        <f>IF($T100="",0,'General Inputs'!L$23)</f>
        <v>0</v>
      </c>
      <c r="AB100" s="194">
        <f>IF($T100="",0,'General Inputs'!M$23)</f>
        <v>0</v>
      </c>
      <c r="AC100" s="194">
        <f>IF($T100="",0,'General Inputs'!N$23)</f>
        <v>0</v>
      </c>
      <c r="AD100" s="36"/>
      <c r="AE100" s="36"/>
      <c r="AF100" s="36"/>
      <c r="AG100" s="36"/>
      <c r="AH100" s="36"/>
      <c r="AI100" s="36"/>
      <c r="AJ100" s="36"/>
    </row>
    <row r="101" spans="1:36" hidden="1" outlineLevel="1" x14ac:dyDescent="0.2">
      <c r="A101" s="36"/>
      <c r="B101" s="36"/>
      <c r="C101" s="161"/>
      <c r="D101" s="161"/>
      <c r="E101" s="71"/>
      <c r="F101" s="71"/>
      <c r="G101" s="92"/>
      <c r="H101" s="93">
        <f t="shared" si="9"/>
        <v>0</v>
      </c>
      <c r="I101" s="162"/>
      <c r="J101" s="93">
        <f t="shared" si="10"/>
        <v>0</v>
      </c>
      <c r="K101" s="162"/>
      <c r="L101" s="162" t="str">
        <f t="shared" si="11"/>
        <v/>
      </c>
      <c r="M101" s="39"/>
      <c r="N101" s="163">
        <f t="shared" si="12"/>
        <v>0</v>
      </c>
      <c r="O101" s="163">
        <f t="shared" si="13"/>
        <v>0</v>
      </c>
      <c r="P101" s="163">
        <f t="shared" si="14"/>
        <v>0</v>
      </c>
      <c r="Q101" s="163">
        <f t="shared" si="15"/>
        <v>0</v>
      </c>
      <c r="R101" s="163">
        <f t="shared" si="16"/>
        <v>0</v>
      </c>
      <c r="S101" s="39"/>
      <c r="T101" s="164"/>
      <c r="U101" s="165">
        <f>ROUND(ROUND(T101,2)*(1+'General Inputs'!K$20)*(1-Z101)+'General Inputs'!K$28,2)</f>
        <v>0</v>
      </c>
      <c r="V101" s="165">
        <f>ROUND(ROUND(U101,2)*(1+'General Inputs'!L$20)*(1-AA101)+'General Inputs'!L$28,2)</f>
        <v>0</v>
      </c>
      <c r="W101" s="165">
        <f>ROUND(ROUND(V101,2)*(1+'General Inputs'!M$20)*(1-AB101)+'General Inputs'!M$28,2)</f>
        <v>0</v>
      </c>
      <c r="X101" s="165">
        <f>ROUND(ROUND(W101,2)*(1+'General Inputs'!N$20)*(1-AC101)+'General Inputs'!N$28,2)</f>
        <v>0</v>
      </c>
      <c r="Y101" s="166"/>
      <c r="Z101" s="194">
        <f>IF($T101="",0,'General Inputs'!K$23)</f>
        <v>0</v>
      </c>
      <c r="AA101" s="194">
        <f>IF($T101="",0,'General Inputs'!L$23)</f>
        <v>0</v>
      </c>
      <c r="AB101" s="194">
        <f>IF($T101="",0,'General Inputs'!M$23)</f>
        <v>0</v>
      </c>
      <c r="AC101" s="194">
        <f>IF($T101="",0,'General Inputs'!N$23)</f>
        <v>0</v>
      </c>
      <c r="AD101" s="36"/>
      <c r="AE101" s="36"/>
      <c r="AF101" s="36"/>
      <c r="AG101" s="36"/>
      <c r="AH101" s="36"/>
      <c r="AI101" s="36"/>
      <c r="AJ101" s="36"/>
    </row>
    <row r="102" spans="1:36" hidden="1" outlineLevel="1" x14ac:dyDescent="0.2">
      <c r="A102" s="36"/>
      <c r="B102" s="36"/>
      <c r="C102" s="161"/>
      <c r="D102" s="161"/>
      <c r="E102" s="71"/>
      <c r="F102" s="71"/>
      <c r="G102" s="92"/>
      <c r="H102" s="93">
        <f t="shared" si="9"/>
        <v>0</v>
      </c>
      <c r="I102" s="162"/>
      <c r="J102" s="93">
        <f t="shared" si="10"/>
        <v>0</v>
      </c>
      <c r="K102" s="162"/>
      <c r="L102" s="162" t="str">
        <f t="shared" si="11"/>
        <v/>
      </c>
      <c r="M102" s="39"/>
      <c r="N102" s="163">
        <f t="shared" si="12"/>
        <v>0</v>
      </c>
      <c r="O102" s="163">
        <f t="shared" si="13"/>
        <v>0</v>
      </c>
      <c r="P102" s="163">
        <f t="shared" si="14"/>
        <v>0</v>
      </c>
      <c r="Q102" s="163">
        <f t="shared" si="15"/>
        <v>0</v>
      </c>
      <c r="R102" s="163">
        <f t="shared" si="16"/>
        <v>0</v>
      </c>
      <c r="S102" s="39"/>
      <c r="T102" s="164"/>
      <c r="U102" s="165">
        <f>ROUND(ROUND(T102,2)*(1+'General Inputs'!K$20)*(1-Z102)+'General Inputs'!K$28,2)</f>
        <v>0</v>
      </c>
      <c r="V102" s="165">
        <f>ROUND(ROUND(U102,2)*(1+'General Inputs'!L$20)*(1-AA102)+'General Inputs'!L$28,2)</f>
        <v>0</v>
      </c>
      <c r="W102" s="165">
        <f>ROUND(ROUND(V102,2)*(1+'General Inputs'!M$20)*(1-AB102)+'General Inputs'!M$28,2)</f>
        <v>0</v>
      </c>
      <c r="X102" s="165">
        <f>ROUND(ROUND(W102,2)*(1+'General Inputs'!N$20)*(1-AC102)+'General Inputs'!N$28,2)</f>
        <v>0</v>
      </c>
      <c r="Y102" s="166"/>
      <c r="Z102" s="194">
        <f>IF($T102="",0,'General Inputs'!K$23)</f>
        <v>0</v>
      </c>
      <c r="AA102" s="194">
        <f>IF($T102="",0,'General Inputs'!L$23)</f>
        <v>0</v>
      </c>
      <c r="AB102" s="194">
        <f>IF($T102="",0,'General Inputs'!M$23)</f>
        <v>0</v>
      </c>
      <c r="AC102" s="194">
        <f>IF($T102="",0,'General Inputs'!N$23)</f>
        <v>0</v>
      </c>
      <c r="AD102" s="36"/>
      <c r="AE102" s="36"/>
      <c r="AF102" s="36"/>
      <c r="AG102" s="36"/>
      <c r="AH102" s="36"/>
      <c r="AI102" s="36"/>
      <c r="AJ102" s="36"/>
    </row>
    <row r="103" spans="1:36" hidden="1" outlineLevel="1" x14ac:dyDescent="0.2">
      <c r="A103" s="36"/>
      <c r="B103" s="36"/>
      <c r="C103" s="161"/>
      <c r="D103" s="161"/>
      <c r="E103" s="71"/>
      <c r="F103" s="71"/>
      <c r="G103" s="92"/>
      <c r="H103" s="93">
        <f t="shared" si="9"/>
        <v>0</v>
      </c>
      <c r="I103" s="162"/>
      <c r="J103" s="93">
        <f t="shared" si="10"/>
        <v>0</v>
      </c>
      <c r="K103" s="162"/>
      <c r="L103" s="162" t="str">
        <f t="shared" si="11"/>
        <v/>
      </c>
      <c r="M103" s="39"/>
      <c r="N103" s="163">
        <f t="shared" si="12"/>
        <v>0</v>
      </c>
      <c r="O103" s="163">
        <f t="shared" si="13"/>
        <v>0</v>
      </c>
      <c r="P103" s="163">
        <f t="shared" si="14"/>
        <v>0</v>
      </c>
      <c r="Q103" s="163">
        <f t="shared" si="15"/>
        <v>0</v>
      </c>
      <c r="R103" s="163">
        <f t="shared" si="16"/>
        <v>0</v>
      </c>
      <c r="S103" s="39"/>
      <c r="T103" s="164"/>
      <c r="U103" s="165">
        <f>ROUND(ROUND(T103,2)*(1+'General Inputs'!K$20)*(1-Z103)+'General Inputs'!K$28,2)</f>
        <v>0</v>
      </c>
      <c r="V103" s="165">
        <f>ROUND(ROUND(U103,2)*(1+'General Inputs'!L$20)*(1-AA103)+'General Inputs'!L$28,2)</f>
        <v>0</v>
      </c>
      <c r="W103" s="165">
        <f>ROUND(ROUND(V103,2)*(1+'General Inputs'!M$20)*(1-AB103)+'General Inputs'!M$28,2)</f>
        <v>0</v>
      </c>
      <c r="X103" s="165">
        <f>ROUND(ROUND(W103,2)*(1+'General Inputs'!N$20)*(1-AC103)+'General Inputs'!N$28,2)</f>
        <v>0</v>
      </c>
      <c r="Y103" s="166"/>
      <c r="Z103" s="194">
        <f>IF($T103="",0,'General Inputs'!K$23)</f>
        <v>0</v>
      </c>
      <c r="AA103" s="194">
        <f>IF($T103="",0,'General Inputs'!L$23)</f>
        <v>0</v>
      </c>
      <c r="AB103" s="194">
        <f>IF($T103="",0,'General Inputs'!M$23)</f>
        <v>0</v>
      </c>
      <c r="AC103" s="194">
        <f>IF($T103="",0,'General Inputs'!N$23)</f>
        <v>0</v>
      </c>
      <c r="AD103" s="36"/>
      <c r="AE103" s="36"/>
      <c r="AF103" s="36"/>
      <c r="AG103" s="36"/>
      <c r="AH103" s="36"/>
      <c r="AI103" s="36"/>
      <c r="AJ103" s="36"/>
    </row>
    <row r="104" spans="1:36" hidden="1" outlineLevel="1" x14ac:dyDescent="0.2">
      <c r="A104" s="36"/>
      <c r="B104" s="36"/>
      <c r="C104" s="161"/>
      <c r="D104" s="161"/>
      <c r="E104" s="71"/>
      <c r="F104" s="71"/>
      <c r="G104" s="92"/>
      <c r="H104" s="93">
        <f t="shared" si="9"/>
        <v>0</v>
      </c>
      <c r="I104" s="162"/>
      <c r="J104" s="93">
        <f t="shared" si="10"/>
        <v>0</v>
      </c>
      <c r="K104" s="162"/>
      <c r="L104" s="162" t="str">
        <f t="shared" si="11"/>
        <v/>
      </c>
      <c r="M104" s="39"/>
      <c r="N104" s="163">
        <f t="shared" si="12"/>
        <v>0</v>
      </c>
      <c r="O104" s="163">
        <f t="shared" si="13"/>
        <v>0</v>
      </c>
      <c r="P104" s="163">
        <f t="shared" si="14"/>
        <v>0</v>
      </c>
      <c r="Q104" s="163">
        <f t="shared" si="15"/>
        <v>0</v>
      </c>
      <c r="R104" s="163">
        <f t="shared" si="16"/>
        <v>0</v>
      </c>
      <c r="S104" s="39"/>
      <c r="T104" s="164"/>
      <c r="U104" s="165">
        <f>ROUND(ROUND(T104,2)*(1+'General Inputs'!K$20)*(1-Z104)+'General Inputs'!K$28,2)</f>
        <v>0</v>
      </c>
      <c r="V104" s="165">
        <f>ROUND(ROUND(U104,2)*(1+'General Inputs'!L$20)*(1-AA104)+'General Inputs'!L$28,2)</f>
        <v>0</v>
      </c>
      <c r="W104" s="165">
        <f>ROUND(ROUND(V104,2)*(1+'General Inputs'!M$20)*(1-AB104)+'General Inputs'!M$28,2)</f>
        <v>0</v>
      </c>
      <c r="X104" s="165">
        <f>ROUND(ROUND(W104,2)*(1+'General Inputs'!N$20)*(1-AC104)+'General Inputs'!N$28,2)</f>
        <v>0</v>
      </c>
      <c r="Y104" s="166"/>
      <c r="Z104" s="194">
        <f>IF($T104="",0,'General Inputs'!K$23)</f>
        <v>0</v>
      </c>
      <c r="AA104" s="194">
        <f>IF($T104="",0,'General Inputs'!L$23)</f>
        <v>0</v>
      </c>
      <c r="AB104" s="194">
        <f>IF($T104="",0,'General Inputs'!M$23)</f>
        <v>0</v>
      </c>
      <c r="AC104" s="194">
        <f>IF($T104="",0,'General Inputs'!N$23)</f>
        <v>0</v>
      </c>
      <c r="AD104" s="36"/>
      <c r="AE104" s="36"/>
      <c r="AF104" s="36"/>
      <c r="AG104" s="36"/>
      <c r="AH104" s="36"/>
      <c r="AI104" s="36"/>
      <c r="AJ104" s="36"/>
    </row>
    <row r="105" spans="1:36" hidden="1" outlineLevel="1" x14ac:dyDescent="0.2">
      <c r="A105" s="36"/>
      <c r="B105" s="36"/>
      <c r="C105" s="161"/>
      <c r="D105" s="161"/>
      <c r="E105" s="71"/>
      <c r="F105" s="71"/>
      <c r="G105" s="92"/>
      <c r="H105" s="93">
        <f t="shared" si="9"/>
        <v>0</v>
      </c>
      <c r="I105" s="162"/>
      <c r="J105" s="93">
        <f t="shared" si="10"/>
        <v>0</v>
      </c>
      <c r="K105" s="162"/>
      <c r="L105" s="162" t="str">
        <f t="shared" si="11"/>
        <v/>
      </c>
      <c r="M105" s="39"/>
      <c r="N105" s="163">
        <f t="shared" si="12"/>
        <v>0</v>
      </c>
      <c r="O105" s="163">
        <f t="shared" si="13"/>
        <v>0</v>
      </c>
      <c r="P105" s="163">
        <f t="shared" si="14"/>
        <v>0</v>
      </c>
      <c r="Q105" s="163">
        <f t="shared" si="15"/>
        <v>0</v>
      </c>
      <c r="R105" s="163">
        <f t="shared" si="16"/>
        <v>0</v>
      </c>
      <c r="S105" s="39"/>
      <c r="T105" s="164"/>
      <c r="U105" s="165">
        <f>ROUND(ROUND(T105,2)*(1+'General Inputs'!K$20)*(1-Z105)+'General Inputs'!K$28,2)</f>
        <v>0</v>
      </c>
      <c r="V105" s="165">
        <f>ROUND(ROUND(U105,2)*(1+'General Inputs'!L$20)*(1-AA105)+'General Inputs'!L$28,2)</f>
        <v>0</v>
      </c>
      <c r="W105" s="165">
        <f>ROUND(ROUND(V105,2)*(1+'General Inputs'!M$20)*(1-AB105)+'General Inputs'!M$28,2)</f>
        <v>0</v>
      </c>
      <c r="X105" s="165">
        <f>ROUND(ROUND(W105,2)*(1+'General Inputs'!N$20)*(1-AC105)+'General Inputs'!N$28,2)</f>
        <v>0</v>
      </c>
      <c r="Y105" s="166"/>
      <c r="Z105" s="194">
        <f>IF($T105="",0,'General Inputs'!K$23)</f>
        <v>0</v>
      </c>
      <c r="AA105" s="194">
        <f>IF($T105="",0,'General Inputs'!L$23)</f>
        <v>0</v>
      </c>
      <c r="AB105" s="194">
        <f>IF($T105="",0,'General Inputs'!M$23)</f>
        <v>0</v>
      </c>
      <c r="AC105" s="194">
        <f>IF($T105="",0,'General Inputs'!N$23)</f>
        <v>0</v>
      </c>
      <c r="AD105" s="36"/>
      <c r="AE105" s="36"/>
      <c r="AF105" s="36"/>
      <c r="AG105" s="36"/>
      <c r="AH105" s="36"/>
      <c r="AI105" s="36"/>
      <c r="AJ105" s="36"/>
    </row>
    <row r="106" spans="1:36" hidden="1" outlineLevel="1" x14ac:dyDescent="0.2">
      <c r="A106" s="36"/>
      <c r="B106" s="36"/>
      <c r="C106" s="161"/>
      <c r="D106" s="161"/>
      <c r="E106" s="71"/>
      <c r="F106" s="71"/>
      <c r="G106" s="92"/>
      <c r="H106" s="93">
        <f t="shared" si="9"/>
        <v>0</v>
      </c>
      <c r="I106" s="162"/>
      <c r="J106" s="93">
        <f t="shared" si="10"/>
        <v>0</v>
      </c>
      <c r="K106" s="162"/>
      <c r="L106" s="162" t="str">
        <f t="shared" si="11"/>
        <v/>
      </c>
      <c r="M106" s="39"/>
      <c r="N106" s="163">
        <f t="shared" si="12"/>
        <v>0</v>
      </c>
      <c r="O106" s="163">
        <f t="shared" si="13"/>
        <v>0</v>
      </c>
      <c r="P106" s="163">
        <f t="shared" si="14"/>
        <v>0</v>
      </c>
      <c r="Q106" s="163">
        <f t="shared" si="15"/>
        <v>0</v>
      </c>
      <c r="R106" s="163">
        <f t="shared" si="16"/>
        <v>0</v>
      </c>
      <c r="S106" s="39"/>
      <c r="T106" s="164"/>
      <c r="U106" s="165">
        <f>ROUND(ROUND(T106,2)*(1+'General Inputs'!K$20)*(1-Z106)+'General Inputs'!K$28,2)</f>
        <v>0</v>
      </c>
      <c r="V106" s="165">
        <f>ROUND(ROUND(U106,2)*(1+'General Inputs'!L$20)*(1-AA106)+'General Inputs'!L$28,2)</f>
        <v>0</v>
      </c>
      <c r="W106" s="165">
        <f>ROUND(ROUND(V106,2)*(1+'General Inputs'!M$20)*(1-AB106)+'General Inputs'!M$28,2)</f>
        <v>0</v>
      </c>
      <c r="X106" s="165">
        <f>ROUND(ROUND(W106,2)*(1+'General Inputs'!N$20)*(1-AC106)+'General Inputs'!N$28,2)</f>
        <v>0</v>
      </c>
      <c r="Y106" s="166"/>
      <c r="Z106" s="194">
        <f>IF($T106="",0,'General Inputs'!K$23)</f>
        <v>0</v>
      </c>
      <c r="AA106" s="194">
        <f>IF($T106="",0,'General Inputs'!L$23)</f>
        <v>0</v>
      </c>
      <c r="AB106" s="194">
        <f>IF($T106="",0,'General Inputs'!M$23)</f>
        <v>0</v>
      </c>
      <c r="AC106" s="194">
        <f>IF($T106="",0,'General Inputs'!N$23)</f>
        <v>0</v>
      </c>
      <c r="AD106" s="36"/>
      <c r="AE106" s="36"/>
      <c r="AF106" s="36"/>
      <c r="AG106" s="36"/>
      <c r="AH106" s="36"/>
      <c r="AI106" s="36"/>
      <c r="AJ106" s="36"/>
    </row>
    <row r="107" spans="1:36" hidden="1" outlineLevel="1" x14ac:dyDescent="0.2">
      <c r="A107" s="36"/>
      <c r="B107" s="36"/>
      <c r="C107" s="161"/>
      <c r="D107" s="161"/>
      <c r="E107" s="71"/>
      <c r="F107" s="71"/>
      <c r="G107" s="92"/>
      <c r="H107" s="93">
        <f t="shared" si="9"/>
        <v>0</v>
      </c>
      <c r="I107" s="162"/>
      <c r="J107" s="93">
        <f t="shared" si="10"/>
        <v>0</v>
      </c>
      <c r="K107" s="162"/>
      <c r="L107" s="162" t="str">
        <f t="shared" si="11"/>
        <v/>
      </c>
      <c r="M107" s="39"/>
      <c r="N107" s="163">
        <f t="shared" si="12"/>
        <v>0</v>
      </c>
      <c r="O107" s="163">
        <f t="shared" si="13"/>
        <v>0</v>
      </c>
      <c r="P107" s="163">
        <f t="shared" si="14"/>
        <v>0</v>
      </c>
      <c r="Q107" s="163">
        <f t="shared" si="15"/>
        <v>0</v>
      </c>
      <c r="R107" s="163">
        <f t="shared" si="16"/>
        <v>0</v>
      </c>
      <c r="S107" s="39"/>
      <c r="T107" s="164"/>
      <c r="U107" s="165">
        <f>ROUND(ROUND(T107,2)*(1+'General Inputs'!K$20)*(1-Z107)+'General Inputs'!K$28,2)</f>
        <v>0</v>
      </c>
      <c r="V107" s="165">
        <f>ROUND(ROUND(U107,2)*(1+'General Inputs'!L$20)*(1-AA107)+'General Inputs'!L$28,2)</f>
        <v>0</v>
      </c>
      <c r="W107" s="165">
        <f>ROUND(ROUND(V107,2)*(1+'General Inputs'!M$20)*(1-AB107)+'General Inputs'!M$28,2)</f>
        <v>0</v>
      </c>
      <c r="X107" s="165">
        <f>ROUND(ROUND(W107,2)*(1+'General Inputs'!N$20)*(1-AC107)+'General Inputs'!N$28,2)</f>
        <v>0</v>
      </c>
      <c r="Y107" s="166"/>
      <c r="Z107" s="194">
        <f>IF($T107="",0,'General Inputs'!K$23)</f>
        <v>0</v>
      </c>
      <c r="AA107" s="194">
        <f>IF($T107="",0,'General Inputs'!L$23)</f>
        <v>0</v>
      </c>
      <c r="AB107" s="194">
        <f>IF($T107="",0,'General Inputs'!M$23)</f>
        <v>0</v>
      </c>
      <c r="AC107" s="194">
        <f>IF($T107="",0,'General Inputs'!N$23)</f>
        <v>0</v>
      </c>
      <c r="AD107" s="36"/>
      <c r="AE107" s="36"/>
      <c r="AF107" s="36"/>
      <c r="AG107" s="36"/>
      <c r="AH107" s="36"/>
      <c r="AI107" s="36"/>
      <c r="AJ107" s="36"/>
    </row>
    <row r="108" spans="1:36" hidden="1" outlineLevel="1" x14ac:dyDescent="0.2">
      <c r="A108" s="36"/>
      <c r="B108" s="36"/>
      <c r="C108" s="161"/>
      <c r="D108" s="161"/>
      <c r="E108" s="71"/>
      <c r="F108" s="71"/>
      <c r="G108" s="92"/>
      <c r="H108" s="93">
        <f t="shared" si="9"/>
        <v>0</v>
      </c>
      <c r="I108" s="162"/>
      <c r="J108" s="93">
        <f t="shared" si="10"/>
        <v>0</v>
      </c>
      <c r="K108" s="162"/>
      <c r="L108" s="162" t="str">
        <f t="shared" si="11"/>
        <v/>
      </c>
      <c r="M108" s="39"/>
      <c r="N108" s="163">
        <f t="shared" si="12"/>
        <v>0</v>
      </c>
      <c r="O108" s="163">
        <f t="shared" si="13"/>
        <v>0</v>
      </c>
      <c r="P108" s="163">
        <f t="shared" si="14"/>
        <v>0</v>
      </c>
      <c r="Q108" s="163">
        <f t="shared" si="15"/>
        <v>0</v>
      </c>
      <c r="R108" s="163">
        <f t="shared" si="16"/>
        <v>0</v>
      </c>
      <c r="S108" s="39"/>
      <c r="T108" s="164"/>
      <c r="U108" s="165">
        <f>ROUND(ROUND(T108,2)*(1+'General Inputs'!K$20)*(1-Z108)+'General Inputs'!K$28,2)</f>
        <v>0</v>
      </c>
      <c r="V108" s="165">
        <f>ROUND(ROUND(U108,2)*(1+'General Inputs'!L$20)*(1-AA108)+'General Inputs'!L$28,2)</f>
        <v>0</v>
      </c>
      <c r="W108" s="165">
        <f>ROUND(ROUND(V108,2)*(1+'General Inputs'!M$20)*(1-AB108)+'General Inputs'!M$28,2)</f>
        <v>0</v>
      </c>
      <c r="X108" s="165">
        <f>ROUND(ROUND(W108,2)*(1+'General Inputs'!N$20)*(1-AC108)+'General Inputs'!N$28,2)</f>
        <v>0</v>
      </c>
      <c r="Y108" s="166"/>
      <c r="Z108" s="194">
        <f>IF($T108="",0,'General Inputs'!K$23)</f>
        <v>0</v>
      </c>
      <c r="AA108" s="194">
        <f>IF($T108="",0,'General Inputs'!L$23)</f>
        <v>0</v>
      </c>
      <c r="AB108" s="194">
        <f>IF($T108="",0,'General Inputs'!M$23)</f>
        <v>0</v>
      </c>
      <c r="AC108" s="194">
        <f>IF($T108="",0,'General Inputs'!N$23)</f>
        <v>0</v>
      </c>
      <c r="AD108" s="36"/>
      <c r="AE108" s="36"/>
      <c r="AF108" s="36"/>
      <c r="AG108" s="36"/>
      <c r="AH108" s="36"/>
      <c r="AI108" s="36"/>
      <c r="AJ108" s="36"/>
    </row>
    <row r="109" spans="1:36" hidden="1" outlineLevel="1" x14ac:dyDescent="0.2">
      <c r="A109" s="36"/>
      <c r="B109" s="36"/>
      <c r="C109" s="161"/>
      <c r="D109" s="161"/>
      <c r="E109" s="71"/>
      <c r="F109" s="71"/>
      <c r="G109" s="92"/>
      <c r="H109" s="93">
        <f t="shared" si="9"/>
        <v>0</v>
      </c>
      <c r="I109" s="162"/>
      <c r="J109" s="93">
        <f t="shared" si="10"/>
        <v>0</v>
      </c>
      <c r="K109" s="162"/>
      <c r="L109" s="162" t="str">
        <f t="shared" si="11"/>
        <v/>
      </c>
      <c r="M109" s="39"/>
      <c r="N109" s="163">
        <f t="shared" si="12"/>
        <v>0</v>
      </c>
      <c r="O109" s="163">
        <f t="shared" si="13"/>
        <v>0</v>
      </c>
      <c r="P109" s="163">
        <f t="shared" si="14"/>
        <v>0</v>
      </c>
      <c r="Q109" s="163">
        <f t="shared" si="15"/>
        <v>0</v>
      </c>
      <c r="R109" s="163">
        <f t="shared" si="16"/>
        <v>0</v>
      </c>
      <c r="S109" s="39"/>
      <c r="T109" s="164"/>
      <c r="U109" s="165">
        <f>ROUND(ROUND(T109,2)*(1+'General Inputs'!K$20)*(1-Z109)+'General Inputs'!K$28,2)</f>
        <v>0</v>
      </c>
      <c r="V109" s="165">
        <f>ROUND(ROUND(U109,2)*(1+'General Inputs'!L$20)*(1-AA109)+'General Inputs'!L$28,2)</f>
        <v>0</v>
      </c>
      <c r="W109" s="165">
        <f>ROUND(ROUND(V109,2)*(1+'General Inputs'!M$20)*(1-AB109)+'General Inputs'!M$28,2)</f>
        <v>0</v>
      </c>
      <c r="X109" s="165">
        <f>ROUND(ROUND(W109,2)*(1+'General Inputs'!N$20)*(1-AC109)+'General Inputs'!N$28,2)</f>
        <v>0</v>
      </c>
      <c r="Y109" s="166"/>
      <c r="Z109" s="194">
        <f>IF($T109="",0,'General Inputs'!K$23)</f>
        <v>0</v>
      </c>
      <c r="AA109" s="194">
        <f>IF($T109="",0,'General Inputs'!L$23)</f>
        <v>0</v>
      </c>
      <c r="AB109" s="194">
        <f>IF($T109="",0,'General Inputs'!M$23)</f>
        <v>0</v>
      </c>
      <c r="AC109" s="194">
        <f>IF($T109="",0,'General Inputs'!N$23)</f>
        <v>0</v>
      </c>
      <c r="AD109" s="36"/>
      <c r="AE109" s="36"/>
      <c r="AF109" s="36"/>
      <c r="AG109" s="36"/>
      <c r="AH109" s="36"/>
      <c r="AI109" s="36"/>
      <c r="AJ109" s="36"/>
    </row>
    <row r="110" spans="1:36" hidden="1" outlineLevel="1" x14ac:dyDescent="0.2">
      <c r="A110" s="36"/>
      <c r="B110" s="36"/>
      <c r="C110" s="161"/>
      <c r="D110" s="161"/>
      <c r="E110" s="71"/>
      <c r="F110" s="71"/>
      <c r="G110" s="92"/>
      <c r="H110" s="93">
        <f t="shared" si="9"/>
        <v>0</v>
      </c>
      <c r="I110" s="162"/>
      <c r="J110" s="93">
        <f t="shared" si="10"/>
        <v>0</v>
      </c>
      <c r="K110" s="162"/>
      <c r="L110" s="162" t="str">
        <f t="shared" si="11"/>
        <v/>
      </c>
      <c r="M110" s="39"/>
      <c r="N110" s="163">
        <f t="shared" si="12"/>
        <v>0</v>
      </c>
      <c r="O110" s="163">
        <f t="shared" si="13"/>
        <v>0</v>
      </c>
      <c r="P110" s="163">
        <f t="shared" si="14"/>
        <v>0</v>
      </c>
      <c r="Q110" s="163">
        <f t="shared" si="15"/>
        <v>0</v>
      </c>
      <c r="R110" s="163">
        <f t="shared" si="16"/>
        <v>0</v>
      </c>
      <c r="S110" s="39"/>
      <c r="T110" s="164"/>
      <c r="U110" s="165">
        <f>ROUND(ROUND(T110,2)*(1+'General Inputs'!K$20)*(1-Z110)+'General Inputs'!K$28,2)</f>
        <v>0</v>
      </c>
      <c r="V110" s="165">
        <f>ROUND(ROUND(U110,2)*(1+'General Inputs'!L$20)*(1-AA110)+'General Inputs'!L$28,2)</f>
        <v>0</v>
      </c>
      <c r="W110" s="165">
        <f>ROUND(ROUND(V110,2)*(1+'General Inputs'!M$20)*(1-AB110)+'General Inputs'!M$28,2)</f>
        <v>0</v>
      </c>
      <c r="X110" s="165">
        <f>ROUND(ROUND(W110,2)*(1+'General Inputs'!N$20)*(1-AC110)+'General Inputs'!N$28,2)</f>
        <v>0</v>
      </c>
      <c r="Y110" s="166"/>
      <c r="Z110" s="194">
        <f>IF($T110="",0,'General Inputs'!K$23)</f>
        <v>0</v>
      </c>
      <c r="AA110" s="194">
        <f>IF($T110="",0,'General Inputs'!L$23)</f>
        <v>0</v>
      </c>
      <c r="AB110" s="194">
        <f>IF($T110="",0,'General Inputs'!M$23)</f>
        <v>0</v>
      </c>
      <c r="AC110" s="194">
        <f>IF($T110="",0,'General Inputs'!N$23)</f>
        <v>0</v>
      </c>
      <c r="AD110" s="36"/>
      <c r="AE110" s="36"/>
      <c r="AF110" s="36"/>
      <c r="AG110" s="36"/>
      <c r="AH110" s="36"/>
      <c r="AI110" s="36"/>
      <c r="AJ110" s="36"/>
    </row>
    <row r="111" spans="1:36" hidden="1" outlineLevel="1" x14ac:dyDescent="0.2">
      <c r="A111" s="36"/>
      <c r="B111" s="36"/>
      <c r="C111" s="161"/>
      <c r="D111" s="161"/>
      <c r="E111" s="71"/>
      <c r="F111" s="71"/>
      <c r="G111" s="92"/>
      <c r="H111" s="93">
        <f t="shared" si="9"/>
        <v>0</v>
      </c>
      <c r="I111" s="162"/>
      <c r="J111" s="93">
        <f t="shared" si="10"/>
        <v>0</v>
      </c>
      <c r="K111" s="162"/>
      <c r="L111" s="162" t="str">
        <f t="shared" si="11"/>
        <v/>
      </c>
      <c r="M111" s="39"/>
      <c r="N111" s="163">
        <f t="shared" si="12"/>
        <v>0</v>
      </c>
      <c r="O111" s="163">
        <f t="shared" si="13"/>
        <v>0</v>
      </c>
      <c r="P111" s="163">
        <f t="shared" si="14"/>
        <v>0</v>
      </c>
      <c r="Q111" s="163">
        <f t="shared" si="15"/>
        <v>0</v>
      </c>
      <c r="R111" s="163">
        <f t="shared" si="16"/>
        <v>0</v>
      </c>
      <c r="S111" s="39"/>
      <c r="T111" s="164"/>
      <c r="U111" s="165">
        <f>ROUND(ROUND(T111,2)*(1+'General Inputs'!K$20)*(1-Z111)+'General Inputs'!K$28,2)</f>
        <v>0</v>
      </c>
      <c r="V111" s="165">
        <f>ROUND(ROUND(U111,2)*(1+'General Inputs'!L$20)*(1-AA111)+'General Inputs'!L$28,2)</f>
        <v>0</v>
      </c>
      <c r="W111" s="165">
        <f>ROUND(ROUND(V111,2)*(1+'General Inputs'!M$20)*(1-AB111)+'General Inputs'!M$28,2)</f>
        <v>0</v>
      </c>
      <c r="X111" s="165">
        <f>ROUND(ROUND(W111,2)*(1+'General Inputs'!N$20)*(1-AC111)+'General Inputs'!N$28,2)</f>
        <v>0</v>
      </c>
      <c r="Y111" s="166"/>
      <c r="Z111" s="194">
        <f>IF($T111="",0,'General Inputs'!K$23)</f>
        <v>0</v>
      </c>
      <c r="AA111" s="194">
        <f>IF($T111="",0,'General Inputs'!L$23)</f>
        <v>0</v>
      </c>
      <c r="AB111" s="194">
        <f>IF($T111="",0,'General Inputs'!M$23)</f>
        <v>0</v>
      </c>
      <c r="AC111" s="194">
        <f>IF($T111="",0,'General Inputs'!N$23)</f>
        <v>0</v>
      </c>
      <c r="AD111" s="36"/>
      <c r="AE111" s="36"/>
      <c r="AF111" s="36"/>
      <c r="AG111" s="36"/>
      <c r="AH111" s="36"/>
      <c r="AI111" s="36"/>
      <c r="AJ111" s="36"/>
    </row>
    <row r="112" spans="1:36" hidden="1" outlineLevel="1" x14ac:dyDescent="0.2">
      <c r="A112" s="36"/>
      <c r="B112" s="36"/>
      <c r="C112" s="161"/>
      <c r="D112" s="161"/>
      <c r="E112" s="71"/>
      <c r="F112" s="71"/>
      <c r="G112" s="92"/>
      <c r="H112" s="93">
        <f t="shared" si="9"/>
        <v>0</v>
      </c>
      <c r="I112" s="162"/>
      <c r="J112" s="93">
        <f t="shared" si="10"/>
        <v>0</v>
      </c>
      <c r="K112" s="162"/>
      <c r="L112" s="162" t="str">
        <f t="shared" si="11"/>
        <v/>
      </c>
      <c r="M112" s="39"/>
      <c r="N112" s="163">
        <f t="shared" si="12"/>
        <v>0</v>
      </c>
      <c r="O112" s="163">
        <f t="shared" si="13"/>
        <v>0</v>
      </c>
      <c r="P112" s="163">
        <f t="shared" si="14"/>
        <v>0</v>
      </c>
      <c r="Q112" s="163">
        <f t="shared" si="15"/>
        <v>0</v>
      </c>
      <c r="R112" s="163">
        <f t="shared" si="16"/>
        <v>0</v>
      </c>
      <c r="S112" s="39"/>
      <c r="T112" s="164"/>
      <c r="U112" s="165">
        <f>ROUND(ROUND(T112,2)*(1+'General Inputs'!K$20)*(1-Z112)+'General Inputs'!K$28,2)</f>
        <v>0</v>
      </c>
      <c r="V112" s="165">
        <f>ROUND(ROUND(U112,2)*(1+'General Inputs'!L$20)*(1-AA112)+'General Inputs'!L$28,2)</f>
        <v>0</v>
      </c>
      <c r="W112" s="165">
        <f>ROUND(ROUND(V112,2)*(1+'General Inputs'!M$20)*(1-AB112)+'General Inputs'!M$28,2)</f>
        <v>0</v>
      </c>
      <c r="X112" s="165">
        <f>ROUND(ROUND(W112,2)*(1+'General Inputs'!N$20)*(1-AC112)+'General Inputs'!N$28,2)</f>
        <v>0</v>
      </c>
      <c r="Y112" s="166"/>
      <c r="Z112" s="194">
        <f>IF($T112="",0,'General Inputs'!K$23)</f>
        <v>0</v>
      </c>
      <c r="AA112" s="194">
        <f>IF($T112="",0,'General Inputs'!L$23)</f>
        <v>0</v>
      </c>
      <c r="AB112" s="194">
        <f>IF($T112="",0,'General Inputs'!M$23)</f>
        <v>0</v>
      </c>
      <c r="AC112" s="194">
        <f>IF($T112="",0,'General Inputs'!N$23)</f>
        <v>0</v>
      </c>
      <c r="AD112" s="36"/>
      <c r="AE112" s="36"/>
      <c r="AF112" s="36"/>
      <c r="AG112" s="36"/>
      <c r="AH112" s="36"/>
      <c r="AI112" s="36"/>
      <c r="AJ112" s="36"/>
    </row>
    <row r="113" spans="1:36" hidden="1" outlineLevel="1" x14ac:dyDescent="0.2">
      <c r="A113" s="36"/>
      <c r="B113" s="36"/>
      <c r="C113" s="161"/>
      <c r="D113" s="161"/>
      <c r="E113" s="71"/>
      <c r="F113" s="71"/>
      <c r="G113" s="92"/>
      <c r="H113" s="93">
        <f t="shared" si="9"/>
        <v>0</v>
      </c>
      <c r="I113" s="162"/>
      <c r="J113" s="93">
        <f t="shared" si="10"/>
        <v>0</v>
      </c>
      <c r="K113" s="162"/>
      <c r="L113" s="162" t="str">
        <f t="shared" si="11"/>
        <v/>
      </c>
      <c r="M113" s="39"/>
      <c r="N113" s="163">
        <f t="shared" si="12"/>
        <v>0</v>
      </c>
      <c r="O113" s="163">
        <f t="shared" si="13"/>
        <v>0</v>
      </c>
      <c r="P113" s="163">
        <f t="shared" si="14"/>
        <v>0</v>
      </c>
      <c r="Q113" s="163">
        <f t="shared" si="15"/>
        <v>0</v>
      </c>
      <c r="R113" s="163">
        <f t="shared" si="16"/>
        <v>0</v>
      </c>
      <c r="S113" s="39"/>
      <c r="T113" s="164"/>
      <c r="U113" s="165">
        <f>ROUND(ROUND(T113,2)*(1+'General Inputs'!K$20)*(1-Z113)+'General Inputs'!K$28,2)</f>
        <v>0</v>
      </c>
      <c r="V113" s="165">
        <f>ROUND(ROUND(U113,2)*(1+'General Inputs'!L$20)*(1-AA113)+'General Inputs'!L$28,2)</f>
        <v>0</v>
      </c>
      <c r="W113" s="165">
        <f>ROUND(ROUND(V113,2)*(1+'General Inputs'!M$20)*(1-AB113)+'General Inputs'!M$28,2)</f>
        <v>0</v>
      </c>
      <c r="X113" s="165">
        <f>ROUND(ROUND(W113,2)*(1+'General Inputs'!N$20)*(1-AC113)+'General Inputs'!N$28,2)</f>
        <v>0</v>
      </c>
      <c r="Y113" s="166"/>
      <c r="Z113" s="194">
        <f>IF($T113="",0,'General Inputs'!K$23)</f>
        <v>0</v>
      </c>
      <c r="AA113" s="194">
        <f>IF($T113="",0,'General Inputs'!L$23)</f>
        <v>0</v>
      </c>
      <c r="AB113" s="194">
        <f>IF($T113="",0,'General Inputs'!M$23)</f>
        <v>0</v>
      </c>
      <c r="AC113" s="194">
        <f>IF($T113="",0,'General Inputs'!N$23)</f>
        <v>0</v>
      </c>
      <c r="AD113" s="36"/>
      <c r="AE113" s="36"/>
      <c r="AF113" s="36"/>
      <c r="AG113" s="36"/>
      <c r="AH113" s="36"/>
      <c r="AI113" s="36"/>
      <c r="AJ113" s="36"/>
    </row>
    <row r="114" spans="1:36" hidden="1" outlineLevel="1" x14ac:dyDescent="0.2">
      <c r="A114" s="36"/>
      <c r="B114" s="36"/>
      <c r="C114" s="161"/>
      <c r="D114" s="161"/>
      <c r="E114" s="71"/>
      <c r="F114" s="71"/>
      <c r="G114" s="92"/>
      <c r="H114" s="93">
        <f t="shared" si="9"/>
        <v>0</v>
      </c>
      <c r="I114" s="162"/>
      <c r="J114" s="93">
        <f t="shared" si="10"/>
        <v>0</v>
      </c>
      <c r="K114" s="162"/>
      <c r="L114" s="162" t="str">
        <f t="shared" si="11"/>
        <v/>
      </c>
      <c r="M114" s="39"/>
      <c r="N114" s="163">
        <f t="shared" si="12"/>
        <v>0</v>
      </c>
      <c r="O114" s="163">
        <f t="shared" si="13"/>
        <v>0</v>
      </c>
      <c r="P114" s="163">
        <f t="shared" si="14"/>
        <v>0</v>
      </c>
      <c r="Q114" s="163">
        <f t="shared" si="15"/>
        <v>0</v>
      </c>
      <c r="R114" s="163">
        <f t="shared" si="16"/>
        <v>0</v>
      </c>
      <c r="S114" s="39"/>
      <c r="T114" s="164"/>
      <c r="U114" s="165">
        <f>ROUND(ROUND(T114,2)*(1+'General Inputs'!K$20)*(1-Z114)+'General Inputs'!K$28,2)</f>
        <v>0</v>
      </c>
      <c r="V114" s="165">
        <f>ROUND(ROUND(U114,2)*(1+'General Inputs'!L$20)*(1-AA114)+'General Inputs'!L$28,2)</f>
        <v>0</v>
      </c>
      <c r="W114" s="165">
        <f>ROUND(ROUND(V114,2)*(1+'General Inputs'!M$20)*(1-AB114)+'General Inputs'!M$28,2)</f>
        <v>0</v>
      </c>
      <c r="X114" s="165">
        <f>ROUND(ROUND(W114,2)*(1+'General Inputs'!N$20)*(1-AC114)+'General Inputs'!N$28,2)</f>
        <v>0</v>
      </c>
      <c r="Y114" s="166"/>
      <c r="Z114" s="194">
        <f>IF($T114="",0,'General Inputs'!K$23)</f>
        <v>0</v>
      </c>
      <c r="AA114" s="194">
        <f>IF($T114="",0,'General Inputs'!L$23)</f>
        <v>0</v>
      </c>
      <c r="AB114" s="194">
        <f>IF($T114="",0,'General Inputs'!M$23)</f>
        <v>0</v>
      </c>
      <c r="AC114" s="194">
        <f>IF($T114="",0,'General Inputs'!N$23)</f>
        <v>0</v>
      </c>
      <c r="AD114" s="36"/>
      <c r="AE114" s="36"/>
      <c r="AF114" s="36"/>
      <c r="AG114" s="36"/>
      <c r="AH114" s="36"/>
      <c r="AI114" s="36"/>
      <c r="AJ114" s="36"/>
    </row>
    <row r="115" spans="1:36" hidden="1" outlineLevel="1" x14ac:dyDescent="0.2">
      <c r="A115" s="36"/>
      <c r="B115" s="36"/>
      <c r="C115" s="161"/>
      <c r="D115" s="161"/>
      <c r="E115" s="71"/>
      <c r="F115" s="71"/>
      <c r="G115" s="92"/>
      <c r="H115" s="93">
        <f t="shared" si="9"/>
        <v>0</v>
      </c>
      <c r="I115" s="162"/>
      <c r="J115" s="93">
        <f t="shared" si="10"/>
        <v>0</v>
      </c>
      <c r="K115" s="162"/>
      <c r="L115" s="162" t="str">
        <f t="shared" si="11"/>
        <v/>
      </c>
      <c r="M115" s="39"/>
      <c r="N115" s="163">
        <f t="shared" si="12"/>
        <v>0</v>
      </c>
      <c r="O115" s="163">
        <f t="shared" si="13"/>
        <v>0</v>
      </c>
      <c r="P115" s="163">
        <f t="shared" si="14"/>
        <v>0</v>
      </c>
      <c r="Q115" s="163">
        <f t="shared" si="15"/>
        <v>0</v>
      </c>
      <c r="R115" s="163">
        <f t="shared" si="16"/>
        <v>0</v>
      </c>
      <c r="S115" s="39"/>
      <c r="T115" s="164"/>
      <c r="U115" s="165">
        <f>ROUND(ROUND(T115,2)*(1+'General Inputs'!K$20)*(1-Z115)+'General Inputs'!K$28,2)</f>
        <v>0</v>
      </c>
      <c r="V115" s="165">
        <f>ROUND(ROUND(U115,2)*(1+'General Inputs'!L$20)*(1-AA115)+'General Inputs'!L$28,2)</f>
        <v>0</v>
      </c>
      <c r="W115" s="165">
        <f>ROUND(ROUND(V115,2)*(1+'General Inputs'!M$20)*(1-AB115)+'General Inputs'!M$28,2)</f>
        <v>0</v>
      </c>
      <c r="X115" s="165">
        <f>ROUND(ROUND(W115,2)*(1+'General Inputs'!N$20)*(1-AC115)+'General Inputs'!N$28,2)</f>
        <v>0</v>
      </c>
      <c r="Y115" s="166"/>
      <c r="Z115" s="194">
        <f>IF($T115="",0,'General Inputs'!K$23)</f>
        <v>0</v>
      </c>
      <c r="AA115" s="194">
        <f>IF($T115="",0,'General Inputs'!L$23)</f>
        <v>0</v>
      </c>
      <c r="AB115" s="194">
        <f>IF($T115="",0,'General Inputs'!M$23)</f>
        <v>0</v>
      </c>
      <c r="AC115" s="194">
        <f>IF($T115="",0,'General Inputs'!N$23)</f>
        <v>0</v>
      </c>
      <c r="AD115" s="36"/>
      <c r="AE115" s="36"/>
      <c r="AF115" s="36"/>
      <c r="AG115" s="36"/>
      <c r="AH115" s="36"/>
      <c r="AI115" s="36"/>
      <c r="AJ115" s="36"/>
    </row>
    <row r="116" spans="1:36" hidden="1" outlineLevel="1" x14ac:dyDescent="0.2">
      <c r="A116" s="36"/>
      <c r="B116" s="36"/>
      <c r="C116" s="161"/>
      <c r="D116" s="161"/>
      <c r="E116" s="71"/>
      <c r="F116" s="71"/>
      <c r="G116" s="92"/>
      <c r="H116" s="93">
        <f t="shared" si="9"/>
        <v>0</v>
      </c>
      <c r="I116" s="162"/>
      <c r="J116" s="93">
        <f t="shared" si="10"/>
        <v>0</v>
      </c>
      <c r="K116" s="162"/>
      <c r="L116" s="162" t="str">
        <f t="shared" si="11"/>
        <v/>
      </c>
      <c r="M116" s="39"/>
      <c r="N116" s="163">
        <f t="shared" si="12"/>
        <v>0</v>
      </c>
      <c r="O116" s="163">
        <f t="shared" si="13"/>
        <v>0</v>
      </c>
      <c r="P116" s="163">
        <f t="shared" si="14"/>
        <v>0</v>
      </c>
      <c r="Q116" s="163">
        <f t="shared" si="15"/>
        <v>0</v>
      </c>
      <c r="R116" s="163">
        <f t="shared" si="16"/>
        <v>0</v>
      </c>
      <c r="S116" s="39"/>
      <c r="T116" s="164"/>
      <c r="U116" s="165">
        <f>ROUND(ROUND(T116,2)*(1+'General Inputs'!K$20)*(1-Z116)+'General Inputs'!K$28,2)</f>
        <v>0</v>
      </c>
      <c r="V116" s="165">
        <f>ROUND(ROUND(U116,2)*(1+'General Inputs'!L$20)*(1-AA116)+'General Inputs'!L$28,2)</f>
        <v>0</v>
      </c>
      <c r="W116" s="165">
        <f>ROUND(ROUND(V116,2)*(1+'General Inputs'!M$20)*(1-AB116)+'General Inputs'!M$28,2)</f>
        <v>0</v>
      </c>
      <c r="X116" s="165">
        <f>ROUND(ROUND(W116,2)*(1+'General Inputs'!N$20)*(1-AC116)+'General Inputs'!N$28,2)</f>
        <v>0</v>
      </c>
      <c r="Y116" s="166"/>
      <c r="Z116" s="194">
        <f>IF($T116="",0,'General Inputs'!K$23)</f>
        <v>0</v>
      </c>
      <c r="AA116" s="194">
        <f>IF($T116="",0,'General Inputs'!L$23)</f>
        <v>0</v>
      </c>
      <c r="AB116" s="194">
        <f>IF($T116="",0,'General Inputs'!M$23)</f>
        <v>0</v>
      </c>
      <c r="AC116" s="194">
        <f>IF($T116="",0,'General Inputs'!N$23)</f>
        <v>0</v>
      </c>
      <c r="AD116" s="36"/>
      <c r="AE116" s="36"/>
      <c r="AF116" s="36"/>
      <c r="AG116" s="36"/>
      <c r="AH116" s="36"/>
      <c r="AI116" s="36"/>
      <c r="AJ116" s="36"/>
    </row>
    <row r="117" spans="1:36" hidden="1" outlineLevel="1" x14ac:dyDescent="0.2">
      <c r="A117" s="36"/>
      <c r="B117" s="36"/>
      <c r="C117" s="161"/>
      <c r="D117" s="161"/>
      <c r="E117" s="71"/>
      <c r="F117" s="71"/>
      <c r="G117" s="92"/>
      <c r="H117" s="93">
        <f t="shared" si="9"/>
        <v>0</v>
      </c>
      <c r="I117" s="162"/>
      <c r="J117" s="93">
        <f t="shared" si="10"/>
        <v>0</v>
      </c>
      <c r="K117" s="162"/>
      <c r="L117" s="162" t="str">
        <f t="shared" si="11"/>
        <v/>
      </c>
      <c r="M117" s="39"/>
      <c r="N117" s="163">
        <f t="shared" si="12"/>
        <v>0</v>
      </c>
      <c r="O117" s="163">
        <f t="shared" si="13"/>
        <v>0</v>
      </c>
      <c r="P117" s="163">
        <f t="shared" si="14"/>
        <v>0</v>
      </c>
      <c r="Q117" s="163">
        <f t="shared" si="15"/>
        <v>0</v>
      </c>
      <c r="R117" s="163">
        <f t="shared" si="16"/>
        <v>0</v>
      </c>
      <c r="S117" s="39"/>
      <c r="T117" s="164"/>
      <c r="U117" s="165">
        <f>ROUND(ROUND(T117,2)*(1+'General Inputs'!K$20)*(1-Z117)+'General Inputs'!K$28,2)</f>
        <v>0</v>
      </c>
      <c r="V117" s="165">
        <f>ROUND(ROUND(U117,2)*(1+'General Inputs'!L$20)*(1-AA117)+'General Inputs'!L$28,2)</f>
        <v>0</v>
      </c>
      <c r="W117" s="165">
        <f>ROUND(ROUND(V117,2)*(1+'General Inputs'!M$20)*(1-AB117)+'General Inputs'!M$28,2)</f>
        <v>0</v>
      </c>
      <c r="X117" s="165">
        <f>ROUND(ROUND(W117,2)*(1+'General Inputs'!N$20)*(1-AC117)+'General Inputs'!N$28,2)</f>
        <v>0</v>
      </c>
      <c r="Y117" s="166"/>
      <c r="Z117" s="194">
        <f>IF($T117="",0,'General Inputs'!K$23)</f>
        <v>0</v>
      </c>
      <c r="AA117" s="194">
        <f>IF($T117="",0,'General Inputs'!L$23)</f>
        <v>0</v>
      </c>
      <c r="AB117" s="194">
        <f>IF($T117="",0,'General Inputs'!M$23)</f>
        <v>0</v>
      </c>
      <c r="AC117" s="194">
        <f>IF($T117="",0,'General Inputs'!N$23)</f>
        <v>0</v>
      </c>
      <c r="AD117" s="36"/>
      <c r="AE117" s="36"/>
      <c r="AF117" s="36"/>
      <c r="AG117" s="36"/>
      <c r="AH117" s="36"/>
      <c r="AI117" s="36"/>
      <c r="AJ117" s="36"/>
    </row>
    <row r="118" spans="1:36" hidden="1" outlineLevel="1" x14ac:dyDescent="0.2">
      <c r="A118" s="36"/>
      <c r="B118" s="36"/>
      <c r="C118" s="161"/>
      <c r="D118" s="161"/>
      <c r="E118" s="71"/>
      <c r="F118" s="71"/>
      <c r="G118" s="92"/>
      <c r="H118" s="93">
        <f t="shared" si="9"/>
        <v>0</v>
      </c>
      <c r="I118" s="162"/>
      <c r="J118" s="93">
        <f t="shared" si="10"/>
        <v>0</v>
      </c>
      <c r="K118" s="162"/>
      <c r="L118" s="162" t="str">
        <f t="shared" si="11"/>
        <v/>
      </c>
      <c r="M118" s="39"/>
      <c r="N118" s="163">
        <f t="shared" si="12"/>
        <v>0</v>
      </c>
      <c r="O118" s="163">
        <f t="shared" si="13"/>
        <v>0</v>
      </c>
      <c r="P118" s="163">
        <f t="shared" si="14"/>
        <v>0</v>
      </c>
      <c r="Q118" s="163">
        <f t="shared" si="15"/>
        <v>0</v>
      </c>
      <c r="R118" s="163">
        <f t="shared" si="16"/>
        <v>0</v>
      </c>
      <c r="S118" s="39"/>
      <c r="T118" s="164"/>
      <c r="U118" s="165">
        <f>ROUND(ROUND(T118,2)*(1+'General Inputs'!K$20)*(1-Z118)+'General Inputs'!K$28,2)</f>
        <v>0</v>
      </c>
      <c r="V118" s="165">
        <f>ROUND(ROUND(U118,2)*(1+'General Inputs'!L$20)*(1-AA118)+'General Inputs'!L$28,2)</f>
        <v>0</v>
      </c>
      <c r="W118" s="165">
        <f>ROUND(ROUND(V118,2)*(1+'General Inputs'!M$20)*(1-AB118)+'General Inputs'!M$28,2)</f>
        <v>0</v>
      </c>
      <c r="X118" s="165">
        <f>ROUND(ROUND(W118,2)*(1+'General Inputs'!N$20)*(1-AC118)+'General Inputs'!N$28,2)</f>
        <v>0</v>
      </c>
      <c r="Y118" s="166"/>
      <c r="Z118" s="194">
        <f>IF($T118="",0,'General Inputs'!K$23)</f>
        <v>0</v>
      </c>
      <c r="AA118" s="194">
        <f>IF($T118="",0,'General Inputs'!L$23)</f>
        <v>0</v>
      </c>
      <c r="AB118" s="194">
        <f>IF($T118="",0,'General Inputs'!M$23)</f>
        <v>0</v>
      </c>
      <c r="AC118" s="194">
        <f>IF($T118="",0,'General Inputs'!N$23)</f>
        <v>0</v>
      </c>
      <c r="AD118" s="36"/>
      <c r="AE118" s="36"/>
      <c r="AF118" s="36"/>
      <c r="AG118" s="36"/>
      <c r="AH118" s="36"/>
      <c r="AI118" s="36"/>
      <c r="AJ118" s="36"/>
    </row>
    <row r="119" spans="1:36" hidden="1" outlineLevel="1" x14ac:dyDescent="0.2">
      <c r="A119" s="36"/>
      <c r="B119" s="36"/>
      <c r="C119" s="161"/>
      <c r="D119" s="161"/>
      <c r="E119" s="71"/>
      <c r="F119" s="71"/>
      <c r="G119" s="92"/>
      <c r="H119" s="93">
        <f t="shared" si="9"/>
        <v>0</v>
      </c>
      <c r="I119" s="162"/>
      <c r="J119" s="93">
        <f t="shared" si="10"/>
        <v>0</v>
      </c>
      <c r="K119" s="162"/>
      <c r="L119" s="162" t="str">
        <f t="shared" si="11"/>
        <v/>
      </c>
      <c r="M119" s="39"/>
      <c r="N119" s="163">
        <f t="shared" si="12"/>
        <v>0</v>
      </c>
      <c r="O119" s="163">
        <f t="shared" si="13"/>
        <v>0</v>
      </c>
      <c r="P119" s="163">
        <f t="shared" si="14"/>
        <v>0</v>
      </c>
      <c r="Q119" s="163">
        <f t="shared" si="15"/>
        <v>0</v>
      </c>
      <c r="R119" s="163">
        <f t="shared" si="16"/>
        <v>0</v>
      </c>
      <c r="S119" s="39"/>
      <c r="T119" s="164"/>
      <c r="U119" s="165">
        <f>ROUND(ROUND(T119,2)*(1+'General Inputs'!K$20)*(1-Z119)+'General Inputs'!K$28,2)</f>
        <v>0</v>
      </c>
      <c r="V119" s="165">
        <f>ROUND(ROUND(U119,2)*(1+'General Inputs'!L$20)*(1-AA119)+'General Inputs'!L$28,2)</f>
        <v>0</v>
      </c>
      <c r="W119" s="165">
        <f>ROUND(ROUND(V119,2)*(1+'General Inputs'!M$20)*(1-AB119)+'General Inputs'!M$28,2)</f>
        <v>0</v>
      </c>
      <c r="X119" s="165">
        <f>ROUND(ROUND(W119,2)*(1+'General Inputs'!N$20)*(1-AC119)+'General Inputs'!N$28,2)</f>
        <v>0</v>
      </c>
      <c r="Y119" s="166"/>
      <c r="Z119" s="194">
        <f>IF($T119="",0,'General Inputs'!K$23)</f>
        <v>0</v>
      </c>
      <c r="AA119" s="194">
        <f>IF($T119="",0,'General Inputs'!L$23)</f>
        <v>0</v>
      </c>
      <c r="AB119" s="194">
        <f>IF($T119="",0,'General Inputs'!M$23)</f>
        <v>0</v>
      </c>
      <c r="AC119" s="194">
        <f>IF($T119="",0,'General Inputs'!N$23)</f>
        <v>0</v>
      </c>
      <c r="AD119" s="36"/>
      <c r="AE119" s="36"/>
      <c r="AF119" s="36"/>
      <c r="AG119" s="36"/>
      <c r="AH119" s="36"/>
      <c r="AI119" s="36"/>
      <c r="AJ119" s="36"/>
    </row>
    <row r="120" spans="1:36" hidden="1" outlineLevel="1" x14ac:dyDescent="0.2">
      <c r="A120" s="36"/>
      <c r="B120" s="36"/>
      <c r="C120" s="161"/>
      <c r="D120" s="161"/>
      <c r="E120" s="71"/>
      <c r="F120" s="71"/>
      <c r="G120" s="92"/>
      <c r="H120" s="93">
        <f t="shared" si="9"/>
        <v>0</v>
      </c>
      <c r="I120" s="162"/>
      <c r="J120" s="93">
        <f t="shared" si="10"/>
        <v>0</v>
      </c>
      <c r="K120" s="162"/>
      <c r="L120" s="162" t="str">
        <f t="shared" si="11"/>
        <v/>
      </c>
      <c r="M120" s="39"/>
      <c r="N120" s="163">
        <f t="shared" si="12"/>
        <v>0</v>
      </c>
      <c r="O120" s="163">
        <f t="shared" si="13"/>
        <v>0</v>
      </c>
      <c r="P120" s="163">
        <f t="shared" si="14"/>
        <v>0</v>
      </c>
      <c r="Q120" s="163">
        <f t="shared" si="15"/>
        <v>0</v>
      </c>
      <c r="R120" s="163">
        <f t="shared" si="16"/>
        <v>0</v>
      </c>
      <c r="S120" s="39"/>
      <c r="T120" s="164"/>
      <c r="U120" s="165">
        <f>ROUND(ROUND(T120,2)*(1+'General Inputs'!K$20)*(1-Z120)+'General Inputs'!K$28,2)</f>
        <v>0</v>
      </c>
      <c r="V120" s="165">
        <f>ROUND(ROUND(U120,2)*(1+'General Inputs'!L$20)*(1-AA120)+'General Inputs'!L$28,2)</f>
        <v>0</v>
      </c>
      <c r="W120" s="165">
        <f>ROUND(ROUND(V120,2)*(1+'General Inputs'!M$20)*(1-AB120)+'General Inputs'!M$28,2)</f>
        <v>0</v>
      </c>
      <c r="X120" s="165">
        <f>ROUND(ROUND(W120,2)*(1+'General Inputs'!N$20)*(1-AC120)+'General Inputs'!N$28,2)</f>
        <v>0</v>
      </c>
      <c r="Y120" s="166"/>
      <c r="Z120" s="194">
        <f>IF($T120="",0,'General Inputs'!K$23)</f>
        <v>0</v>
      </c>
      <c r="AA120" s="194">
        <f>IF($T120="",0,'General Inputs'!L$23)</f>
        <v>0</v>
      </c>
      <c r="AB120" s="194">
        <f>IF($T120="",0,'General Inputs'!M$23)</f>
        <v>0</v>
      </c>
      <c r="AC120" s="194">
        <f>IF($T120="",0,'General Inputs'!N$23)</f>
        <v>0</v>
      </c>
      <c r="AD120" s="36"/>
      <c r="AE120" s="36"/>
      <c r="AF120" s="36"/>
      <c r="AG120" s="36"/>
      <c r="AH120" s="36"/>
      <c r="AI120" s="36"/>
      <c r="AJ120" s="36"/>
    </row>
    <row r="121" spans="1:36" hidden="1" outlineLevel="1" x14ac:dyDescent="0.2">
      <c r="A121" s="36"/>
      <c r="B121" s="36"/>
      <c r="C121" s="161"/>
      <c r="D121" s="161"/>
      <c r="E121" s="71"/>
      <c r="F121" s="71"/>
      <c r="G121" s="92"/>
      <c r="H121" s="93">
        <f t="shared" si="9"/>
        <v>0</v>
      </c>
      <c r="I121" s="162"/>
      <c r="J121" s="93">
        <f t="shared" si="10"/>
        <v>0</v>
      </c>
      <c r="K121" s="162"/>
      <c r="L121" s="162" t="str">
        <f t="shared" si="11"/>
        <v/>
      </c>
      <c r="M121" s="39"/>
      <c r="N121" s="163">
        <f t="shared" si="12"/>
        <v>0</v>
      </c>
      <c r="O121" s="163">
        <f t="shared" si="13"/>
        <v>0</v>
      </c>
      <c r="P121" s="163">
        <f t="shared" si="14"/>
        <v>0</v>
      </c>
      <c r="Q121" s="163">
        <f t="shared" si="15"/>
        <v>0</v>
      </c>
      <c r="R121" s="163">
        <f t="shared" si="16"/>
        <v>0</v>
      </c>
      <c r="S121" s="39"/>
      <c r="T121" s="164"/>
      <c r="U121" s="165">
        <f>ROUND(ROUND(T121,2)*(1+'General Inputs'!K$20)*(1-Z121)+'General Inputs'!K$28,2)</f>
        <v>0</v>
      </c>
      <c r="V121" s="165">
        <f>ROUND(ROUND(U121,2)*(1+'General Inputs'!L$20)*(1-AA121)+'General Inputs'!L$28,2)</f>
        <v>0</v>
      </c>
      <c r="W121" s="165">
        <f>ROUND(ROUND(V121,2)*(1+'General Inputs'!M$20)*(1-AB121)+'General Inputs'!M$28,2)</f>
        <v>0</v>
      </c>
      <c r="X121" s="165">
        <f>ROUND(ROUND(W121,2)*(1+'General Inputs'!N$20)*(1-AC121)+'General Inputs'!N$28,2)</f>
        <v>0</v>
      </c>
      <c r="Y121" s="166"/>
      <c r="Z121" s="194">
        <f>IF($T121="",0,'General Inputs'!K$23)</f>
        <v>0</v>
      </c>
      <c r="AA121" s="194">
        <f>IF($T121="",0,'General Inputs'!L$23)</f>
        <v>0</v>
      </c>
      <c r="AB121" s="194">
        <f>IF($T121="",0,'General Inputs'!M$23)</f>
        <v>0</v>
      </c>
      <c r="AC121" s="194">
        <f>IF($T121="",0,'General Inputs'!N$23)</f>
        <v>0</v>
      </c>
      <c r="AD121" s="36"/>
      <c r="AE121" s="36"/>
      <c r="AF121" s="36"/>
      <c r="AG121" s="36"/>
      <c r="AH121" s="36"/>
      <c r="AI121" s="36"/>
      <c r="AJ121" s="36"/>
    </row>
    <row r="122" spans="1:36" hidden="1" outlineLevel="1" x14ac:dyDescent="0.2">
      <c r="A122" s="36"/>
      <c r="B122" s="36"/>
      <c r="C122" s="161"/>
      <c r="D122" s="161"/>
      <c r="E122" s="71"/>
      <c r="F122" s="71"/>
      <c r="G122" s="92"/>
      <c r="H122" s="93">
        <f t="shared" si="9"/>
        <v>0</v>
      </c>
      <c r="I122" s="162"/>
      <c r="J122" s="93">
        <f t="shared" si="10"/>
        <v>0</v>
      </c>
      <c r="K122" s="162"/>
      <c r="L122" s="162" t="str">
        <f t="shared" si="11"/>
        <v/>
      </c>
      <c r="M122" s="39"/>
      <c r="N122" s="163">
        <f t="shared" si="12"/>
        <v>0</v>
      </c>
      <c r="O122" s="163">
        <f t="shared" si="13"/>
        <v>0</v>
      </c>
      <c r="P122" s="163">
        <f t="shared" si="14"/>
        <v>0</v>
      </c>
      <c r="Q122" s="163">
        <f t="shared" si="15"/>
        <v>0</v>
      </c>
      <c r="R122" s="163">
        <f t="shared" si="16"/>
        <v>0</v>
      </c>
      <c r="S122" s="39"/>
      <c r="T122" s="164"/>
      <c r="U122" s="165">
        <f>ROUND(ROUND(T122,2)*(1+'General Inputs'!K$20)*(1-Z122)+'General Inputs'!K$28,2)</f>
        <v>0</v>
      </c>
      <c r="V122" s="165">
        <f>ROUND(ROUND(U122,2)*(1+'General Inputs'!L$20)*(1-AA122)+'General Inputs'!L$28,2)</f>
        <v>0</v>
      </c>
      <c r="W122" s="165">
        <f>ROUND(ROUND(V122,2)*(1+'General Inputs'!M$20)*(1-AB122)+'General Inputs'!M$28,2)</f>
        <v>0</v>
      </c>
      <c r="X122" s="165">
        <f>ROUND(ROUND(W122,2)*(1+'General Inputs'!N$20)*(1-AC122)+'General Inputs'!N$28,2)</f>
        <v>0</v>
      </c>
      <c r="Y122" s="166"/>
      <c r="Z122" s="194">
        <f>IF($T122="",0,'General Inputs'!K$23)</f>
        <v>0</v>
      </c>
      <c r="AA122" s="194">
        <f>IF($T122="",0,'General Inputs'!L$23)</f>
        <v>0</v>
      </c>
      <c r="AB122" s="194">
        <f>IF($T122="",0,'General Inputs'!M$23)</f>
        <v>0</v>
      </c>
      <c r="AC122" s="194">
        <f>IF($T122="",0,'General Inputs'!N$23)</f>
        <v>0</v>
      </c>
      <c r="AD122" s="36"/>
      <c r="AE122" s="36"/>
      <c r="AF122" s="36"/>
      <c r="AG122" s="36"/>
      <c r="AH122" s="36"/>
      <c r="AI122" s="36"/>
      <c r="AJ122" s="36"/>
    </row>
    <row r="123" spans="1:36" hidden="1" outlineLevel="1" x14ac:dyDescent="0.2">
      <c r="A123" s="36"/>
      <c r="B123" s="36"/>
      <c r="C123" s="161"/>
      <c r="D123" s="161"/>
      <c r="E123" s="71"/>
      <c r="F123" s="71"/>
      <c r="G123" s="92"/>
      <c r="H123" s="93">
        <f t="shared" si="9"/>
        <v>0</v>
      </c>
      <c r="I123" s="162"/>
      <c r="J123" s="93">
        <f t="shared" si="10"/>
        <v>0</v>
      </c>
      <c r="K123" s="162"/>
      <c r="L123" s="162" t="str">
        <f t="shared" si="11"/>
        <v/>
      </c>
      <c r="M123" s="39"/>
      <c r="N123" s="163">
        <f t="shared" si="12"/>
        <v>0</v>
      </c>
      <c r="O123" s="163">
        <f t="shared" si="13"/>
        <v>0</v>
      </c>
      <c r="P123" s="163">
        <f t="shared" si="14"/>
        <v>0</v>
      </c>
      <c r="Q123" s="163">
        <f t="shared" si="15"/>
        <v>0</v>
      </c>
      <c r="R123" s="163">
        <f t="shared" si="16"/>
        <v>0</v>
      </c>
      <c r="S123" s="39"/>
      <c r="T123" s="164"/>
      <c r="U123" s="165">
        <f>ROUND(ROUND(T123,2)*(1+'General Inputs'!K$20)*(1-Z123)+'General Inputs'!K$28,2)</f>
        <v>0</v>
      </c>
      <c r="V123" s="165">
        <f>ROUND(ROUND(U123,2)*(1+'General Inputs'!L$20)*(1-AA123)+'General Inputs'!L$28,2)</f>
        <v>0</v>
      </c>
      <c r="W123" s="165">
        <f>ROUND(ROUND(V123,2)*(1+'General Inputs'!M$20)*(1-AB123)+'General Inputs'!M$28,2)</f>
        <v>0</v>
      </c>
      <c r="X123" s="165">
        <f>ROUND(ROUND(W123,2)*(1+'General Inputs'!N$20)*(1-AC123)+'General Inputs'!N$28,2)</f>
        <v>0</v>
      </c>
      <c r="Y123" s="166"/>
      <c r="Z123" s="194">
        <f>IF($T123="",0,'General Inputs'!K$23)</f>
        <v>0</v>
      </c>
      <c r="AA123" s="194">
        <f>IF($T123="",0,'General Inputs'!L$23)</f>
        <v>0</v>
      </c>
      <c r="AB123" s="194">
        <f>IF($T123="",0,'General Inputs'!M$23)</f>
        <v>0</v>
      </c>
      <c r="AC123" s="194">
        <f>IF($T123="",0,'General Inputs'!N$23)</f>
        <v>0</v>
      </c>
      <c r="AD123" s="36"/>
      <c r="AE123" s="36"/>
      <c r="AF123" s="36"/>
      <c r="AG123" s="36"/>
      <c r="AH123" s="36"/>
      <c r="AI123" s="36"/>
      <c r="AJ123" s="36"/>
    </row>
    <row r="124" spans="1:36" hidden="1" outlineLevel="1" x14ac:dyDescent="0.2">
      <c r="A124" s="36"/>
      <c r="B124" s="36"/>
      <c r="C124" s="161"/>
      <c r="D124" s="161"/>
      <c r="E124" s="71"/>
      <c r="F124" s="71"/>
      <c r="G124" s="92"/>
      <c r="H124" s="93">
        <f t="shared" si="9"/>
        <v>0</v>
      </c>
      <c r="I124" s="162"/>
      <c r="J124" s="93">
        <f t="shared" si="10"/>
        <v>0</v>
      </c>
      <c r="K124" s="162"/>
      <c r="L124" s="162" t="str">
        <f t="shared" si="11"/>
        <v/>
      </c>
      <c r="M124" s="39"/>
      <c r="N124" s="163">
        <f t="shared" si="12"/>
        <v>0</v>
      </c>
      <c r="O124" s="163">
        <f t="shared" si="13"/>
        <v>0</v>
      </c>
      <c r="P124" s="163">
        <f t="shared" si="14"/>
        <v>0</v>
      </c>
      <c r="Q124" s="163">
        <f t="shared" si="15"/>
        <v>0</v>
      </c>
      <c r="R124" s="163">
        <f t="shared" si="16"/>
        <v>0</v>
      </c>
      <c r="S124" s="39"/>
      <c r="T124" s="164"/>
      <c r="U124" s="165">
        <f>ROUND(ROUND(T124,2)*(1+'General Inputs'!K$20)*(1-Z124)+'General Inputs'!K$28,2)</f>
        <v>0</v>
      </c>
      <c r="V124" s="165">
        <f>ROUND(ROUND(U124,2)*(1+'General Inputs'!L$20)*(1-AA124)+'General Inputs'!L$28,2)</f>
        <v>0</v>
      </c>
      <c r="W124" s="165">
        <f>ROUND(ROUND(V124,2)*(1+'General Inputs'!M$20)*(1-AB124)+'General Inputs'!M$28,2)</f>
        <v>0</v>
      </c>
      <c r="X124" s="165">
        <f>ROUND(ROUND(W124,2)*(1+'General Inputs'!N$20)*(1-AC124)+'General Inputs'!N$28,2)</f>
        <v>0</v>
      </c>
      <c r="Y124" s="166"/>
      <c r="Z124" s="194">
        <f>IF($T124="",0,'General Inputs'!K$23)</f>
        <v>0</v>
      </c>
      <c r="AA124" s="194">
        <f>IF($T124="",0,'General Inputs'!L$23)</f>
        <v>0</v>
      </c>
      <c r="AB124" s="194">
        <f>IF($T124="",0,'General Inputs'!M$23)</f>
        <v>0</v>
      </c>
      <c r="AC124" s="194">
        <f>IF($T124="",0,'General Inputs'!N$23)</f>
        <v>0</v>
      </c>
      <c r="AD124" s="36"/>
      <c r="AE124" s="36"/>
      <c r="AF124" s="36"/>
      <c r="AG124" s="36"/>
      <c r="AH124" s="36"/>
      <c r="AI124" s="36"/>
      <c r="AJ124" s="36"/>
    </row>
    <row r="125" spans="1:36" hidden="1" outlineLevel="1" x14ac:dyDescent="0.2">
      <c r="A125" s="36"/>
      <c r="B125" s="36"/>
      <c r="C125" s="161"/>
      <c r="D125" s="161"/>
      <c r="E125" s="71"/>
      <c r="F125" s="71"/>
      <c r="G125" s="92"/>
      <c r="H125" s="93">
        <f t="shared" si="9"/>
        <v>0</v>
      </c>
      <c r="I125" s="162"/>
      <c r="J125" s="93">
        <f t="shared" si="10"/>
        <v>0</v>
      </c>
      <c r="K125" s="162"/>
      <c r="L125" s="162" t="str">
        <f t="shared" si="11"/>
        <v/>
      </c>
      <c r="M125" s="39"/>
      <c r="N125" s="163">
        <f t="shared" si="12"/>
        <v>0</v>
      </c>
      <c r="O125" s="163">
        <f t="shared" si="13"/>
        <v>0</v>
      </c>
      <c r="P125" s="163">
        <f t="shared" si="14"/>
        <v>0</v>
      </c>
      <c r="Q125" s="163">
        <f t="shared" si="15"/>
        <v>0</v>
      </c>
      <c r="R125" s="163">
        <f t="shared" si="16"/>
        <v>0</v>
      </c>
      <c r="S125" s="39"/>
      <c r="T125" s="164"/>
      <c r="U125" s="165">
        <f>ROUND(ROUND(T125,2)*(1+'General Inputs'!K$20)*(1-Z125)+'General Inputs'!K$28,2)</f>
        <v>0</v>
      </c>
      <c r="V125" s="165">
        <f>ROUND(ROUND(U125,2)*(1+'General Inputs'!L$20)*(1-AA125)+'General Inputs'!L$28,2)</f>
        <v>0</v>
      </c>
      <c r="W125" s="165">
        <f>ROUND(ROUND(V125,2)*(1+'General Inputs'!M$20)*(1-AB125)+'General Inputs'!M$28,2)</f>
        <v>0</v>
      </c>
      <c r="X125" s="165">
        <f>ROUND(ROUND(W125,2)*(1+'General Inputs'!N$20)*(1-AC125)+'General Inputs'!N$28,2)</f>
        <v>0</v>
      </c>
      <c r="Y125" s="166"/>
      <c r="Z125" s="194">
        <f>IF($T125="",0,'General Inputs'!K$23)</f>
        <v>0</v>
      </c>
      <c r="AA125" s="194">
        <f>IF($T125="",0,'General Inputs'!L$23)</f>
        <v>0</v>
      </c>
      <c r="AB125" s="194">
        <f>IF($T125="",0,'General Inputs'!M$23)</f>
        <v>0</v>
      </c>
      <c r="AC125" s="194">
        <f>IF($T125="",0,'General Inputs'!N$23)</f>
        <v>0</v>
      </c>
      <c r="AD125" s="36"/>
      <c r="AE125" s="36"/>
      <c r="AF125" s="36"/>
      <c r="AG125" s="36"/>
      <c r="AH125" s="36"/>
      <c r="AI125" s="36"/>
      <c r="AJ125" s="36"/>
    </row>
    <row r="126" spans="1:36" hidden="1" outlineLevel="1" x14ac:dyDescent="0.2">
      <c r="A126" s="36"/>
      <c r="B126" s="36"/>
      <c r="C126" s="161"/>
      <c r="D126" s="161"/>
      <c r="E126" s="71"/>
      <c r="F126" s="71"/>
      <c r="G126" s="92"/>
      <c r="H126" s="93">
        <f t="shared" si="9"/>
        <v>0</v>
      </c>
      <c r="I126" s="162"/>
      <c r="J126" s="93">
        <f t="shared" si="10"/>
        <v>0</v>
      </c>
      <c r="K126" s="162"/>
      <c r="L126" s="162" t="str">
        <f t="shared" si="11"/>
        <v/>
      </c>
      <c r="M126" s="39"/>
      <c r="N126" s="163">
        <f t="shared" si="12"/>
        <v>0</v>
      </c>
      <c r="O126" s="163">
        <f t="shared" si="13"/>
        <v>0</v>
      </c>
      <c r="P126" s="163">
        <f t="shared" si="14"/>
        <v>0</v>
      </c>
      <c r="Q126" s="163">
        <f t="shared" si="15"/>
        <v>0</v>
      </c>
      <c r="R126" s="163">
        <f t="shared" si="16"/>
        <v>0</v>
      </c>
      <c r="S126" s="39"/>
      <c r="T126" s="164"/>
      <c r="U126" s="165">
        <f>ROUND(ROUND(T126,2)*(1+'General Inputs'!K$20)*(1-Z126)+'General Inputs'!K$28,2)</f>
        <v>0</v>
      </c>
      <c r="V126" s="165">
        <f>ROUND(ROUND(U126,2)*(1+'General Inputs'!L$20)*(1-AA126)+'General Inputs'!L$28,2)</f>
        <v>0</v>
      </c>
      <c r="W126" s="165">
        <f>ROUND(ROUND(V126,2)*(1+'General Inputs'!M$20)*(1-AB126)+'General Inputs'!M$28,2)</f>
        <v>0</v>
      </c>
      <c r="X126" s="165">
        <f>ROUND(ROUND(W126,2)*(1+'General Inputs'!N$20)*(1-AC126)+'General Inputs'!N$28,2)</f>
        <v>0</v>
      </c>
      <c r="Y126" s="166"/>
      <c r="Z126" s="194">
        <f>IF($T126="",0,'General Inputs'!K$23)</f>
        <v>0</v>
      </c>
      <c r="AA126" s="194">
        <f>IF($T126="",0,'General Inputs'!L$23)</f>
        <v>0</v>
      </c>
      <c r="AB126" s="194">
        <f>IF($T126="",0,'General Inputs'!M$23)</f>
        <v>0</v>
      </c>
      <c r="AC126" s="194">
        <f>IF($T126="",0,'General Inputs'!N$23)</f>
        <v>0</v>
      </c>
      <c r="AD126" s="36"/>
      <c r="AE126" s="36"/>
      <c r="AF126" s="36"/>
      <c r="AG126" s="36"/>
      <c r="AH126" s="36"/>
      <c r="AI126" s="36"/>
      <c r="AJ126" s="36"/>
    </row>
    <row r="127" spans="1:36" hidden="1" outlineLevel="1" x14ac:dyDescent="0.2">
      <c r="A127" s="36"/>
      <c r="B127" s="36"/>
      <c r="C127" s="161"/>
      <c r="D127" s="161"/>
      <c r="E127" s="71"/>
      <c r="F127" s="71"/>
      <c r="G127" s="92"/>
      <c r="H127" s="93">
        <f t="shared" si="9"/>
        <v>0</v>
      </c>
      <c r="I127" s="162"/>
      <c r="J127" s="93">
        <f t="shared" si="10"/>
        <v>0</v>
      </c>
      <c r="K127" s="162"/>
      <c r="L127" s="162" t="str">
        <f t="shared" si="11"/>
        <v/>
      </c>
      <c r="M127" s="39"/>
      <c r="N127" s="163">
        <f t="shared" si="12"/>
        <v>0</v>
      </c>
      <c r="O127" s="163">
        <f t="shared" si="13"/>
        <v>0</v>
      </c>
      <c r="P127" s="163">
        <f t="shared" si="14"/>
        <v>0</v>
      </c>
      <c r="Q127" s="163">
        <f t="shared" si="15"/>
        <v>0</v>
      </c>
      <c r="R127" s="163">
        <f t="shared" si="16"/>
        <v>0</v>
      </c>
      <c r="S127" s="39"/>
      <c r="T127" s="164"/>
      <c r="U127" s="165">
        <f>ROUND(ROUND(T127,2)*(1+'General Inputs'!K$20)*(1-Z127)+'General Inputs'!K$28,2)</f>
        <v>0</v>
      </c>
      <c r="V127" s="165">
        <f>ROUND(ROUND(U127,2)*(1+'General Inputs'!L$20)*(1-AA127)+'General Inputs'!L$28,2)</f>
        <v>0</v>
      </c>
      <c r="W127" s="165">
        <f>ROUND(ROUND(V127,2)*(1+'General Inputs'!M$20)*(1-AB127)+'General Inputs'!M$28,2)</f>
        <v>0</v>
      </c>
      <c r="X127" s="165">
        <f>ROUND(ROUND(W127,2)*(1+'General Inputs'!N$20)*(1-AC127)+'General Inputs'!N$28,2)</f>
        <v>0</v>
      </c>
      <c r="Y127" s="166"/>
      <c r="Z127" s="194">
        <f>IF($T127="",0,'General Inputs'!K$23)</f>
        <v>0</v>
      </c>
      <c r="AA127" s="194">
        <f>IF($T127="",0,'General Inputs'!L$23)</f>
        <v>0</v>
      </c>
      <c r="AB127" s="194">
        <f>IF($T127="",0,'General Inputs'!M$23)</f>
        <v>0</v>
      </c>
      <c r="AC127" s="194">
        <f>IF($T127="",0,'General Inputs'!N$23)</f>
        <v>0</v>
      </c>
      <c r="AD127" s="36"/>
      <c r="AE127" s="36"/>
      <c r="AF127" s="36"/>
      <c r="AG127" s="36"/>
      <c r="AH127" s="36"/>
      <c r="AI127" s="36"/>
      <c r="AJ127" s="36"/>
    </row>
    <row r="128" spans="1:36" hidden="1" outlineLevel="1" x14ac:dyDescent="0.2">
      <c r="A128" s="36"/>
      <c r="B128" s="36"/>
      <c r="C128" s="161"/>
      <c r="D128" s="161"/>
      <c r="E128" s="71"/>
      <c r="F128" s="71"/>
      <c r="G128" s="92"/>
      <c r="H128" s="93">
        <f t="shared" si="9"/>
        <v>0</v>
      </c>
      <c r="I128" s="162"/>
      <c r="J128" s="93">
        <f t="shared" si="10"/>
        <v>0</v>
      </c>
      <c r="K128" s="162"/>
      <c r="L128" s="162" t="str">
        <f t="shared" si="11"/>
        <v/>
      </c>
      <c r="M128" s="39"/>
      <c r="N128" s="163">
        <f t="shared" si="12"/>
        <v>0</v>
      </c>
      <c r="O128" s="163">
        <f t="shared" si="13"/>
        <v>0</v>
      </c>
      <c r="P128" s="163">
        <f t="shared" si="14"/>
        <v>0</v>
      </c>
      <c r="Q128" s="163">
        <f t="shared" si="15"/>
        <v>0</v>
      </c>
      <c r="R128" s="163">
        <f t="shared" si="16"/>
        <v>0</v>
      </c>
      <c r="S128" s="39"/>
      <c r="T128" s="164"/>
      <c r="U128" s="165">
        <f>ROUND(ROUND(T128,2)*(1+'General Inputs'!K$20)*(1-Z128)+'General Inputs'!K$28,2)</f>
        <v>0</v>
      </c>
      <c r="V128" s="165">
        <f>ROUND(ROUND(U128,2)*(1+'General Inputs'!L$20)*(1-AA128)+'General Inputs'!L$28,2)</f>
        <v>0</v>
      </c>
      <c r="W128" s="165">
        <f>ROUND(ROUND(V128,2)*(1+'General Inputs'!M$20)*(1-AB128)+'General Inputs'!M$28,2)</f>
        <v>0</v>
      </c>
      <c r="X128" s="165">
        <f>ROUND(ROUND(W128,2)*(1+'General Inputs'!N$20)*(1-AC128)+'General Inputs'!N$28,2)</f>
        <v>0</v>
      </c>
      <c r="Y128" s="166"/>
      <c r="Z128" s="194">
        <f>IF($T128="",0,'General Inputs'!K$23)</f>
        <v>0</v>
      </c>
      <c r="AA128" s="194">
        <f>IF($T128="",0,'General Inputs'!L$23)</f>
        <v>0</v>
      </c>
      <c r="AB128" s="194">
        <f>IF($T128="",0,'General Inputs'!M$23)</f>
        <v>0</v>
      </c>
      <c r="AC128" s="194">
        <f>IF($T128="",0,'General Inputs'!N$23)</f>
        <v>0</v>
      </c>
      <c r="AD128" s="36"/>
      <c r="AE128" s="36"/>
      <c r="AF128" s="36"/>
      <c r="AG128" s="36"/>
      <c r="AH128" s="36"/>
      <c r="AI128" s="36"/>
      <c r="AJ128" s="36"/>
    </row>
    <row r="129" spans="1:36" hidden="1" outlineLevel="1" x14ac:dyDescent="0.2">
      <c r="A129" s="36"/>
      <c r="B129" s="36"/>
      <c r="C129" s="161"/>
      <c r="D129" s="161"/>
      <c r="E129" s="71"/>
      <c r="F129" s="71"/>
      <c r="G129" s="92"/>
      <c r="H129" s="93">
        <f t="shared" si="9"/>
        <v>0</v>
      </c>
      <c r="I129" s="162"/>
      <c r="J129" s="93">
        <f t="shared" si="10"/>
        <v>0</v>
      </c>
      <c r="K129" s="162"/>
      <c r="L129" s="162" t="str">
        <f t="shared" si="11"/>
        <v/>
      </c>
      <c r="M129" s="39"/>
      <c r="N129" s="163">
        <f t="shared" si="12"/>
        <v>0</v>
      </c>
      <c r="O129" s="163">
        <f t="shared" si="13"/>
        <v>0</v>
      </c>
      <c r="P129" s="163">
        <f t="shared" si="14"/>
        <v>0</v>
      </c>
      <c r="Q129" s="163">
        <f t="shared" si="15"/>
        <v>0</v>
      </c>
      <c r="R129" s="163">
        <f t="shared" si="16"/>
        <v>0</v>
      </c>
      <c r="S129" s="39"/>
      <c r="T129" s="164"/>
      <c r="U129" s="165">
        <f>ROUND(ROUND(T129,2)*(1+'General Inputs'!K$20)*(1-Z129)+'General Inputs'!K$28,2)</f>
        <v>0</v>
      </c>
      <c r="V129" s="165">
        <f>ROUND(ROUND(U129,2)*(1+'General Inputs'!L$20)*(1-AA129)+'General Inputs'!L$28,2)</f>
        <v>0</v>
      </c>
      <c r="W129" s="165">
        <f>ROUND(ROUND(V129,2)*(1+'General Inputs'!M$20)*(1-AB129)+'General Inputs'!M$28,2)</f>
        <v>0</v>
      </c>
      <c r="X129" s="165">
        <f>ROUND(ROUND(W129,2)*(1+'General Inputs'!N$20)*(1-AC129)+'General Inputs'!N$28,2)</f>
        <v>0</v>
      </c>
      <c r="Y129" s="166"/>
      <c r="Z129" s="194">
        <f>IF($T129="",0,'General Inputs'!K$23)</f>
        <v>0</v>
      </c>
      <c r="AA129" s="194">
        <f>IF($T129="",0,'General Inputs'!L$23)</f>
        <v>0</v>
      </c>
      <c r="AB129" s="194">
        <f>IF($T129="",0,'General Inputs'!M$23)</f>
        <v>0</v>
      </c>
      <c r="AC129" s="194">
        <f>IF($T129="",0,'General Inputs'!N$23)</f>
        <v>0</v>
      </c>
      <c r="AD129" s="36"/>
      <c r="AE129" s="36"/>
      <c r="AF129" s="36"/>
      <c r="AG129" s="36"/>
      <c r="AH129" s="36"/>
      <c r="AI129" s="36"/>
      <c r="AJ129" s="36"/>
    </row>
    <row r="130" spans="1:36" hidden="1" outlineLevel="1" x14ac:dyDescent="0.2">
      <c r="A130" s="36"/>
      <c r="B130" s="36"/>
      <c r="C130" s="161"/>
      <c r="D130" s="161"/>
      <c r="E130" s="71"/>
      <c r="F130" s="71"/>
      <c r="G130" s="92"/>
      <c r="H130" s="93">
        <f t="shared" si="9"/>
        <v>0</v>
      </c>
      <c r="I130" s="162"/>
      <c r="J130" s="93">
        <f t="shared" si="10"/>
        <v>0</v>
      </c>
      <c r="K130" s="162"/>
      <c r="L130" s="162" t="str">
        <f t="shared" si="11"/>
        <v/>
      </c>
      <c r="M130" s="39"/>
      <c r="N130" s="163">
        <f t="shared" si="12"/>
        <v>0</v>
      </c>
      <c r="O130" s="163">
        <f t="shared" si="13"/>
        <v>0</v>
      </c>
      <c r="P130" s="163">
        <f t="shared" si="14"/>
        <v>0</v>
      </c>
      <c r="Q130" s="163">
        <f t="shared" si="15"/>
        <v>0</v>
      </c>
      <c r="R130" s="163">
        <f t="shared" si="16"/>
        <v>0</v>
      </c>
      <c r="S130" s="39"/>
      <c r="T130" s="164"/>
      <c r="U130" s="165">
        <f>ROUND(ROUND(T130,2)*(1+'General Inputs'!K$20)*(1-Z130)+'General Inputs'!K$28,2)</f>
        <v>0</v>
      </c>
      <c r="V130" s="165">
        <f>ROUND(ROUND(U130,2)*(1+'General Inputs'!L$20)*(1-AA130)+'General Inputs'!L$28,2)</f>
        <v>0</v>
      </c>
      <c r="W130" s="165">
        <f>ROUND(ROUND(V130,2)*(1+'General Inputs'!M$20)*(1-AB130)+'General Inputs'!M$28,2)</f>
        <v>0</v>
      </c>
      <c r="X130" s="165">
        <f>ROUND(ROUND(W130,2)*(1+'General Inputs'!N$20)*(1-AC130)+'General Inputs'!N$28,2)</f>
        <v>0</v>
      </c>
      <c r="Y130" s="166"/>
      <c r="Z130" s="194">
        <f>IF($T130="",0,'General Inputs'!K$23)</f>
        <v>0</v>
      </c>
      <c r="AA130" s="194">
        <f>IF($T130="",0,'General Inputs'!L$23)</f>
        <v>0</v>
      </c>
      <c r="AB130" s="194">
        <f>IF($T130="",0,'General Inputs'!M$23)</f>
        <v>0</v>
      </c>
      <c r="AC130" s="194">
        <f>IF($T130="",0,'General Inputs'!N$23)</f>
        <v>0</v>
      </c>
      <c r="AD130" s="36"/>
      <c r="AE130" s="36"/>
      <c r="AF130" s="36"/>
      <c r="AG130" s="36"/>
      <c r="AH130" s="36"/>
      <c r="AI130" s="36"/>
      <c r="AJ130" s="36"/>
    </row>
    <row r="131" spans="1:36" hidden="1" outlineLevel="1" x14ac:dyDescent="0.2">
      <c r="A131" s="36"/>
      <c r="B131" s="36"/>
      <c r="C131" s="161"/>
      <c r="D131" s="161"/>
      <c r="E131" s="71"/>
      <c r="F131" s="71"/>
      <c r="G131" s="92"/>
      <c r="H131" s="93">
        <f t="shared" si="9"/>
        <v>0</v>
      </c>
      <c r="I131" s="162"/>
      <c r="J131" s="93">
        <f t="shared" si="10"/>
        <v>0</v>
      </c>
      <c r="K131" s="162"/>
      <c r="L131" s="162" t="str">
        <f t="shared" si="11"/>
        <v/>
      </c>
      <c r="M131" s="39"/>
      <c r="N131" s="163">
        <f t="shared" si="12"/>
        <v>0</v>
      </c>
      <c r="O131" s="163">
        <f t="shared" si="13"/>
        <v>0</v>
      </c>
      <c r="P131" s="163">
        <f t="shared" si="14"/>
        <v>0</v>
      </c>
      <c r="Q131" s="163">
        <f t="shared" si="15"/>
        <v>0</v>
      </c>
      <c r="R131" s="163">
        <f t="shared" si="16"/>
        <v>0</v>
      </c>
      <c r="S131" s="39"/>
      <c r="T131" s="164"/>
      <c r="U131" s="165">
        <f>ROUND(ROUND(T131,2)*(1+'General Inputs'!K$20)*(1-Z131)+'General Inputs'!K$28,2)</f>
        <v>0</v>
      </c>
      <c r="V131" s="165">
        <f>ROUND(ROUND(U131,2)*(1+'General Inputs'!L$20)*(1-AA131)+'General Inputs'!L$28,2)</f>
        <v>0</v>
      </c>
      <c r="W131" s="165">
        <f>ROUND(ROUND(V131,2)*(1+'General Inputs'!M$20)*(1-AB131)+'General Inputs'!M$28,2)</f>
        <v>0</v>
      </c>
      <c r="X131" s="165">
        <f>ROUND(ROUND(W131,2)*(1+'General Inputs'!N$20)*(1-AC131)+'General Inputs'!N$28,2)</f>
        <v>0</v>
      </c>
      <c r="Y131" s="166"/>
      <c r="Z131" s="194">
        <f>IF($T131="",0,'General Inputs'!K$23)</f>
        <v>0</v>
      </c>
      <c r="AA131" s="194">
        <f>IF($T131="",0,'General Inputs'!L$23)</f>
        <v>0</v>
      </c>
      <c r="AB131" s="194">
        <f>IF($T131="",0,'General Inputs'!M$23)</f>
        <v>0</v>
      </c>
      <c r="AC131" s="194">
        <f>IF($T131="",0,'General Inputs'!N$23)</f>
        <v>0</v>
      </c>
      <c r="AD131" s="36"/>
      <c r="AE131" s="36"/>
      <c r="AF131" s="36"/>
      <c r="AG131" s="36"/>
      <c r="AH131" s="36"/>
      <c r="AI131" s="36"/>
      <c r="AJ131" s="36"/>
    </row>
    <row r="132" spans="1:36" hidden="1" outlineLevel="1" x14ac:dyDescent="0.2">
      <c r="A132" s="36"/>
      <c r="B132" s="36"/>
      <c r="C132" s="161"/>
      <c r="D132" s="161"/>
      <c r="E132" s="71"/>
      <c r="F132" s="71"/>
      <c r="G132" s="92"/>
      <c r="H132" s="93">
        <f t="shared" si="9"/>
        <v>0</v>
      </c>
      <c r="I132" s="162"/>
      <c r="J132" s="93">
        <f t="shared" si="10"/>
        <v>0</v>
      </c>
      <c r="K132" s="162"/>
      <c r="L132" s="162" t="str">
        <f t="shared" si="11"/>
        <v/>
      </c>
      <c r="M132" s="39"/>
      <c r="N132" s="163">
        <f t="shared" si="12"/>
        <v>0</v>
      </c>
      <c r="O132" s="163">
        <f t="shared" si="13"/>
        <v>0</v>
      </c>
      <c r="P132" s="163">
        <f t="shared" si="14"/>
        <v>0</v>
      </c>
      <c r="Q132" s="163">
        <f t="shared" si="15"/>
        <v>0</v>
      </c>
      <c r="R132" s="163">
        <f t="shared" si="16"/>
        <v>0</v>
      </c>
      <c r="S132" s="39"/>
      <c r="T132" s="164"/>
      <c r="U132" s="165">
        <f>ROUND(ROUND(T132,2)*(1+'General Inputs'!K$20)*(1-Z132)+'General Inputs'!K$28,2)</f>
        <v>0</v>
      </c>
      <c r="V132" s="165">
        <f>ROUND(ROUND(U132,2)*(1+'General Inputs'!L$20)*(1-AA132)+'General Inputs'!L$28,2)</f>
        <v>0</v>
      </c>
      <c r="W132" s="165">
        <f>ROUND(ROUND(V132,2)*(1+'General Inputs'!M$20)*(1-AB132)+'General Inputs'!M$28,2)</f>
        <v>0</v>
      </c>
      <c r="X132" s="165">
        <f>ROUND(ROUND(W132,2)*(1+'General Inputs'!N$20)*(1-AC132)+'General Inputs'!N$28,2)</f>
        <v>0</v>
      </c>
      <c r="Y132" s="166"/>
      <c r="Z132" s="194">
        <f>IF($T132="",0,'General Inputs'!K$23)</f>
        <v>0</v>
      </c>
      <c r="AA132" s="194">
        <f>IF($T132="",0,'General Inputs'!L$23)</f>
        <v>0</v>
      </c>
      <c r="AB132" s="194">
        <f>IF($T132="",0,'General Inputs'!M$23)</f>
        <v>0</v>
      </c>
      <c r="AC132" s="194">
        <f>IF($T132="",0,'General Inputs'!N$23)</f>
        <v>0</v>
      </c>
      <c r="AD132" s="36"/>
      <c r="AE132" s="36"/>
      <c r="AF132" s="36"/>
      <c r="AG132" s="36"/>
      <c r="AH132" s="36"/>
      <c r="AI132" s="36"/>
      <c r="AJ132" s="36"/>
    </row>
    <row r="133" spans="1:36" hidden="1" outlineLevel="1" x14ac:dyDescent="0.2">
      <c r="A133" s="36"/>
      <c r="B133" s="36"/>
      <c r="C133" s="161"/>
      <c r="D133" s="161"/>
      <c r="E133" s="71"/>
      <c r="F133" s="71"/>
      <c r="G133" s="92"/>
      <c r="H133" s="93">
        <f t="shared" si="9"/>
        <v>0</v>
      </c>
      <c r="I133" s="162"/>
      <c r="J133" s="93">
        <f t="shared" si="10"/>
        <v>0</v>
      </c>
      <c r="K133" s="162"/>
      <c r="L133" s="162" t="str">
        <f t="shared" si="11"/>
        <v/>
      </c>
      <c r="M133" s="39"/>
      <c r="N133" s="163">
        <f t="shared" si="12"/>
        <v>0</v>
      </c>
      <c r="O133" s="163">
        <f t="shared" si="13"/>
        <v>0</v>
      </c>
      <c r="P133" s="163">
        <f t="shared" si="14"/>
        <v>0</v>
      </c>
      <c r="Q133" s="163">
        <f t="shared" si="15"/>
        <v>0</v>
      </c>
      <c r="R133" s="163">
        <f t="shared" si="16"/>
        <v>0</v>
      </c>
      <c r="S133" s="39"/>
      <c r="T133" s="164"/>
      <c r="U133" s="165">
        <f>ROUND(ROUND(T133,2)*(1+'General Inputs'!K$20)*(1-Z133)+'General Inputs'!K$28,2)</f>
        <v>0</v>
      </c>
      <c r="V133" s="165">
        <f>ROUND(ROUND(U133,2)*(1+'General Inputs'!L$20)*(1-AA133)+'General Inputs'!L$28,2)</f>
        <v>0</v>
      </c>
      <c r="W133" s="165">
        <f>ROUND(ROUND(V133,2)*(1+'General Inputs'!M$20)*(1-AB133)+'General Inputs'!M$28,2)</f>
        <v>0</v>
      </c>
      <c r="X133" s="165">
        <f>ROUND(ROUND(W133,2)*(1+'General Inputs'!N$20)*(1-AC133)+'General Inputs'!N$28,2)</f>
        <v>0</v>
      </c>
      <c r="Y133" s="166"/>
      <c r="Z133" s="194">
        <f>IF($T133="",0,'General Inputs'!K$23)</f>
        <v>0</v>
      </c>
      <c r="AA133" s="194">
        <f>IF($T133="",0,'General Inputs'!L$23)</f>
        <v>0</v>
      </c>
      <c r="AB133" s="194">
        <f>IF($T133="",0,'General Inputs'!M$23)</f>
        <v>0</v>
      </c>
      <c r="AC133" s="194">
        <f>IF($T133="",0,'General Inputs'!N$23)</f>
        <v>0</v>
      </c>
      <c r="AD133" s="36"/>
      <c r="AE133" s="36"/>
      <c r="AF133" s="36"/>
      <c r="AG133" s="36"/>
      <c r="AH133" s="36"/>
      <c r="AI133" s="36"/>
      <c r="AJ133" s="36"/>
    </row>
    <row r="134" spans="1:36" hidden="1" outlineLevel="1" x14ac:dyDescent="0.2">
      <c r="A134" s="36"/>
      <c r="B134" s="36"/>
      <c r="C134" s="161"/>
      <c r="D134" s="161"/>
      <c r="E134" s="71"/>
      <c r="F134" s="71"/>
      <c r="G134" s="92"/>
      <c r="H134" s="93">
        <f t="shared" si="9"/>
        <v>0</v>
      </c>
      <c r="I134" s="162"/>
      <c r="J134" s="93">
        <f t="shared" si="10"/>
        <v>0</v>
      </c>
      <c r="K134" s="162"/>
      <c r="L134" s="162" t="str">
        <f t="shared" si="11"/>
        <v/>
      </c>
      <c r="M134" s="39"/>
      <c r="N134" s="163">
        <f t="shared" si="12"/>
        <v>0</v>
      </c>
      <c r="O134" s="163">
        <f t="shared" si="13"/>
        <v>0</v>
      </c>
      <c r="P134" s="163">
        <f t="shared" si="14"/>
        <v>0</v>
      </c>
      <c r="Q134" s="163">
        <f t="shared" si="15"/>
        <v>0</v>
      </c>
      <c r="R134" s="163">
        <f t="shared" si="16"/>
        <v>0</v>
      </c>
      <c r="S134" s="39"/>
      <c r="T134" s="164"/>
      <c r="U134" s="165">
        <f>ROUND(ROUND(T134,2)*(1+'General Inputs'!K$20)*(1-Z134)+'General Inputs'!K$28,2)</f>
        <v>0</v>
      </c>
      <c r="V134" s="165">
        <f>ROUND(ROUND(U134,2)*(1+'General Inputs'!L$20)*(1-AA134)+'General Inputs'!L$28,2)</f>
        <v>0</v>
      </c>
      <c r="W134" s="165">
        <f>ROUND(ROUND(V134,2)*(1+'General Inputs'!M$20)*(1-AB134)+'General Inputs'!M$28,2)</f>
        <v>0</v>
      </c>
      <c r="X134" s="165">
        <f>ROUND(ROUND(W134,2)*(1+'General Inputs'!N$20)*(1-AC134)+'General Inputs'!N$28,2)</f>
        <v>0</v>
      </c>
      <c r="Y134" s="166"/>
      <c r="Z134" s="194">
        <f>IF($T134="",0,'General Inputs'!K$23)</f>
        <v>0</v>
      </c>
      <c r="AA134" s="194">
        <f>IF($T134="",0,'General Inputs'!L$23)</f>
        <v>0</v>
      </c>
      <c r="AB134" s="194">
        <f>IF($T134="",0,'General Inputs'!M$23)</f>
        <v>0</v>
      </c>
      <c r="AC134" s="194">
        <f>IF($T134="",0,'General Inputs'!N$23)</f>
        <v>0</v>
      </c>
      <c r="AD134" s="36"/>
      <c r="AE134" s="36"/>
      <c r="AF134" s="36"/>
      <c r="AG134" s="36"/>
      <c r="AH134" s="36"/>
      <c r="AI134" s="36"/>
      <c r="AJ134" s="36"/>
    </row>
    <row r="135" spans="1:36" hidden="1" outlineLevel="1" x14ac:dyDescent="0.2">
      <c r="A135" s="36"/>
      <c r="B135" s="36"/>
      <c r="C135" s="161"/>
      <c r="D135" s="161"/>
      <c r="E135" s="71"/>
      <c r="F135" s="71"/>
      <c r="G135" s="92"/>
      <c r="H135" s="93">
        <f t="shared" ref="H135:H198" si="17">_xlfn.IFNA(INDEX($N135:$R135,1,MATCH(forecastyear,$N$5:$R$5,0)),0)</f>
        <v>0</v>
      </c>
      <c r="I135" s="162"/>
      <c r="J135" s="93">
        <f t="shared" ref="J135:J198" si="18">_xlfn.IFNA(INDEX($T135:$X135,1,MATCH(forecastyear,$T$5:$X$5,0)),0)</f>
        <v>0</v>
      </c>
      <c r="K135" s="162"/>
      <c r="L135" s="162" t="str">
        <f t="shared" si="11"/>
        <v/>
      </c>
      <c r="M135" s="39"/>
      <c r="N135" s="163">
        <f t="shared" si="12"/>
        <v>0</v>
      </c>
      <c r="O135" s="163">
        <f t="shared" si="13"/>
        <v>0</v>
      </c>
      <c r="P135" s="163">
        <f t="shared" si="14"/>
        <v>0</v>
      </c>
      <c r="Q135" s="163">
        <f t="shared" si="15"/>
        <v>0</v>
      </c>
      <c r="R135" s="163">
        <f t="shared" si="16"/>
        <v>0</v>
      </c>
      <c r="S135" s="39"/>
      <c r="T135" s="164"/>
      <c r="U135" s="165">
        <f>ROUND(ROUND(T135,2)*(1+'General Inputs'!K$20)*(1-Z135)+'General Inputs'!K$28,2)</f>
        <v>0</v>
      </c>
      <c r="V135" s="165">
        <f>ROUND(ROUND(U135,2)*(1+'General Inputs'!L$20)*(1-AA135)+'General Inputs'!L$28,2)</f>
        <v>0</v>
      </c>
      <c r="W135" s="165">
        <f>ROUND(ROUND(V135,2)*(1+'General Inputs'!M$20)*(1-AB135)+'General Inputs'!M$28,2)</f>
        <v>0</v>
      </c>
      <c r="X135" s="165">
        <f>ROUND(ROUND(W135,2)*(1+'General Inputs'!N$20)*(1-AC135)+'General Inputs'!N$28,2)</f>
        <v>0</v>
      </c>
      <c r="Y135" s="166"/>
      <c r="Z135" s="194">
        <f>IF($T135="",0,'General Inputs'!K$23)</f>
        <v>0</v>
      </c>
      <c r="AA135" s="194">
        <f>IF($T135="",0,'General Inputs'!L$23)</f>
        <v>0</v>
      </c>
      <c r="AB135" s="194">
        <f>IF($T135="",0,'General Inputs'!M$23)</f>
        <v>0</v>
      </c>
      <c r="AC135" s="194">
        <f>IF($T135="",0,'General Inputs'!N$23)</f>
        <v>0</v>
      </c>
      <c r="AD135" s="36"/>
      <c r="AE135" s="36"/>
      <c r="AF135" s="36"/>
      <c r="AG135" s="36"/>
      <c r="AH135" s="36"/>
      <c r="AI135" s="36"/>
      <c r="AJ135" s="36"/>
    </row>
    <row r="136" spans="1:36" hidden="1" outlineLevel="1" x14ac:dyDescent="0.2">
      <c r="A136" s="36"/>
      <c r="B136" s="36"/>
      <c r="C136" s="161"/>
      <c r="D136" s="161"/>
      <c r="E136" s="71"/>
      <c r="F136" s="71"/>
      <c r="G136" s="92"/>
      <c r="H136" s="93">
        <f t="shared" si="17"/>
        <v>0</v>
      </c>
      <c r="I136" s="162"/>
      <c r="J136" s="93">
        <f t="shared" si="18"/>
        <v>0</v>
      </c>
      <c r="K136" s="162"/>
      <c r="L136" s="162" t="str">
        <f t="shared" ref="L136:L199" si="19">IF(C136="","",IF(H136&gt;J136,"NON-COMPLIANT","COMPLIANT"))</f>
        <v/>
      </c>
      <c r="M136" s="39"/>
      <c r="N136" s="163">
        <f t="shared" ref="N136:N199" si="20">T136</f>
        <v>0</v>
      </c>
      <c r="O136" s="163">
        <f t="shared" ref="O136:O199" si="21">U136</f>
        <v>0</v>
      </c>
      <c r="P136" s="163">
        <f t="shared" ref="P136:P199" si="22">V136</f>
        <v>0</v>
      </c>
      <c r="Q136" s="163">
        <f t="shared" ref="Q136:Q199" si="23">W136</f>
        <v>0</v>
      </c>
      <c r="R136" s="163">
        <f t="shared" ref="R136:R199" si="24">X136</f>
        <v>0</v>
      </c>
      <c r="S136" s="39"/>
      <c r="T136" s="164"/>
      <c r="U136" s="165">
        <f>ROUND(ROUND(T136,2)*(1+'General Inputs'!K$20)*(1-Z136)+'General Inputs'!K$28,2)</f>
        <v>0</v>
      </c>
      <c r="V136" s="165">
        <f>ROUND(ROUND(U136,2)*(1+'General Inputs'!L$20)*(1-AA136)+'General Inputs'!L$28,2)</f>
        <v>0</v>
      </c>
      <c r="W136" s="165">
        <f>ROUND(ROUND(V136,2)*(1+'General Inputs'!M$20)*(1-AB136)+'General Inputs'!M$28,2)</f>
        <v>0</v>
      </c>
      <c r="X136" s="165">
        <f>ROUND(ROUND(W136,2)*(1+'General Inputs'!N$20)*(1-AC136)+'General Inputs'!N$28,2)</f>
        <v>0</v>
      </c>
      <c r="Y136" s="166"/>
      <c r="Z136" s="194">
        <f>IF($T136="",0,'General Inputs'!K$23)</f>
        <v>0</v>
      </c>
      <c r="AA136" s="194">
        <f>IF($T136="",0,'General Inputs'!L$23)</f>
        <v>0</v>
      </c>
      <c r="AB136" s="194">
        <f>IF($T136="",0,'General Inputs'!M$23)</f>
        <v>0</v>
      </c>
      <c r="AC136" s="194">
        <f>IF($T136="",0,'General Inputs'!N$23)</f>
        <v>0</v>
      </c>
      <c r="AD136" s="36"/>
      <c r="AE136" s="36"/>
      <c r="AF136" s="36"/>
      <c r="AG136" s="36"/>
      <c r="AH136" s="36"/>
      <c r="AI136" s="36"/>
      <c r="AJ136" s="36"/>
    </row>
    <row r="137" spans="1:36" hidden="1" outlineLevel="1" x14ac:dyDescent="0.2">
      <c r="A137" s="36"/>
      <c r="B137" s="36"/>
      <c r="C137" s="161"/>
      <c r="D137" s="161"/>
      <c r="E137" s="71"/>
      <c r="F137" s="71"/>
      <c r="G137" s="92"/>
      <c r="H137" s="93">
        <f t="shared" si="17"/>
        <v>0</v>
      </c>
      <c r="I137" s="162"/>
      <c r="J137" s="93">
        <f t="shared" si="18"/>
        <v>0</v>
      </c>
      <c r="K137" s="162"/>
      <c r="L137" s="162" t="str">
        <f t="shared" si="19"/>
        <v/>
      </c>
      <c r="M137" s="39"/>
      <c r="N137" s="163">
        <f t="shared" si="20"/>
        <v>0</v>
      </c>
      <c r="O137" s="163">
        <f t="shared" si="21"/>
        <v>0</v>
      </c>
      <c r="P137" s="163">
        <f t="shared" si="22"/>
        <v>0</v>
      </c>
      <c r="Q137" s="163">
        <f t="shared" si="23"/>
        <v>0</v>
      </c>
      <c r="R137" s="163">
        <f t="shared" si="24"/>
        <v>0</v>
      </c>
      <c r="S137" s="39"/>
      <c r="T137" s="164"/>
      <c r="U137" s="165">
        <f>ROUND(ROUND(T137,2)*(1+'General Inputs'!K$20)*(1-Z137)+'General Inputs'!K$28,2)</f>
        <v>0</v>
      </c>
      <c r="V137" s="165">
        <f>ROUND(ROUND(U137,2)*(1+'General Inputs'!L$20)*(1-AA137)+'General Inputs'!L$28,2)</f>
        <v>0</v>
      </c>
      <c r="W137" s="165">
        <f>ROUND(ROUND(V137,2)*(1+'General Inputs'!M$20)*(1-AB137)+'General Inputs'!M$28,2)</f>
        <v>0</v>
      </c>
      <c r="X137" s="165">
        <f>ROUND(ROUND(W137,2)*(1+'General Inputs'!N$20)*(1-AC137)+'General Inputs'!N$28,2)</f>
        <v>0</v>
      </c>
      <c r="Y137" s="166"/>
      <c r="Z137" s="194">
        <f>IF($T137="",0,'General Inputs'!K$23)</f>
        <v>0</v>
      </c>
      <c r="AA137" s="194">
        <f>IF($T137="",0,'General Inputs'!L$23)</f>
        <v>0</v>
      </c>
      <c r="AB137" s="194">
        <f>IF($T137="",0,'General Inputs'!M$23)</f>
        <v>0</v>
      </c>
      <c r="AC137" s="194">
        <f>IF($T137="",0,'General Inputs'!N$23)</f>
        <v>0</v>
      </c>
      <c r="AD137" s="36"/>
      <c r="AE137" s="36"/>
      <c r="AF137" s="36"/>
      <c r="AG137" s="36"/>
      <c r="AH137" s="36"/>
      <c r="AI137" s="36"/>
      <c r="AJ137" s="36"/>
    </row>
    <row r="138" spans="1:36" hidden="1" outlineLevel="1" x14ac:dyDescent="0.2">
      <c r="A138" s="36"/>
      <c r="B138" s="36"/>
      <c r="C138" s="161"/>
      <c r="D138" s="161"/>
      <c r="E138" s="71"/>
      <c r="F138" s="71"/>
      <c r="G138" s="92"/>
      <c r="H138" s="93">
        <f t="shared" si="17"/>
        <v>0</v>
      </c>
      <c r="I138" s="162"/>
      <c r="J138" s="93">
        <f t="shared" si="18"/>
        <v>0</v>
      </c>
      <c r="K138" s="162"/>
      <c r="L138" s="162" t="str">
        <f t="shared" si="19"/>
        <v/>
      </c>
      <c r="M138" s="39"/>
      <c r="N138" s="163">
        <f t="shared" si="20"/>
        <v>0</v>
      </c>
      <c r="O138" s="163">
        <f t="shared" si="21"/>
        <v>0</v>
      </c>
      <c r="P138" s="163">
        <f t="shared" si="22"/>
        <v>0</v>
      </c>
      <c r="Q138" s="163">
        <f t="shared" si="23"/>
        <v>0</v>
      </c>
      <c r="R138" s="163">
        <f t="shared" si="24"/>
        <v>0</v>
      </c>
      <c r="S138" s="39"/>
      <c r="T138" s="164"/>
      <c r="U138" s="165">
        <f>ROUND(ROUND(T138,2)*(1+'General Inputs'!K$20)*(1-Z138)+'General Inputs'!K$28,2)</f>
        <v>0</v>
      </c>
      <c r="V138" s="165">
        <f>ROUND(ROUND(U138,2)*(1+'General Inputs'!L$20)*(1-AA138)+'General Inputs'!L$28,2)</f>
        <v>0</v>
      </c>
      <c r="W138" s="165">
        <f>ROUND(ROUND(V138,2)*(1+'General Inputs'!M$20)*(1-AB138)+'General Inputs'!M$28,2)</f>
        <v>0</v>
      </c>
      <c r="X138" s="165">
        <f>ROUND(ROUND(W138,2)*(1+'General Inputs'!N$20)*(1-AC138)+'General Inputs'!N$28,2)</f>
        <v>0</v>
      </c>
      <c r="Y138" s="166"/>
      <c r="Z138" s="194">
        <f>IF($T138="",0,'General Inputs'!K$23)</f>
        <v>0</v>
      </c>
      <c r="AA138" s="194">
        <f>IF($T138="",0,'General Inputs'!L$23)</f>
        <v>0</v>
      </c>
      <c r="AB138" s="194">
        <f>IF($T138="",0,'General Inputs'!M$23)</f>
        <v>0</v>
      </c>
      <c r="AC138" s="194">
        <f>IF($T138="",0,'General Inputs'!N$23)</f>
        <v>0</v>
      </c>
      <c r="AD138" s="36"/>
      <c r="AE138" s="36"/>
      <c r="AF138" s="36"/>
      <c r="AG138" s="36"/>
      <c r="AH138" s="36"/>
      <c r="AI138" s="36"/>
      <c r="AJ138" s="36"/>
    </row>
    <row r="139" spans="1:36" hidden="1" outlineLevel="1" x14ac:dyDescent="0.2">
      <c r="A139" s="36"/>
      <c r="B139" s="36"/>
      <c r="C139" s="161"/>
      <c r="D139" s="161"/>
      <c r="E139" s="71"/>
      <c r="F139" s="71"/>
      <c r="G139" s="92"/>
      <c r="H139" s="93">
        <f t="shared" si="17"/>
        <v>0</v>
      </c>
      <c r="I139" s="162"/>
      <c r="J139" s="93">
        <f t="shared" si="18"/>
        <v>0</v>
      </c>
      <c r="K139" s="162"/>
      <c r="L139" s="162" t="str">
        <f t="shared" si="19"/>
        <v/>
      </c>
      <c r="M139" s="39"/>
      <c r="N139" s="163">
        <f t="shared" si="20"/>
        <v>0</v>
      </c>
      <c r="O139" s="163">
        <f t="shared" si="21"/>
        <v>0</v>
      </c>
      <c r="P139" s="163">
        <f t="shared" si="22"/>
        <v>0</v>
      </c>
      <c r="Q139" s="163">
        <f t="shared" si="23"/>
        <v>0</v>
      </c>
      <c r="R139" s="163">
        <f t="shared" si="24"/>
        <v>0</v>
      </c>
      <c r="S139" s="39"/>
      <c r="T139" s="164"/>
      <c r="U139" s="165">
        <f>ROUND(ROUND(T139,2)*(1+'General Inputs'!K$20)*(1-Z139)+'General Inputs'!K$28,2)</f>
        <v>0</v>
      </c>
      <c r="V139" s="165">
        <f>ROUND(ROUND(U139,2)*(1+'General Inputs'!L$20)*(1-AA139)+'General Inputs'!L$28,2)</f>
        <v>0</v>
      </c>
      <c r="W139" s="165">
        <f>ROUND(ROUND(V139,2)*(1+'General Inputs'!M$20)*(1-AB139)+'General Inputs'!M$28,2)</f>
        <v>0</v>
      </c>
      <c r="X139" s="165">
        <f>ROUND(ROUND(W139,2)*(1+'General Inputs'!N$20)*(1-AC139)+'General Inputs'!N$28,2)</f>
        <v>0</v>
      </c>
      <c r="Y139" s="166"/>
      <c r="Z139" s="194">
        <f>IF($T139="",0,'General Inputs'!K$23)</f>
        <v>0</v>
      </c>
      <c r="AA139" s="194">
        <f>IF($T139="",0,'General Inputs'!L$23)</f>
        <v>0</v>
      </c>
      <c r="AB139" s="194">
        <f>IF($T139="",0,'General Inputs'!M$23)</f>
        <v>0</v>
      </c>
      <c r="AC139" s="194">
        <f>IF($T139="",0,'General Inputs'!N$23)</f>
        <v>0</v>
      </c>
      <c r="AD139" s="36"/>
      <c r="AE139" s="36"/>
      <c r="AF139" s="36"/>
      <c r="AG139" s="36"/>
      <c r="AH139" s="36"/>
      <c r="AI139" s="36"/>
      <c r="AJ139" s="36"/>
    </row>
    <row r="140" spans="1:36" hidden="1" outlineLevel="1" x14ac:dyDescent="0.2">
      <c r="A140" s="36"/>
      <c r="B140" s="36"/>
      <c r="C140" s="161"/>
      <c r="D140" s="161"/>
      <c r="E140" s="71"/>
      <c r="F140" s="71"/>
      <c r="G140" s="92"/>
      <c r="H140" s="93">
        <f t="shared" si="17"/>
        <v>0</v>
      </c>
      <c r="I140" s="162"/>
      <c r="J140" s="93">
        <f t="shared" si="18"/>
        <v>0</v>
      </c>
      <c r="K140" s="162"/>
      <c r="L140" s="162" t="str">
        <f t="shared" si="19"/>
        <v/>
      </c>
      <c r="M140" s="39"/>
      <c r="N140" s="163">
        <f t="shared" si="20"/>
        <v>0</v>
      </c>
      <c r="O140" s="163">
        <f t="shared" si="21"/>
        <v>0</v>
      </c>
      <c r="P140" s="163">
        <f t="shared" si="22"/>
        <v>0</v>
      </c>
      <c r="Q140" s="163">
        <f t="shared" si="23"/>
        <v>0</v>
      </c>
      <c r="R140" s="163">
        <f t="shared" si="24"/>
        <v>0</v>
      </c>
      <c r="S140" s="39"/>
      <c r="T140" s="164"/>
      <c r="U140" s="165">
        <f>ROUND(ROUND(T140,2)*(1+'General Inputs'!K$20)*(1-Z140)+'General Inputs'!K$28,2)</f>
        <v>0</v>
      </c>
      <c r="V140" s="165">
        <f>ROUND(ROUND(U140,2)*(1+'General Inputs'!L$20)*(1-AA140)+'General Inputs'!L$28,2)</f>
        <v>0</v>
      </c>
      <c r="W140" s="165">
        <f>ROUND(ROUND(V140,2)*(1+'General Inputs'!M$20)*(1-AB140)+'General Inputs'!M$28,2)</f>
        <v>0</v>
      </c>
      <c r="X140" s="165">
        <f>ROUND(ROUND(W140,2)*(1+'General Inputs'!N$20)*(1-AC140)+'General Inputs'!N$28,2)</f>
        <v>0</v>
      </c>
      <c r="Y140" s="166"/>
      <c r="Z140" s="194">
        <f>IF($T140="",0,'General Inputs'!K$23)</f>
        <v>0</v>
      </c>
      <c r="AA140" s="194">
        <f>IF($T140="",0,'General Inputs'!L$23)</f>
        <v>0</v>
      </c>
      <c r="AB140" s="194">
        <f>IF($T140="",0,'General Inputs'!M$23)</f>
        <v>0</v>
      </c>
      <c r="AC140" s="194">
        <f>IF($T140="",0,'General Inputs'!N$23)</f>
        <v>0</v>
      </c>
      <c r="AD140" s="36"/>
      <c r="AE140" s="36"/>
      <c r="AF140" s="36"/>
      <c r="AG140" s="36"/>
      <c r="AH140" s="36"/>
      <c r="AI140" s="36"/>
      <c r="AJ140" s="36"/>
    </row>
    <row r="141" spans="1:36" hidden="1" outlineLevel="1" x14ac:dyDescent="0.2">
      <c r="A141" s="36"/>
      <c r="B141" s="36"/>
      <c r="C141" s="161"/>
      <c r="D141" s="161"/>
      <c r="E141" s="71"/>
      <c r="F141" s="71"/>
      <c r="G141" s="92"/>
      <c r="H141" s="93">
        <f t="shared" si="17"/>
        <v>0</v>
      </c>
      <c r="I141" s="162"/>
      <c r="J141" s="93">
        <f t="shared" si="18"/>
        <v>0</v>
      </c>
      <c r="K141" s="162"/>
      <c r="L141" s="162" t="str">
        <f t="shared" si="19"/>
        <v/>
      </c>
      <c r="M141" s="39"/>
      <c r="N141" s="163">
        <f t="shared" si="20"/>
        <v>0</v>
      </c>
      <c r="O141" s="163">
        <f t="shared" si="21"/>
        <v>0</v>
      </c>
      <c r="P141" s="163">
        <f t="shared" si="22"/>
        <v>0</v>
      </c>
      <c r="Q141" s="163">
        <f t="shared" si="23"/>
        <v>0</v>
      </c>
      <c r="R141" s="163">
        <f t="shared" si="24"/>
        <v>0</v>
      </c>
      <c r="S141" s="39"/>
      <c r="T141" s="164"/>
      <c r="U141" s="165">
        <f>ROUND(ROUND(T141,2)*(1+'General Inputs'!K$20)*(1-Z141)+'General Inputs'!K$28,2)</f>
        <v>0</v>
      </c>
      <c r="V141" s="165">
        <f>ROUND(ROUND(U141,2)*(1+'General Inputs'!L$20)*(1-AA141)+'General Inputs'!L$28,2)</f>
        <v>0</v>
      </c>
      <c r="W141" s="165">
        <f>ROUND(ROUND(V141,2)*(1+'General Inputs'!M$20)*(1-AB141)+'General Inputs'!M$28,2)</f>
        <v>0</v>
      </c>
      <c r="X141" s="165">
        <f>ROUND(ROUND(W141,2)*(1+'General Inputs'!N$20)*(1-AC141)+'General Inputs'!N$28,2)</f>
        <v>0</v>
      </c>
      <c r="Y141" s="166"/>
      <c r="Z141" s="194">
        <f>IF($T141="",0,'General Inputs'!K$23)</f>
        <v>0</v>
      </c>
      <c r="AA141" s="194">
        <f>IF($T141="",0,'General Inputs'!L$23)</f>
        <v>0</v>
      </c>
      <c r="AB141" s="194">
        <f>IF($T141="",0,'General Inputs'!M$23)</f>
        <v>0</v>
      </c>
      <c r="AC141" s="194">
        <f>IF($T141="",0,'General Inputs'!N$23)</f>
        <v>0</v>
      </c>
      <c r="AD141" s="36"/>
      <c r="AE141" s="36"/>
      <c r="AF141" s="36"/>
      <c r="AG141" s="36"/>
      <c r="AH141" s="36"/>
      <c r="AI141" s="36"/>
      <c r="AJ141" s="36"/>
    </row>
    <row r="142" spans="1:36" hidden="1" outlineLevel="1" x14ac:dyDescent="0.2">
      <c r="A142" s="36"/>
      <c r="B142" s="36"/>
      <c r="C142" s="161"/>
      <c r="D142" s="161"/>
      <c r="E142" s="71"/>
      <c r="F142" s="71"/>
      <c r="G142" s="92"/>
      <c r="H142" s="93">
        <f t="shared" si="17"/>
        <v>0</v>
      </c>
      <c r="I142" s="162"/>
      <c r="J142" s="93">
        <f t="shared" si="18"/>
        <v>0</v>
      </c>
      <c r="K142" s="162"/>
      <c r="L142" s="162" t="str">
        <f t="shared" si="19"/>
        <v/>
      </c>
      <c r="M142" s="39"/>
      <c r="N142" s="163">
        <f t="shared" si="20"/>
        <v>0</v>
      </c>
      <c r="O142" s="163">
        <f t="shared" si="21"/>
        <v>0</v>
      </c>
      <c r="P142" s="163">
        <f t="shared" si="22"/>
        <v>0</v>
      </c>
      <c r="Q142" s="163">
        <f t="shared" si="23"/>
        <v>0</v>
      </c>
      <c r="R142" s="163">
        <f t="shared" si="24"/>
        <v>0</v>
      </c>
      <c r="S142" s="39"/>
      <c r="T142" s="164"/>
      <c r="U142" s="165">
        <f>ROUND(ROUND(T142,2)*(1+'General Inputs'!K$20)*(1-Z142)+'General Inputs'!K$28,2)</f>
        <v>0</v>
      </c>
      <c r="V142" s="165">
        <f>ROUND(ROUND(U142,2)*(1+'General Inputs'!L$20)*(1-AA142)+'General Inputs'!L$28,2)</f>
        <v>0</v>
      </c>
      <c r="W142" s="165">
        <f>ROUND(ROUND(V142,2)*(1+'General Inputs'!M$20)*(1-AB142)+'General Inputs'!M$28,2)</f>
        <v>0</v>
      </c>
      <c r="X142" s="165">
        <f>ROUND(ROUND(W142,2)*(1+'General Inputs'!N$20)*(1-AC142)+'General Inputs'!N$28,2)</f>
        <v>0</v>
      </c>
      <c r="Y142" s="166"/>
      <c r="Z142" s="194">
        <f>IF($T142="",0,'General Inputs'!K$23)</f>
        <v>0</v>
      </c>
      <c r="AA142" s="194">
        <f>IF($T142="",0,'General Inputs'!L$23)</f>
        <v>0</v>
      </c>
      <c r="AB142" s="194">
        <f>IF($T142="",0,'General Inputs'!M$23)</f>
        <v>0</v>
      </c>
      <c r="AC142" s="194">
        <f>IF($T142="",0,'General Inputs'!N$23)</f>
        <v>0</v>
      </c>
      <c r="AD142" s="36"/>
      <c r="AE142" s="36"/>
      <c r="AF142" s="36"/>
      <c r="AG142" s="36"/>
      <c r="AH142" s="36"/>
      <c r="AI142" s="36"/>
      <c r="AJ142" s="36"/>
    </row>
    <row r="143" spans="1:36" hidden="1" outlineLevel="1" x14ac:dyDescent="0.2">
      <c r="A143" s="36"/>
      <c r="B143" s="36"/>
      <c r="C143" s="161"/>
      <c r="D143" s="161"/>
      <c r="E143" s="71"/>
      <c r="F143" s="71"/>
      <c r="G143" s="92"/>
      <c r="H143" s="93">
        <f t="shared" si="17"/>
        <v>0</v>
      </c>
      <c r="I143" s="162"/>
      <c r="J143" s="93">
        <f t="shared" si="18"/>
        <v>0</v>
      </c>
      <c r="K143" s="162"/>
      <c r="L143" s="162" t="str">
        <f t="shared" si="19"/>
        <v/>
      </c>
      <c r="M143" s="39"/>
      <c r="N143" s="163">
        <f t="shared" si="20"/>
        <v>0</v>
      </c>
      <c r="O143" s="163">
        <f t="shared" si="21"/>
        <v>0</v>
      </c>
      <c r="P143" s="163">
        <f t="shared" si="22"/>
        <v>0</v>
      </c>
      <c r="Q143" s="163">
        <f t="shared" si="23"/>
        <v>0</v>
      </c>
      <c r="R143" s="163">
        <f t="shared" si="24"/>
        <v>0</v>
      </c>
      <c r="S143" s="39"/>
      <c r="T143" s="164"/>
      <c r="U143" s="165">
        <f>ROUND(ROUND(T143,2)*(1+'General Inputs'!K$20)*(1-Z143)+'General Inputs'!K$28,2)</f>
        <v>0</v>
      </c>
      <c r="V143" s="165">
        <f>ROUND(ROUND(U143,2)*(1+'General Inputs'!L$20)*(1-AA143)+'General Inputs'!L$28,2)</f>
        <v>0</v>
      </c>
      <c r="W143" s="165">
        <f>ROUND(ROUND(V143,2)*(1+'General Inputs'!M$20)*(1-AB143)+'General Inputs'!M$28,2)</f>
        <v>0</v>
      </c>
      <c r="X143" s="165">
        <f>ROUND(ROUND(W143,2)*(1+'General Inputs'!N$20)*(1-AC143)+'General Inputs'!N$28,2)</f>
        <v>0</v>
      </c>
      <c r="Y143" s="166"/>
      <c r="Z143" s="194">
        <f>IF($T143="",0,'General Inputs'!K$23)</f>
        <v>0</v>
      </c>
      <c r="AA143" s="194">
        <f>IF($T143="",0,'General Inputs'!L$23)</f>
        <v>0</v>
      </c>
      <c r="AB143" s="194">
        <f>IF($T143="",0,'General Inputs'!M$23)</f>
        <v>0</v>
      </c>
      <c r="AC143" s="194">
        <f>IF($T143="",0,'General Inputs'!N$23)</f>
        <v>0</v>
      </c>
      <c r="AD143" s="36"/>
      <c r="AE143" s="36"/>
      <c r="AF143" s="36"/>
      <c r="AG143" s="36"/>
      <c r="AH143" s="36"/>
      <c r="AI143" s="36"/>
      <c r="AJ143" s="36"/>
    </row>
    <row r="144" spans="1:36" hidden="1" outlineLevel="1" x14ac:dyDescent="0.2">
      <c r="A144" s="36"/>
      <c r="B144" s="36"/>
      <c r="C144" s="161"/>
      <c r="D144" s="161"/>
      <c r="E144" s="71"/>
      <c r="F144" s="71"/>
      <c r="G144" s="92"/>
      <c r="H144" s="93">
        <f t="shared" si="17"/>
        <v>0</v>
      </c>
      <c r="I144" s="162"/>
      <c r="J144" s="93">
        <f t="shared" si="18"/>
        <v>0</v>
      </c>
      <c r="K144" s="162"/>
      <c r="L144" s="162" t="str">
        <f t="shared" si="19"/>
        <v/>
      </c>
      <c r="M144" s="39"/>
      <c r="N144" s="163">
        <f t="shared" si="20"/>
        <v>0</v>
      </c>
      <c r="O144" s="163">
        <f t="shared" si="21"/>
        <v>0</v>
      </c>
      <c r="P144" s="163">
        <f t="shared" si="22"/>
        <v>0</v>
      </c>
      <c r="Q144" s="163">
        <f t="shared" si="23"/>
        <v>0</v>
      </c>
      <c r="R144" s="163">
        <f t="shared" si="24"/>
        <v>0</v>
      </c>
      <c r="S144" s="39"/>
      <c r="T144" s="164"/>
      <c r="U144" s="165">
        <f>ROUND(ROUND(T144,2)*(1+'General Inputs'!K$20)*(1-Z144)+'General Inputs'!K$28,2)</f>
        <v>0</v>
      </c>
      <c r="V144" s="165">
        <f>ROUND(ROUND(U144,2)*(1+'General Inputs'!L$20)*(1-AA144)+'General Inputs'!L$28,2)</f>
        <v>0</v>
      </c>
      <c r="W144" s="165">
        <f>ROUND(ROUND(V144,2)*(1+'General Inputs'!M$20)*(1-AB144)+'General Inputs'!M$28,2)</f>
        <v>0</v>
      </c>
      <c r="X144" s="165">
        <f>ROUND(ROUND(W144,2)*(1+'General Inputs'!N$20)*(1-AC144)+'General Inputs'!N$28,2)</f>
        <v>0</v>
      </c>
      <c r="Y144" s="166"/>
      <c r="Z144" s="194">
        <f>IF($T144="",0,'General Inputs'!K$23)</f>
        <v>0</v>
      </c>
      <c r="AA144" s="194">
        <f>IF($T144="",0,'General Inputs'!L$23)</f>
        <v>0</v>
      </c>
      <c r="AB144" s="194">
        <f>IF($T144="",0,'General Inputs'!M$23)</f>
        <v>0</v>
      </c>
      <c r="AC144" s="194">
        <f>IF($T144="",0,'General Inputs'!N$23)</f>
        <v>0</v>
      </c>
      <c r="AD144" s="36"/>
      <c r="AE144" s="36"/>
      <c r="AF144" s="36"/>
      <c r="AG144" s="36"/>
      <c r="AH144" s="36"/>
      <c r="AI144" s="36"/>
      <c r="AJ144" s="36"/>
    </row>
    <row r="145" spans="1:36" hidden="1" outlineLevel="1" x14ac:dyDescent="0.2">
      <c r="A145" s="36"/>
      <c r="B145" s="36"/>
      <c r="C145" s="161"/>
      <c r="D145" s="161"/>
      <c r="E145" s="71"/>
      <c r="F145" s="71"/>
      <c r="G145" s="92"/>
      <c r="H145" s="93">
        <f t="shared" si="17"/>
        <v>0</v>
      </c>
      <c r="I145" s="162"/>
      <c r="J145" s="93">
        <f t="shared" si="18"/>
        <v>0</v>
      </c>
      <c r="K145" s="162"/>
      <c r="L145" s="162" t="str">
        <f t="shared" si="19"/>
        <v/>
      </c>
      <c r="M145" s="39"/>
      <c r="N145" s="163">
        <f t="shared" si="20"/>
        <v>0</v>
      </c>
      <c r="O145" s="163">
        <f t="shared" si="21"/>
        <v>0</v>
      </c>
      <c r="P145" s="163">
        <f t="shared" si="22"/>
        <v>0</v>
      </c>
      <c r="Q145" s="163">
        <f t="shared" si="23"/>
        <v>0</v>
      </c>
      <c r="R145" s="163">
        <f t="shared" si="24"/>
        <v>0</v>
      </c>
      <c r="S145" s="39"/>
      <c r="T145" s="164"/>
      <c r="U145" s="165">
        <f>ROUND(ROUND(T145,2)*(1+'General Inputs'!K$20)*(1-Z145)+'General Inputs'!K$28,2)</f>
        <v>0</v>
      </c>
      <c r="V145" s="165">
        <f>ROUND(ROUND(U145,2)*(1+'General Inputs'!L$20)*(1-AA145)+'General Inputs'!L$28,2)</f>
        <v>0</v>
      </c>
      <c r="W145" s="165">
        <f>ROUND(ROUND(V145,2)*(1+'General Inputs'!M$20)*(1-AB145)+'General Inputs'!M$28,2)</f>
        <v>0</v>
      </c>
      <c r="X145" s="165">
        <f>ROUND(ROUND(W145,2)*(1+'General Inputs'!N$20)*(1-AC145)+'General Inputs'!N$28,2)</f>
        <v>0</v>
      </c>
      <c r="Y145" s="166"/>
      <c r="Z145" s="194">
        <f>IF($T145="",0,'General Inputs'!K$23)</f>
        <v>0</v>
      </c>
      <c r="AA145" s="194">
        <f>IF($T145="",0,'General Inputs'!L$23)</f>
        <v>0</v>
      </c>
      <c r="AB145" s="194">
        <f>IF($T145="",0,'General Inputs'!M$23)</f>
        <v>0</v>
      </c>
      <c r="AC145" s="194">
        <f>IF($T145="",0,'General Inputs'!N$23)</f>
        <v>0</v>
      </c>
      <c r="AD145" s="36"/>
      <c r="AE145" s="36"/>
      <c r="AF145" s="36"/>
      <c r="AG145" s="36"/>
      <c r="AH145" s="36"/>
      <c r="AI145" s="36"/>
      <c r="AJ145" s="36"/>
    </row>
    <row r="146" spans="1:36" hidden="1" outlineLevel="1" x14ac:dyDescent="0.2">
      <c r="A146" s="36"/>
      <c r="B146" s="36"/>
      <c r="C146" s="161"/>
      <c r="D146" s="161"/>
      <c r="E146" s="71"/>
      <c r="F146" s="71"/>
      <c r="G146" s="92"/>
      <c r="H146" s="93">
        <f t="shared" si="17"/>
        <v>0</v>
      </c>
      <c r="I146" s="162"/>
      <c r="J146" s="93">
        <f t="shared" si="18"/>
        <v>0</v>
      </c>
      <c r="K146" s="162"/>
      <c r="L146" s="162" t="str">
        <f t="shared" si="19"/>
        <v/>
      </c>
      <c r="M146" s="39"/>
      <c r="N146" s="163">
        <f t="shared" si="20"/>
        <v>0</v>
      </c>
      <c r="O146" s="163">
        <f t="shared" si="21"/>
        <v>0</v>
      </c>
      <c r="P146" s="163">
        <f t="shared" si="22"/>
        <v>0</v>
      </c>
      <c r="Q146" s="163">
        <f t="shared" si="23"/>
        <v>0</v>
      </c>
      <c r="R146" s="163">
        <f t="shared" si="24"/>
        <v>0</v>
      </c>
      <c r="S146" s="39"/>
      <c r="T146" s="164"/>
      <c r="U146" s="165">
        <f>ROUND(ROUND(T146,2)*(1+'General Inputs'!K$20)*(1-Z146)+'General Inputs'!K$28,2)</f>
        <v>0</v>
      </c>
      <c r="V146" s="165">
        <f>ROUND(ROUND(U146,2)*(1+'General Inputs'!L$20)*(1-AA146)+'General Inputs'!L$28,2)</f>
        <v>0</v>
      </c>
      <c r="W146" s="165">
        <f>ROUND(ROUND(V146,2)*(1+'General Inputs'!M$20)*(1-AB146)+'General Inputs'!M$28,2)</f>
        <v>0</v>
      </c>
      <c r="X146" s="165">
        <f>ROUND(ROUND(W146,2)*(1+'General Inputs'!N$20)*(1-AC146)+'General Inputs'!N$28,2)</f>
        <v>0</v>
      </c>
      <c r="Y146" s="166"/>
      <c r="Z146" s="194">
        <f>IF($T146="",0,'General Inputs'!K$23)</f>
        <v>0</v>
      </c>
      <c r="AA146" s="194">
        <f>IF($T146="",0,'General Inputs'!L$23)</f>
        <v>0</v>
      </c>
      <c r="AB146" s="194">
        <f>IF($T146="",0,'General Inputs'!M$23)</f>
        <v>0</v>
      </c>
      <c r="AC146" s="194">
        <f>IF($T146="",0,'General Inputs'!N$23)</f>
        <v>0</v>
      </c>
      <c r="AD146" s="36"/>
      <c r="AE146" s="36"/>
      <c r="AF146" s="36"/>
      <c r="AG146" s="36"/>
      <c r="AH146" s="36"/>
      <c r="AI146" s="36"/>
      <c r="AJ146" s="36"/>
    </row>
    <row r="147" spans="1:36" hidden="1" outlineLevel="1" x14ac:dyDescent="0.2">
      <c r="A147" s="36"/>
      <c r="B147" s="36"/>
      <c r="C147" s="161"/>
      <c r="D147" s="161"/>
      <c r="E147" s="71"/>
      <c r="F147" s="71"/>
      <c r="G147" s="92"/>
      <c r="H147" s="93">
        <f t="shared" si="17"/>
        <v>0</v>
      </c>
      <c r="I147" s="162"/>
      <c r="J147" s="93">
        <f t="shared" si="18"/>
        <v>0</v>
      </c>
      <c r="K147" s="162"/>
      <c r="L147" s="162" t="str">
        <f t="shared" si="19"/>
        <v/>
      </c>
      <c r="M147" s="39"/>
      <c r="N147" s="163">
        <f t="shared" si="20"/>
        <v>0</v>
      </c>
      <c r="O147" s="163">
        <f t="shared" si="21"/>
        <v>0</v>
      </c>
      <c r="P147" s="163">
        <f t="shared" si="22"/>
        <v>0</v>
      </c>
      <c r="Q147" s="163">
        <f t="shared" si="23"/>
        <v>0</v>
      </c>
      <c r="R147" s="163">
        <f t="shared" si="24"/>
        <v>0</v>
      </c>
      <c r="S147" s="39"/>
      <c r="T147" s="164"/>
      <c r="U147" s="165">
        <f>ROUND(ROUND(T147,2)*(1+'General Inputs'!K$20)*(1-Z147)+'General Inputs'!K$28,2)</f>
        <v>0</v>
      </c>
      <c r="V147" s="165">
        <f>ROUND(ROUND(U147,2)*(1+'General Inputs'!L$20)*(1-AA147)+'General Inputs'!L$28,2)</f>
        <v>0</v>
      </c>
      <c r="W147" s="165">
        <f>ROUND(ROUND(V147,2)*(1+'General Inputs'!M$20)*(1-AB147)+'General Inputs'!M$28,2)</f>
        <v>0</v>
      </c>
      <c r="X147" s="165">
        <f>ROUND(ROUND(W147,2)*(1+'General Inputs'!N$20)*(1-AC147)+'General Inputs'!N$28,2)</f>
        <v>0</v>
      </c>
      <c r="Y147" s="166"/>
      <c r="Z147" s="194">
        <f>IF($T147="",0,'General Inputs'!K$23)</f>
        <v>0</v>
      </c>
      <c r="AA147" s="194">
        <f>IF($T147="",0,'General Inputs'!L$23)</f>
        <v>0</v>
      </c>
      <c r="AB147" s="194">
        <f>IF($T147="",0,'General Inputs'!M$23)</f>
        <v>0</v>
      </c>
      <c r="AC147" s="194">
        <f>IF($T147="",0,'General Inputs'!N$23)</f>
        <v>0</v>
      </c>
      <c r="AD147" s="36"/>
      <c r="AE147" s="36"/>
      <c r="AF147" s="36"/>
      <c r="AG147" s="36"/>
      <c r="AH147" s="36"/>
      <c r="AI147" s="36"/>
      <c r="AJ147" s="36"/>
    </row>
    <row r="148" spans="1:36" hidden="1" outlineLevel="1" x14ac:dyDescent="0.2">
      <c r="A148" s="36"/>
      <c r="B148" s="36"/>
      <c r="C148" s="161"/>
      <c r="D148" s="161"/>
      <c r="E148" s="71"/>
      <c r="F148" s="71"/>
      <c r="G148" s="92"/>
      <c r="H148" s="93">
        <f t="shared" si="17"/>
        <v>0</v>
      </c>
      <c r="I148" s="162"/>
      <c r="J148" s="93">
        <f t="shared" si="18"/>
        <v>0</v>
      </c>
      <c r="K148" s="162"/>
      <c r="L148" s="162" t="str">
        <f t="shared" si="19"/>
        <v/>
      </c>
      <c r="M148" s="39"/>
      <c r="N148" s="163">
        <f t="shared" si="20"/>
        <v>0</v>
      </c>
      <c r="O148" s="163">
        <f t="shared" si="21"/>
        <v>0</v>
      </c>
      <c r="P148" s="163">
        <f t="shared" si="22"/>
        <v>0</v>
      </c>
      <c r="Q148" s="163">
        <f t="shared" si="23"/>
        <v>0</v>
      </c>
      <c r="R148" s="163">
        <f t="shared" si="24"/>
        <v>0</v>
      </c>
      <c r="S148" s="39"/>
      <c r="T148" s="164"/>
      <c r="U148" s="165">
        <f>ROUND(ROUND(T148,2)*(1+'General Inputs'!K$20)*(1-Z148)+'General Inputs'!K$28,2)</f>
        <v>0</v>
      </c>
      <c r="V148" s="165">
        <f>ROUND(ROUND(U148,2)*(1+'General Inputs'!L$20)*(1-AA148)+'General Inputs'!L$28,2)</f>
        <v>0</v>
      </c>
      <c r="W148" s="165">
        <f>ROUND(ROUND(V148,2)*(1+'General Inputs'!M$20)*(1-AB148)+'General Inputs'!M$28,2)</f>
        <v>0</v>
      </c>
      <c r="X148" s="165">
        <f>ROUND(ROUND(W148,2)*(1+'General Inputs'!N$20)*(1-AC148)+'General Inputs'!N$28,2)</f>
        <v>0</v>
      </c>
      <c r="Y148" s="166"/>
      <c r="Z148" s="194">
        <f>IF($T148="",0,'General Inputs'!K$23)</f>
        <v>0</v>
      </c>
      <c r="AA148" s="194">
        <f>IF($T148="",0,'General Inputs'!L$23)</f>
        <v>0</v>
      </c>
      <c r="AB148" s="194">
        <f>IF($T148="",0,'General Inputs'!M$23)</f>
        <v>0</v>
      </c>
      <c r="AC148" s="194">
        <f>IF($T148="",0,'General Inputs'!N$23)</f>
        <v>0</v>
      </c>
      <c r="AD148" s="36"/>
      <c r="AE148" s="36"/>
      <c r="AF148" s="36"/>
      <c r="AG148" s="36"/>
      <c r="AH148" s="36"/>
      <c r="AI148" s="36"/>
      <c r="AJ148" s="36"/>
    </row>
    <row r="149" spans="1:36" hidden="1" outlineLevel="1" x14ac:dyDescent="0.2">
      <c r="A149" s="36"/>
      <c r="B149" s="36"/>
      <c r="C149" s="161"/>
      <c r="D149" s="161"/>
      <c r="E149" s="71"/>
      <c r="F149" s="71"/>
      <c r="G149" s="92"/>
      <c r="H149" s="93">
        <f t="shared" si="17"/>
        <v>0</v>
      </c>
      <c r="I149" s="162"/>
      <c r="J149" s="93">
        <f t="shared" si="18"/>
        <v>0</v>
      </c>
      <c r="K149" s="162"/>
      <c r="L149" s="162" t="str">
        <f t="shared" si="19"/>
        <v/>
      </c>
      <c r="M149" s="39"/>
      <c r="N149" s="163">
        <f t="shared" si="20"/>
        <v>0</v>
      </c>
      <c r="O149" s="163">
        <f t="shared" si="21"/>
        <v>0</v>
      </c>
      <c r="P149" s="163">
        <f t="shared" si="22"/>
        <v>0</v>
      </c>
      <c r="Q149" s="163">
        <f t="shared" si="23"/>
        <v>0</v>
      </c>
      <c r="R149" s="163">
        <f t="shared" si="24"/>
        <v>0</v>
      </c>
      <c r="S149" s="39"/>
      <c r="T149" s="164"/>
      <c r="U149" s="165">
        <f>ROUND(ROUND(T149,2)*(1+'General Inputs'!K$20)*(1-Z149)+'General Inputs'!K$28,2)</f>
        <v>0</v>
      </c>
      <c r="V149" s="165">
        <f>ROUND(ROUND(U149,2)*(1+'General Inputs'!L$20)*(1-AA149)+'General Inputs'!L$28,2)</f>
        <v>0</v>
      </c>
      <c r="W149" s="165">
        <f>ROUND(ROUND(V149,2)*(1+'General Inputs'!M$20)*(1-AB149)+'General Inputs'!M$28,2)</f>
        <v>0</v>
      </c>
      <c r="X149" s="165">
        <f>ROUND(ROUND(W149,2)*(1+'General Inputs'!N$20)*(1-AC149)+'General Inputs'!N$28,2)</f>
        <v>0</v>
      </c>
      <c r="Y149" s="166"/>
      <c r="Z149" s="194">
        <f>IF($T149="",0,'General Inputs'!K$23)</f>
        <v>0</v>
      </c>
      <c r="AA149" s="194">
        <f>IF($T149="",0,'General Inputs'!L$23)</f>
        <v>0</v>
      </c>
      <c r="AB149" s="194">
        <f>IF($T149="",0,'General Inputs'!M$23)</f>
        <v>0</v>
      </c>
      <c r="AC149" s="194">
        <f>IF($T149="",0,'General Inputs'!N$23)</f>
        <v>0</v>
      </c>
      <c r="AD149" s="36"/>
      <c r="AE149" s="36"/>
      <c r="AF149" s="36"/>
      <c r="AG149" s="36"/>
      <c r="AH149" s="36"/>
      <c r="AI149" s="36"/>
      <c r="AJ149" s="36"/>
    </row>
    <row r="150" spans="1:36" hidden="1" outlineLevel="1" x14ac:dyDescent="0.2">
      <c r="A150" s="36"/>
      <c r="B150" s="36"/>
      <c r="C150" s="161"/>
      <c r="D150" s="161"/>
      <c r="E150" s="71"/>
      <c r="F150" s="71"/>
      <c r="G150" s="92"/>
      <c r="H150" s="93">
        <f t="shared" si="17"/>
        <v>0</v>
      </c>
      <c r="I150" s="162"/>
      <c r="J150" s="93">
        <f t="shared" si="18"/>
        <v>0</v>
      </c>
      <c r="K150" s="162"/>
      <c r="L150" s="162" t="str">
        <f t="shared" si="19"/>
        <v/>
      </c>
      <c r="M150" s="39"/>
      <c r="N150" s="163">
        <f t="shared" si="20"/>
        <v>0</v>
      </c>
      <c r="O150" s="163">
        <f t="shared" si="21"/>
        <v>0</v>
      </c>
      <c r="P150" s="163">
        <f t="shared" si="22"/>
        <v>0</v>
      </c>
      <c r="Q150" s="163">
        <f t="shared" si="23"/>
        <v>0</v>
      </c>
      <c r="R150" s="163">
        <f t="shared" si="24"/>
        <v>0</v>
      </c>
      <c r="S150" s="39"/>
      <c r="T150" s="164"/>
      <c r="U150" s="165">
        <f>ROUND(ROUND(T150,2)*(1+'General Inputs'!K$20)*(1-Z150)+'General Inputs'!K$28,2)</f>
        <v>0</v>
      </c>
      <c r="V150" s="165">
        <f>ROUND(ROUND(U150,2)*(1+'General Inputs'!L$20)*(1-AA150)+'General Inputs'!L$28,2)</f>
        <v>0</v>
      </c>
      <c r="W150" s="165">
        <f>ROUND(ROUND(V150,2)*(1+'General Inputs'!M$20)*(1-AB150)+'General Inputs'!M$28,2)</f>
        <v>0</v>
      </c>
      <c r="X150" s="165">
        <f>ROUND(ROUND(W150,2)*(1+'General Inputs'!N$20)*(1-AC150)+'General Inputs'!N$28,2)</f>
        <v>0</v>
      </c>
      <c r="Y150" s="166"/>
      <c r="Z150" s="194">
        <f>IF($T150="",0,'General Inputs'!K$23)</f>
        <v>0</v>
      </c>
      <c r="AA150" s="194">
        <f>IF($T150="",0,'General Inputs'!L$23)</f>
        <v>0</v>
      </c>
      <c r="AB150" s="194">
        <f>IF($T150="",0,'General Inputs'!M$23)</f>
        <v>0</v>
      </c>
      <c r="AC150" s="194">
        <f>IF($T150="",0,'General Inputs'!N$23)</f>
        <v>0</v>
      </c>
      <c r="AD150" s="36"/>
      <c r="AE150" s="36"/>
      <c r="AF150" s="36"/>
      <c r="AG150" s="36"/>
      <c r="AH150" s="36"/>
      <c r="AI150" s="36"/>
      <c r="AJ150" s="36"/>
    </row>
    <row r="151" spans="1:36" hidden="1" outlineLevel="1" x14ac:dyDescent="0.2">
      <c r="A151" s="36"/>
      <c r="B151" s="36"/>
      <c r="C151" s="161"/>
      <c r="D151" s="161"/>
      <c r="E151" s="71"/>
      <c r="F151" s="71"/>
      <c r="G151" s="92"/>
      <c r="H151" s="93">
        <f t="shared" si="17"/>
        <v>0</v>
      </c>
      <c r="I151" s="162"/>
      <c r="J151" s="93">
        <f t="shared" si="18"/>
        <v>0</v>
      </c>
      <c r="K151" s="162"/>
      <c r="L151" s="162" t="str">
        <f t="shared" si="19"/>
        <v/>
      </c>
      <c r="M151" s="39"/>
      <c r="N151" s="163">
        <f t="shared" si="20"/>
        <v>0</v>
      </c>
      <c r="O151" s="163">
        <f t="shared" si="21"/>
        <v>0</v>
      </c>
      <c r="P151" s="163">
        <f t="shared" si="22"/>
        <v>0</v>
      </c>
      <c r="Q151" s="163">
        <f t="shared" si="23"/>
        <v>0</v>
      </c>
      <c r="R151" s="163">
        <f t="shared" si="24"/>
        <v>0</v>
      </c>
      <c r="S151" s="39"/>
      <c r="T151" s="164"/>
      <c r="U151" s="165">
        <f>ROUND(ROUND(T151,2)*(1+'General Inputs'!K$20)*(1-Z151)+'General Inputs'!K$28,2)</f>
        <v>0</v>
      </c>
      <c r="V151" s="165">
        <f>ROUND(ROUND(U151,2)*(1+'General Inputs'!L$20)*(1-AA151)+'General Inputs'!L$28,2)</f>
        <v>0</v>
      </c>
      <c r="W151" s="165">
        <f>ROUND(ROUND(V151,2)*(1+'General Inputs'!M$20)*(1-AB151)+'General Inputs'!M$28,2)</f>
        <v>0</v>
      </c>
      <c r="X151" s="165">
        <f>ROUND(ROUND(W151,2)*(1+'General Inputs'!N$20)*(1-AC151)+'General Inputs'!N$28,2)</f>
        <v>0</v>
      </c>
      <c r="Y151" s="166"/>
      <c r="Z151" s="194">
        <f>IF($T151="",0,'General Inputs'!K$23)</f>
        <v>0</v>
      </c>
      <c r="AA151" s="194">
        <f>IF($T151="",0,'General Inputs'!L$23)</f>
        <v>0</v>
      </c>
      <c r="AB151" s="194">
        <f>IF($T151="",0,'General Inputs'!M$23)</f>
        <v>0</v>
      </c>
      <c r="AC151" s="194">
        <f>IF($T151="",0,'General Inputs'!N$23)</f>
        <v>0</v>
      </c>
      <c r="AD151" s="36"/>
      <c r="AE151" s="36"/>
      <c r="AF151" s="36"/>
      <c r="AG151" s="36"/>
      <c r="AH151" s="36"/>
      <c r="AI151" s="36"/>
      <c r="AJ151" s="36"/>
    </row>
    <row r="152" spans="1:36" hidden="1" outlineLevel="1" x14ac:dyDescent="0.2">
      <c r="A152" s="36"/>
      <c r="B152" s="36"/>
      <c r="C152" s="161"/>
      <c r="D152" s="161"/>
      <c r="E152" s="71"/>
      <c r="F152" s="71"/>
      <c r="G152" s="92"/>
      <c r="H152" s="93">
        <f t="shared" si="17"/>
        <v>0</v>
      </c>
      <c r="I152" s="162"/>
      <c r="J152" s="93">
        <f t="shared" si="18"/>
        <v>0</v>
      </c>
      <c r="K152" s="162"/>
      <c r="L152" s="162" t="str">
        <f t="shared" si="19"/>
        <v/>
      </c>
      <c r="M152" s="39"/>
      <c r="N152" s="163">
        <f t="shared" si="20"/>
        <v>0</v>
      </c>
      <c r="O152" s="163">
        <f t="shared" si="21"/>
        <v>0</v>
      </c>
      <c r="P152" s="163">
        <f t="shared" si="22"/>
        <v>0</v>
      </c>
      <c r="Q152" s="163">
        <f t="shared" si="23"/>
        <v>0</v>
      </c>
      <c r="R152" s="163">
        <f t="shared" si="24"/>
        <v>0</v>
      </c>
      <c r="S152" s="39"/>
      <c r="T152" s="164"/>
      <c r="U152" s="165">
        <f>ROUND(ROUND(T152,2)*(1+'General Inputs'!K$20)*(1-Z152)+'General Inputs'!K$28,2)</f>
        <v>0</v>
      </c>
      <c r="V152" s="165">
        <f>ROUND(ROUND(U152,2)*(1+'General Inputs'!L$20)*(1-AA152)+'General Inputs'!L$28,2)</f>
        <v>0</v>
      </c>
      <c r="W152" s="165">
        <f>ROUND(ROUND(V152,2)*(1+'General Inputs'!M$20)*(1-AB152)+'General Inputs'!M$28,2)</f>
        <v>0</v>
      </c>
      <c r="X152" s="165">
        <f>ROUND(ROUND(W152,2)*(1+'General Inputs'!N$20)*(1-AC152)+'General Inputs'!N$28,2)</f>
        <v>0</v>
      </c>
      <c r="Y152" s="166"/>
      <c r="Z152" s="194">
        <f>IF($T152="",0,'General Inputs'!K$23)</f>
        <v>0</v>
      </c>
      <c r="AA152" s="194">
        <f>IF($T152="",0,'General Inputs'!L$23)</f>
        <v>0</v>
      </c>
      <c r="AB152" s="194">
        <f>IF($T152="",0,'General Inputs'!M$23)</f>
        <v>0</v>
      </c>
      <c r="AC152" s="194">
        <f>IF($T152="",0,'General Inputs'!N$23)</f>
        <v>0</v>
      </c>
      <c r="AD152" s="36"/>
      <c r="AE152" s="36"/>
      <c r="AF152" s="36"/>
      <c r="AG152" s="36"/>
      <c r="AH152" s="36"/>
      <c r="AI152" s="36"/>
      <c r="AJ152" s="36"/>
    </row>
    <row r="153" spans="1:36" hidden="1" outlineLevel="1" x14ac:dyDescent="0.2">
      <c r="A153" s="36"/>
      <c r="B153" s="36"/>
      <c r="C153" s="161"/>
      <c r="D153" s="161"/>
      <c r="E153" s="71"/>
      <c r="F153" s="71"/>
      <c r="G153" s="92"/>
      <c r="H153" s="93">
        <f t="shared" si="17"/>
        <v>0</v>
      </c>
      <c r="I153" s="162"/>
      <c r="J153" s="93">
        <f t="shared" si="18"/>
        <v>0</v>
      </c>
      <c r="K153" s="162"/>
      <c r="L153" s="162" t="str">
        <f t="shared" si="19"/>
        <v/>
      </c>
      <c r="M153" s="39"/>
      <c r="N153" s="163">
        <f t="shared" si="20"/>
        <v>0</v>
      </c>
      <c r="O153" s="163">
        <f t="shared" si="21"/>
        <v>0</v>
      </c>
      <c r="P153" s="163">
        <f t="shared" si="22"/>
        <v>0</v>
      </c>
      <c r="Q153" s="163">
        <f t="shared" si="23"/>
        <v>0</v>
      </c>
      <c r="R153" s="163">
        <f t="shared" si="24"/>
        <v>0</v>
      </c>
      <c r="S153" s="39"/>
      <c r="T153" s="164"/>
      <c r="U153" s="165">
        <f>ROUND(ROUND(T153,2)*(1+'General Inputs'!K$20)*(1-Z153)+'General Inputs'!K$28,2)</f>
        <v>0</v>
      </c>
      <c r="V153" s="165">
        <f>ROUND(ROUND(U153,2)*(1+'General Inputs'!L$20)*(1-AA153)+'General Inputs'!L$28,2)</f>
        <v>0</v>
      </c>
      <c r="W153" s="165">
        <f>ROUND(ROUND(V153,2)*(1+'General Inputs'!M$20)*(1-AB153)+'General Inputs'!M$28,2)</f>
        <v>0</v>
      </c>
      <c r="X153" s="165">
        <f>ROUND(ROUND(W153,2)*(1+'General Inputs'!N$20)*(1-AC153)+'General Inputs'!N$28,2)</f>
        <v>0</v>
      </c>
      <c r="Y153" s="166"/>
      <c r="Z153" s="194">
        <f>IF($T153="",0,'General Inputs'!K$23)</f>
        <v>0</v>
      </c>
      <c r="AA153" s="194">
        <f>IF($T153="",0,'General Inputs'!L$23)</f>
        <v>0</v>
      </c>
      <c r="AB153" s="194">
        <f>IF($T153="",0,'General Inputs'!M$23)</f>
        <v>0</v>
      </c>
      <c r="AC153" s="194">
        <f>IF($T153="",0,'General Inputs'!N$23)</f>
        <v>0</v>
      </c>
      <c r="AD153" s="36"/>
      <c r="AE153" s="36"/>
      <c r="AF153" s="36"/>
      <c r="AG153" s="36"/>
      <c r="AH153" s="36"/>
      <c r="AI153" s="36"/>
      <c r="AJ153" s="36"/>
    </row>
    <row r="154" spans="1:36" hidden="1" outlineLevel="1" x14ac:dyDescent="0.2">
      <c r="A154" s="36"/>
      <c r="B154" s="36"/>
      <c r="C154" s="161"/>
      <c r="D154" s="161"/>
      <c r="E154" s="71"/>
      <c r="F154" s="71"/>
      <c r="G154" s="92"/>
      <c r="H154" s="93">
        <f t="shared" si="17"/>
        <v>0</v>
      </c>
      <c r="I154" s="162"/>
      <c r="J154" s="93">
        <f t="shared" si="18"/>
        <v>0</v>
      </c>
      <c r="K154" s="162"/>
      <c r="L154" s="162" t="str">
        <f t="shared" si="19"/>
        <v/>
      </c>
      <c r="M154" s="39"/>
      <c r="N154" s="163">
        <f t="shared" si="20"/>
        <v>0</v>
      </c>
      <c r="O154" s="163">
        <f t="shared" si="21"/>
        <v>0</v>
      </c>
      <c r="P154" s="163">
        <f t="shared" si="22"/>
        <v>0</v>
      </c>
      <c r="Q154" s="163">
        <f t="shared" si="23"/>
        <v>0</v>
      </c>
      <c r="R154" s="163">
        <f t="shared" si="24"/>
        <v>0</v>
      </c>
      <c r="S154" s="39"/>
      <c r="T154" s="164"/>
      <c r="U154" s="165">
        <f>ROUND(ROUND(T154,2)*(1+'General Inputs'!K$20)*(1-Z154)+'General Inputs'!K$28,2)</f>
        <v>0</v>
      </c>
      <c r="V154" s="165">
        <f>ROUND(ROUND(U154,2)*(1+'General Inputs'!L$20)*(1-AA154)+'General Inputs'!L$28,2)</f>
        <v>0</v>
      </c>
      <c r="W154" s="165">
        <f>ROUND(ROUND(V154,2)*(1+'General Inputs'!M$20)*(1-AB154)+'General Inputs'!M$28,2)</f>
        <v>0</v>
      </c>
      <c r="X154" s="165">
        <f>ROUND(ROUND(W154,2)*(1+'General Inputs'!N$20)*(1-AC154)+'General Inputs'!N$28,2)</f>
        <v>0</v>
      </c>
      <c r="Y154" s="166"/>
      <c r="Z154" s="194">
        <f>IF($T154="",0,'General Inputs'!K$23)</f>
        <v>0</v>
      </c>
      <c r="AA154" s="194">
        <f>IF($T154="",0,'General Inputs'!L$23)</f>
        <v>0</v>
      </c>
      <c r="AB154" s="194">
        <f>IF($T154="",0,'General Inputs'!M$23)</f>
        <v>0</v>
      </c>
      <c r="AC154" s="194">
        <f>IF($T154="",0,'General Inputs'!N$23)</f>
        <v>0</v>
      </c>
      <c r="AD154" s="36"/>
      <c r="AE154" s="36"/>
      <c r="AF154" s="36"/>
      <c r="AG154" s="36"/>
      <c r="AH154" s="36"/>
      <c r="AI154" s="36"/>
      <c r="AJ154" s="36"/>
    </row>
    <row r="155" spans="1:36" hidden="1" outlineLevel="1" x14ac:dyDescent="0.2">
      <c r="A155" s="36"/>
      <c r="B155" s="36"/>
      <c r="C155" s="161"/>
      <c r="D155" s="161"/>
      <c r="E155" s="71"/>
      <c r="F155" s="71"/>
      <c r="G155" s="92"/>
      <c r="H155" s="93">
        <f t="shared" si="17"/>
        <v>0</v>
      </c>
      <c r="I155" s="162"/>
      <c r="J155" s="93">
        <f t="shared" si="18"/>
        <v>0</v>
      </c>
      <c r="K155" s="162"/>
      <c r="L155" s="162" t="str">
        <f t="shared" si="19"/>
        <v/>
      </c>
      <c r="M155" s="39"/>
      <c r="N155" s="163">
        <f t="shared" si="20"/>
        <v>0</v>
      </c>
      <c r="O155" s="163">
        <f t="shared" si="21"/>
        <v>0</v>
      </c>
      <c r="P155" s="163">
        <f t="shared" si="22"/>
        <v>0</v>
      </c>
      <c r="Q155" s="163">
        <f t="shared" si="23"/>
        <v>0</v>
      </c>
      <c r="R155" s="163">
        <f t="shared" si="24"/>
        <v>0</v>
      </c>
      <c r="S155" s="39"/>
      <c r="T155" s="164"/>
      <c r="U155" s="165">
        <f>ROUND(ROUND(T155,2)*(1+'General Inputs'!K$20)*(1-Z155)+'General Inputs'!K$28,2)</f>
        <v>0</v>
      </c>
      <c r="V155" s="165">
        <f>ROUND(ROUND(U155,2)*(1+'General Inputs'!L$20)*(1-AA155)+'General Inputs'!L$28,2)</f>
        <v>0</v>
      </c>
      <c r="W155" s="165">
        <f>ROUND(ROUND(V155,2)*(1+'General Inputs'!M$20)*(1-AB155)+'General Inputs'!M$28,2)</f>
        <v>0</v>
      </c>
      <c r="X155" s="165">
        <f>ROUND(ROUND(W155,2)*(1+'General Inputs'!N$20)*(1-AC155)+'General Inputs'!N$28,2)</f>
        <v>0</v>
      </c>
      <c r="Y155" s="166"/>
      <c r="Z155" s="194">
        <f>IF($T155="",0,'General Inputs'!K$23)</f>
        <v>0</v>
      </c>
      <c r="AA155" s="194">
        <f>IF($T155="",0,'General Inputs'!L$23)</f>
        <v>0</v>
      </c>
      <c r="AB155" s="194">
        <f>IF($T155="",0,'General Inputs'!M$23)</f>
        <v>0</v>
      </c>
      <c r="AC155" s="194">
        <f>IF($T155="",0,'General Inputs'!N$23)</f>
        <v>0</v>
      </c>
      <c r="AD155" s="36"/>
      <c r="AE155" s="36"/>
      <c r="AF155" s="36"/>
      <c r="AG155" s="36"/>
      <c r="AH155" s="36"/>
      <c r="AI155" s="36"/>
      <c r="AJ155" s="36"/>
    </row>
    <row r="156" spans="1:36" hidden="1" outlineLevel="1" x14ac:dyDescent="0.2">
      <c r="A156" s="36"/>
      <c r="B156" s="36"/>
      <c r="C156" s="161"/>
      <c r="D156" s="161"/>
      <c r="E156" s="71"/>
      <c r="F156" s="71"/>
      <c r="G156" s="92"/>
      <c r="H156" s="93">
        <f t="shared" si="17"/>
        <v>0</v>
      </c>
      <c r="I156" s="162"/>
      <c r="J156" s="93">
        <f t="shared" si="18"/>
        <v>0</v>
      </c>
      <c r="K156" s="162"/>
      <c r="L156" s="162" t="str">
        <f t="shared" si="19"/>
        <v/>
      </c>
      <c r="M156" s="39"/>
      <c r="N156" s="163">
        <f t="shared" si="20"/>
        <v>0</v>
      </c>
      <c r="O156" s="163">
        <f t="shared" si="21"/>
        <v>0</v>
      </c>
      <c r="P156" s="163">
        <f t="shared" si="22"/>
        <v>0</v>
      </c>
      <c r="Q156" s="163">
        <f t="shared" si="23"/>
        <v>0</v>
      </c>
      <c r="R156" s="163">
        <f t="shared" si="24"/>
        <v>0</v>
      </c>
      <c r="S156" s="39"/>
      <c r="T156" s="164"/>
      <c r="U156" s="165">
        <f>ROUND(ROUND(T156,2)*(1+'General Inputs'!K$20)*(1-Z156)+'General Inputs'!K$28,2)</f>
        <v>0</v>
      </c>
      <c r="V156" s="165">
        <f>ROUND(ROUND(U156,2)*(1+'General Inputs'!L$20)*(1-AA156)+'General Inputs'!L$28,2)</f>
        <v>0</v>
      </c>
      <c r="W156" s="165">
        <f>ROUND(ROUND(V156,2)*(1+'General Inputs'!M$20)*(1-AB156)+'General Inputs'!M$28,2)</f>
        <v>0</v>
      </c>
      <c r="X156" s="165">
        <f>ROUND(ROUND(W156,2)*(1+'General Inputs'!N$20)*(1-AC156)+'General Inputs'!N$28,2)</f>
        <v>0</v>
      </c>
      <c r="Y156" s="166"/>
      <c r="Z156" s="194">
        <f>IF($T156="",0,'General Inputs'!K$23)</f>
        <v>0</v>
      </c>
      <c r="AA156" s="194">
        <f>IF($T156="",0,'General Inputs'!L$23)</f>
        <v>0</v>
      </c>
      <c r="AB156" s="194">
        <f>IF($T156="",0,'General Inputs'!M$23)</f>
        <v>0</v>
      </c>
      <c r="AC156" s="194">
        <f>IF($T156="",0,'General Inputs'!N$23)</f>
        <v>0</v>
      </c>
      <c r="AD156" s="36"/>
      <c r="AE156" s="36"/>
      <c r="AF156" s="36"/>
      <c r="AG156" s="36"/>
      <c r="AH156" s="36"/>
      <c r="AI156" s="36"/>
      <c r="AJ156" s="36"/>
    </row>
    <row r="157" spans="1:36" hidden="1" outlineLevel="1" x14ac:dyDescent="0.2">
      <c r="A157" s="36"/>
      <c r="B157" s="36"/>
      <c r="C157" s="161"/>
      <c r="D157" s="161"/>
      <c r="E157" s="71"/>
      <c r="F157" s="71"/>
      <c r="G157" s="92"/>
      <c r="H157" s="93">
        <f t="shared" si="17"/>
        <v>0</v>
      </c>
      <c r="I157" s="162"/>
      <c r="J157" s="93">
        <f t="shared" si="18"/>
        <v>0</v>
      </c>
      <c r="K157" s="162"/>
      <c r="L157" s="162" t="str">
        <f t="shared" si="19"/>
        <v/>
      </c>
      <c r="M157" s="39"/>
      <c r="N157" s="163">
        <f t="shared" si="20"/>
        <v>0</v>
      </c>
      <c r="O157" s="163">
        <f t="shared" si="21"/>
        <v>0</v>
      </c>
      <c r="P157" s="163">
        <f t="shared" si="22"/>
        <v>0</v>
      </c>
      <c r="Q157" s="163">
        <f t="shared" si="23"/>
        <v>0</v>
      </c>
      <c r="R157" s="163">
        <f t="shared" si="24"/>
        <v>0</v>
      </c>
      <c r="S157" s="39"/>
      <c r="T157" s="164"/>
      <c r="U157" s="165">
        <f>ROUND(ROUND(T157,2)*(1+'General Inputs'!K$20)*(1-Z157)+'General Inputs'!K$28,2)</f>
        <v>0</v>
      </c>
      <c r="V157" s="165">
        <f>ROUND(ROUND(U157,2)*(1+'General Inputs'!L$20)*(1-AA157)+'General Inputs'!L$28,2)</f>
        <v>0</v>
      </c>
      <c r="W157" s="165">
        <f>ROUND(ROUND(V157,2)*(1+'General Inputs'!M$20)*(1-AB157)+'General Inputs'!M$28,2)</f>
        <v>0</v>
      </c>
      <c r="X157" s="165">
        <f>ROUND(ROUND(W157,2)*(1+'General Inputs'!N$20)*(1-AC157)+'General Inputs'!N$28,2)</f>
        <v>0</v>
      </c>
      <c r="Y157" s="166"/>
      <c r="Z157" s="194">
        <f>IF($T157="",0,'General Inputs'!K$23)</f>
        <v>0</v>
      </c>
      <c r="AA157" s="194">
        <f>IF($T157="",0,'General Inputs'!L$23)</f>
        <v>0</v>
      </c>
      <c r="AB157" s="194">
        <f>IF($T157="",0,'General Inputs'!M$23)</f>
        <v>0</v>
      </c>
      <c r="AC157" s="194">
        <f>IF($T157="",0,'General Inputs'!N$23)</f>
        <v>0</v>
      </c>
      <c r="AD157" s="36"/>
      <c r="AE157" s="36"/>
      <c r="AF157" s="36"/>
      <c r="AG157" s="36"/>
      <c r="AH157" s="36"/>
      <c r="AI157" s="36"/>
      <c r="AJ157" s="36"/>
    </row>
    <row r="158" spans="1:36" hidden="1" outlineLevel="1" x14ac:dyDescent="0.2">
      <c r="A158" s="36"/>
      <c r="B158" s="36"/>
      <c r="C158" s="161"/>
      <c r="D158" s="161"/>
      <c r="E158" s="71"/>
      <c r="F158" s="71"/>
      <c r="G158" s="92"/>
      <c r="H158" s="93">
        <f t="shared" si="17"/>
        <v>0</v>
      </c>
      <c r="I158" s="162"/>
      <c r="J158" s="93">
        <f t="shared" si="18"/>
        <v>0</v>
      </c>
      <c r="K158" s="162"/>
      <c r="L158" s="162" t="str">
        <f t="shared" si="19"/>
        <v/>
      </c>
      <c r="M158" s="39"/>
      <c r="N158" s="163">
        <f t="shared" si="20"/>
        <v>0</v>
      </c>
      <c r="O158" s="163">
        <f t="shared" si="21"/>
        <v>0</v>
      </c>
      <c r="P158" s="163">
        <f t="shared" si="22"/>
        <v>0</v>
      </c>
      <c r="Q158" s="163">
        <f t="shared" si="23"/>
        <v>0</v>
      </c>
      <c r="R158" s="163">
        <f t="shared" si="24"/>
        <v>0</v>
      </c>
      <c r="S158" s="39"/>
      <c r="T158" s="164"/>
      <c r="U158" s="165">
        <f>ROUND(ROUND(T158,2)*(1+'General Inputs'!K$20)*(1-Z158)+'General Inputs'!K$28,2)</f>
        <v>0</v>
      </c>
      <c r="V158" s="165">
        <f>ROUND(ROUND(U158,2)*(1+'General Inputs'!L$20)*(1-AA158)+'General Inputs'!L$28,2)</f>
        <v>0</v>
      </c>
      <c r="W158" s="165">
        <f>ROUND(ROUND(V158,2)*(1+'General Inputs'!M$20)*(1-AB158)+'General Inputs'!M$28,2)</f>
        <v>0</v>
      </c>
      <c r="X158" s="165">
        <f>ROUND(ROUND(W158,2)*(1+'General Inputs'!N$20)*(1-AC158)+'General Inputs'!N$28,2)</f>
        <v>0</v>
      </c>
      <c r="Y158" s="166"/>
      <c r="Z158" s="194">
        <f>IF($T158="",0,'General Inputs'!K$23)</f>
        <v>0</v>
      </c>
      <c r="AA158" s="194">
        <f>IF($T158="",0,'General Inputs'!L$23)</f>
        <v>0</v>
      </c>
      <c r="AB158" s="194">
        <f>IF($T158="",0,'General Inputs'!M$23)</f>
        <v>0</v>
      </c>
      <c r="AC158" s="194">
        <f>IF($T158="",0,'General Inputs'!N$23)</f>
        <v>0</v>
      </c>
      <c r="AD158" s="36"/>
      <c r="AE158" s="36"/>
      <c r="AF158" s="36"/>
      <c r="AG158" s="36"/>
      <c r="AH158" s="36"/>
      <c r="AI158" s="36"/>
      <c r="AJ158" s="36"/>
    </row>
    <row r="159" spans="1:36" hidden="1" outlineLevel="1" x14ac:dyDescent="0.2">
      <c r="A159" s="36"/>
      <c r="B159" s="36"/>
      <c r="C159" s="161"/>
      <c r="D159" s="161"/>
      <c r="E159" s="71"/>
      <c r="F159" s="71"/>
      <c r="G159" s="92"/>
      <c r="H159" s="93">
        <f t="shared" si="17"/>
        <v>0</v>
      </c>
      <c r="I159" s="162"/>
      <c r="J159" s="93">
        <f t="shared" si="18"/>
        <v>0</v>
      </c>
      <c r="K159" s="162"/>
      <c r="L159" s="162" t="str">
        <f t="shared" si="19"/>
        <v/>
      </c>
      <c r="M159" s="39"/>
      <c r="N159" s="163">
        <f t="shared" si="20"/>
        <v>0</v>
      </c>
      <c r="O159" s="163">
        <f t="shared" si="21"/>
        <v>0</v>
      </c>
      <c r="P159" s="163">
        <f t="shared" si="22"/>
        <v>0</v>
      </c>
      <c r="Q159" s="163">
        <f t="shared" si="23"/>
        <v>0</v>
      </c>
      <c r="R159" s="163">
        <f t="shared" si="24"/>
        <v>0</v>
      </c>
      <c r="S159" s="39"/>
      <c r="T159" s="164"/>
      <c r="U159" s="165">
        <f>ROUND(ROUND(T159,2)*(1+'General Inputs'!K$20)*(1-Z159)+'General Inputs'!K$28,2)</f>
        <v>0</v>
      </c>
      <c r="V159" s="165">
        <f>ROUND(ROUND(U159,2)*(1+'General Inputs'!L$20)*(1-AA159)+'General Inputs'!L$28,2)</f>
        <v>0</v>
      </c>
      <c r="W159" s="165">
        <f>ROUND(ROUND(V159,2)*(1+'General Inputs'!M$20)*(1-AB159)+'General Inputs'!M$28,2)</f>
        <v>0</v>
      </c>
      <c r="X159" s="165">
        <f>ROUND(ROUND(W159,2)*(1+'General Inputs'!N$20)*(1-AC159)+'General Inputs'!N$28,2)</f>
        <v>0</v>
      </c>
      <c r="Y159" s="166"/>
      <c r="Z159" s="194">
        <f>IF($T159="",0,'General Inputs'!K$23)</f>
        <v>0</v>
      </c>
      <c r="AA159" s="194">
        <f>IF($T159="",0,'General Inputs'!L$23)</f>
        <v>0</v>
      </c>
      <c r="AB159" s="194">
        <f>IF($T159="",0,'General Inputs'!M$23)</f>
        <v>0</v>
      </c>
      <c r="AC159" s="194">
        <f>IF($T159="",0,'General Inputs'!N$23)</f>
        <v>0</v>
      </c>
      <c r="AD159" s="36"/>
      <c r="AE159" s="36"/>
      <c r="AF159" s="36"/>
      <c r="AG159" s="36"/>
      <c r="AH159" s="36"/>
      <c r="AI159" s="36"/>
      <c r="AJ159" s="36"/>
    </row>
    <row r="160" spans="1:36" hidden="1" outlineLevel="1" x14ac:dyDescent="0.2">
      <c r="A160" s="36"/>
      <c r="B160" s="36"/>
      <c r="C160" s="161"/>
      <c r="D160" s="161"/>
      <c r="E160" s="71"/>
      <c r="F160" s="71"/>
      <c r="G160" s="92"/>
      <c r="H160" s="93">
        <f t="shared" si="17"/>
        <v>0</v>
      </c>
      <c r="I160" s="162"/>
      <c r="J160" s="93">
        <f t="shared" si="18"/>
        <v>0</v>
      </c>
      <c r="K160" s="162"/>
      <c r="L160" s="162" t="str">
        <f t="shared" si="19"/>
        <v/>
      </c>
      <c r="M160" s="39"/>
      <c r="N160" s="163">
        <f t="shared" si="20"/>
        <v>0</v>
      </c>
      <c r="O160" s="163">
        <f t="shared" si="21"/>
        <v>0</v>
      </c>
      <c r="P160" s="163">
        <f t="shared" si="22"/>
        <v>0</v>
      </c>
      <c r="Q160" s="163">
        <f t="shared" si="23"/>
        <v>0</v>
      </c>
      <c r="R160" s="163">
        <f t="shared" si="24"/>
        <v>0</v>
      </c>
      <c r="S160" s="39"/>
      <c r="T160" s="164"/>
      <c r="U160" s="165">
        <f>ROUND(ROUND(T160,2)*(1+'General Inputs'!K$20)*(1-Z160)+'General Inputs'!K$28,2)</f>
        <v>0</v>
      </c>
      <c r="V160" s="165">
        <f>ROUND(ROUND(U160,2)*(1+'General Inputs'!L$20)*(1-AA160)+'General Inputs'!L$28,2)</f>
        <v>0</v>
      </c>
      <c r="W160" s="165">
        <f>ROUND(ROUND(V160,2)*(1+'General Inputs'!M$20)*(1-AB160)+'General Inputs'!M$28,2)</f>
        <v>0</v>
      </c>
      <c r="X160" s="165">
        <f>ROUND(ROUND(W160,2)*(1+'General Inputs'!N$20)*(1-AC160)+'General Inputs'!N$28,2)</f>
        <v>0</v>
      </c>
      <c r="Y160" s="166"/>
      <c r="Z160" s="194">
        <f>IF($T160="",0,'General Inputs'!K$23)</f>
        <v>0</v>
      </c>
      <c r="AA160" s="194">
        <f>IF($T160="",0,'General Inputs'!L$23)</f>
        <v>0</v>
      </c>
      <c r="AB160" s="194">
        <f>IF($T160="",0,'General Inputs'!M$23)</f>
        <v>0</v>
      </c>
      <c r="AC160" s="194">
        <f>IF($T160="",0,'General Inputs'!N$23)</f>
        <v>0</v>
      </c>
      <c r="AD160" s="36"/>
      <c r="AE160" s="36"/>
      <c r="AF160" s="36"/>
      <c r="AG160" s="36"/>
      <c r="AH160" s="36"/>
      <c r="AI160" s="36"/>
      <c r="AJ160" s="36"/>
    </row>
    <row r="161" spans="1:36" hidden="1" outlineLevel="1" x14ac:dyDescent="0.2">
      <c r="A161" s="36"/>
      <c r="B161" s="36"/>
      <c r="C161" s="161"/>
      <c r="D161" s="161"/>
      <c r="E161" s="71"/>
      <c r="F161" s="71"/>
      <c r="G161" s="92"/>
      <c r="H161" s="93">
        <f t="shared" si="17"/>
        <v>0</v>
      </c>
      <c r="I161" s="162"/>
      <c r="J161" s="93">
        <f t="shared" si="18"/>
        <v>0</v>
      </c>
      <c r="K161" s="162"/>
      <c r="L161" s="162" t="str">
        <f t="shared" si="19"/>
        <v/>
      </c>
      <c r="M161" s="39"/>
      <c r="N161" s="163">
        <f t="shared" si="20"/>
        <v>0</v>
      </c>
      <c r="O161" s="163">
        <f t="shared" si="21"/>
        <v>0</v>
      </c>
      <c r="P161" s="163">
        <f t="shared" si="22"/>
        <v>0</v>
      </c>
      <c r="Q161" s="163">
        <f t="shared" si="23"/>
        <v>0</v>
      </c>
      <c r="R161" s="163">
        <f t="shared" si="24"/>
        <v>0</v>
      </c>
      <c r="S161" s="39"/>
      <c r="T161" s="164"/>
      <c r="U161" s="165">
        <f>ROUND(ROUND(T161,2)*(1+'General Inputs'!K$20)*(1-Z161)+'General Inputs'!K$28,2)</f>
        <v>0</v>
      </c>
      <c r="V161" s="165">
        <f>ROUND(ROUND(U161,2)*(1+'General Inputs'!L$20)*(1-AA161)+'General Inputs'!L$28,2)</f>
        <v>0</v>
      </c>
      <c r="W161" s="165">
        <f>ROUND(ROUND(V161,2)*(1+'General Inputs'!M$20)*(1-AB161)+'General Inputs'!M$28,2)</f>
        <v>0</v>
      </c>
      <c r="X161" s="165">
        <f>ROUND(ROUND(W161,2)*(1+'General Inputs'!N$20)*(1-AC161)+'General Inputs'!N$28,2)</f>
        <v>0</v>
      </c>
      <c r="Y161" s="166"/>
      <c r="Z161" s="194">
        <f>IF($T161="",0,'General Inputs'!K$23)</f>
        <v>0</v>
      </c>
      <c r="AA161" s="194">
        <f>IF($T161="",0,'General Inputs'!L$23)</f>
        <v>0</v>
      </c>
      <c r="AB161" s="194">
        <f>IF($T161="",0,'General Inputs'!M$23)</f>
        <v>0</v>
      </c>
      <c r="AC161" s="194">
        <f>IF($T161="",0,'General Inputs'!N$23)</f>
        <v>0</v>
      </c>
      <c r="AD161" s="36"/>
      <c r="AE161" s="36"/>
      <c r="AF161" s="36"/>
      <c r="AG161" s="36"/>
      <c r="AH161" s="36"/>
      <c r="AI161" s="36"/>
      <c r="AJ161" s="36"/>
    </row>
    <row r="162" spans="1:36" hidden="1" outlineLevel="1" x14ac:dyDescent="0.2">
      <c r="A162" s="36"/>
      <c r="B162" s="36"/>
      <c r="C162" s="161"/>
      <c r="D162" s="161"/>
      <c r="E162" s="71"/>
      <c r="F162" s="71"/>
      <c r="G162" s="92"/>
      <c r="H162" s="93">
        <f t="shared" si="17"/>
        <v>0</v>
      </c>
      <c r="I162" s="162"/>
      <c r="J162" s="93">
        <f t="shared" si="18"/>
        <v>0</v>
      </c>
      <c r="K162" s="162"/>
      <c r="L162" s="162" t="str">
        <f t="shared" si="19"/>
        <v/>
      </c>
      <c r="M162" s="39"/>
      <c r="N162" s="163">
        <f t="shared" si="20"/>
        <v>0</v>
      </c>
      <c r="O162" s="163">
        <f t="shared" si="21"/>
        <v>0</v>
      </c>
      <c r="P162" s="163">
        <f t="shared" si="22"/>
        <v>0</v>
      </c>
      <c r="Q162" s="163">
        <f t="shared" si="23"/>
        <v>0</v>
      </c>
      <c r="R162" s="163">
        <f t="shared" si="24"/>
        <v>0</v>
      </c>
      <c r="S162" s="39"/>
      <c r="T162" s="164"/>
      <c r="U162" s="165">
        <f>ROUND(ROUND(T162,2)*(1+'General Inputs'!K$20)*(1-Z162)+'General Inputs'!K$28,2)</f>
        <v>0</v>
      </c>
      <c r="V162" s="165">
        <f>ROUND(ROUND(U162,2)*(1+'General Inputs'!L$20)*(1-AA162)+'General Inputs'!L$28,2)</f>
        <v>0</v>
      </c>
      <c r="W162" s="165">
        <f>ROUND(ROUND(V162,2)*(1+'General Inputs'!M$20)*(1-AB162)+'General Inputs'!M$28,2)</f>
        <v>0</v>
      </c>
      <c r="X162" s="165">
        <f>ROUND(ROUND(W162,2)*(1+'General Inputs'!N$20)*(1-AC162)+'General Inputs'!N$28,2)</f>
        <v>0</v>
      </c>
      <c r="Y162" s="166"/>
      <c r="Z162" s="194">
        <f>IF($T162="",0,'General Inputs'!K$23)</f>
        <v>0</v>
      </c>
      <c r="AA162" s="194">
        <f>IF($T162="",0,'General Inputs'!L$23)</f>
        <v>0</v>
      </c>
      <c r="AB162" s="194">
        <f>IF($T162="",0,'General Inputs'!M$23)</f>
        <v>0</v>
      </c>
      <c r="AC162" s="194">
        <f>IF($T162="",0,'General Inputs'!N$23)</f>
        <v>0</v>
      </c>
      <c r="AD162" s="36"/>
      <c r="AE162" s="36"/>
      <c r="AF162" s="36"/>
      <c r="AG162" s="36"/>
      <c r="AH162" s="36"/>
      <c r="AI162" s="36"/>
      <c r="AJ162" s="36"/>
    </row>
    <row r="163" spans="1:36" hidden="1" outlineLevel="1" x14ac:dyDescent="0.2">
      <c r="A163" s="36"/>
      <c r="B163" s="36"/>
      <c r="C163" s="161"/>
      <c r="D163" s="161"/>
      <c r="E163" s="71"/>
      <c r="F163" s="71"/>
      <c r="G163" s="92"/>
      <c r="H163" s="93">
        <f t="shared" si="17"/>
        <v>0</v>
      </c>
      <c r="I163" s="162"/>
      <c r="J163" s="93">
        <f t="shared" si="18"/>
        <v>0</v>
      </c>
      <c r="K163" s="162"/>
      <c r="L163" s="162" t="str">
        <f t="shared" si="19"/>
        <v/>
      </c>
      <c r="M163" s="39"/>
      <c r="N163" s="163">
        <f t="shared" si="20"/>
        <v>0</v>
      </c>
      <c r="O163" s="163">
        <f t="shared" si="21"/>
        <v>0</v>
      </c>
      <c r="P163" s="163">
        <f t="shared" si="22"/>
        <v>0</v>
      </c>
      <c r="Q163" s="163">
        <f t="shared" si="23"/>
        <v>0</v>
      </c>
      <c r="R163" s="163">
        <f t="shared" si="24"/>
        <v>0</v>
      </c>
      <c r="S163" s="39"/>
      <c r="T163" s="164"/>
      <c r="U163" s="165">
        <f>ROUND(ROUND(T163,2)*(1+'General Inputs'!K$20)*(1-Z163)+'General Inputs'!K$28,2)</f>
        <v>0</v>
      </c>
      <c r="V163" s="165">
        <f>ROUND(ROUND(U163,2)*(1+'General Inputs'!L$20)*(1-AA163)+'General Inputs'!L$28,2)</f>
        <v>0</v>
      </c>
      <c r="W163" s="165">
        <f>ROUND(ROUND(V163,2)*(1+'General Inputs'!M$20)*(1-AB163)+'General Inputs'!M$28,2)</f>
        <v>0</v>
      </c>
      <c r="X163" s="165">
        <f>ROUND(ROUND(W163,2)*(1+'General Inputs'!N$20)*(1-AC163)+'General Inputs'!N$28,2)</f>
        <v>0</v>
      </c>
      <c r="Y163" s="166"/>
      <c r="Z163" s="194">
        <f>IF($T163="",0,'General Inputs'!K$23)</f>
        <v>0</v>
      </c>
      <c r="AA163" s="194">
        <f>IF($T163="",0,'General Inputs'!L$23)</f>
        <v>0</v>
      </c>
      <c r="AB163" s="194">
        <f>IF($T163="",0,'General Inputs'!M$23)</f>
        <v>0</v>
      </c>
      <c r="AC163" s="194">
        <f>IF($T163="",0,'General Inputs'!N$23)</f>
        <v>0</v>
      </c>
      <c r="AD163" s="36"/>
      <c r="AE163" s="36"/>
      <c r="AF163" s="36"/>
      <c r="AG163" s="36"/>
      <c r="AH163" s="36"/>
      <c r="AI163" s="36"/>
      <c r="AJ163" s="36"/>
    </row>
    <row r="164" spans="1:36" hidden="1" outlineLevel="1" x14ac:dyDescent="0.2">
      <c r="A164" s="36"/>
      <c r="B164" s="36"/>
      <c r="C164" s="161"/>
      <c r="D164" s="161"/>
      <c r="E164" s="71"/>
      <c r="F164" s="71"/>
      <c r="G164" s="92"/>
      <c r="H164" s="93">
        <f t="shared" si="17"/>
        <v>0</v>
      </c>
      <c r="I164" s="162"/>
      <c r="J164" s="93">
        <f t="shared" si="18"/>
        <v>0</v>
      </c>
      <c r="K164" s="162"/>
      <c r="L164" s="162" t="str">
        <f t="shared" si="19"/>
        <v/>
      </c>
      <c r="M164" s="39"/>
      <c r="N164" s="163">
        <f t="shared" si="20"/>
        <v>0</v>
      </c>
      <c r="O164" s="163">
        <f t="shared" si="21"/>
        <v>0</v>
      </c>
      <c r="P164" s="163">
        <f t="shared" si="22"/>
        <v>0</v>
      </c>
      <c r="Q164" s="163">
        <f t="shared" si="23"/>
        <v>0</v>
      </c>
      <c r="R164" s="163">
        <f t="shared" si="24"/>
        <v>0</v>
      </c>
      <c r="S164" s="39"/>
      <c r="T164" s="164"/>
      <c r="U164" s="165">
        <f>ROUND(ROUND(T164,2)*(1+'General Inputs'!K$20)*(1-Z164)+'General Inputs'!K$28,2)</f>
        <v>0</v>
      </c>
      <c r="V164" s="165">
        <f>ROUND(ROUND(U164,2)*(1+'General Inputs'!L$20)*(1-AA164)+'General Inputs'!L$28,2)</f>
        <v>0</v>
      </c>
      <c r="W164" s="165">
        <f>ROUND(ROUND(V164,2)*(1+'General Inputs'!M$20)*(1-AB164)+'General Inputs'!M$28,2)</f>
        <v>0</v>
      </c>
      <c r="X164" s="165">
        <f>ROUND(ROUND(W164,2)*(1+'General Inputs'!N$20)*(1-AC164)+'General Inputs'!N$28,2)</f>
        <v>0</v>
      </c>
      <c r="Y164" s="166"/>
      <c r="Z164" s="194">
        <f>IF($T164="",0,'General Inputs'!K$23)</f>
        <v>0</v>
      </c>
      <c r="AA164" s="194">
        <f>IF($T164="",0,'General Inputs'!L$23)</f>
        <v>0</v>
      </c>
      <c r="AB164" s="194">
        <f>IF($T164="",0,'General Inputs'!M$23)</f>
        <v>0</v>
      </c>
      <c r="AC164" s="194">
        <f>IF($T164="",0,'General Inputs'!N$23)</f>
        <v>0</v>
      </c>
      <c r="AD164" s="36"/>
      <c r="AE164" s="36"/>
      <c r="AF164" s="36"/>
      <c r="AG164" s="36"/>
      <c r="AH164" s="36"/>
      <c r="AI164" s="36"/>
      <c r="AJ164" s="36"/>
    </row>
    <row r="165" spans="1:36" hidden="1" outlineLevel="1" x14ac:dyDescent="0.2">
      <c r="A165" s="36"/>
      <c r="B165" s="36"/>
      <c r="C165" s="161"/>
      <c r="D165" s="161"/>
      <c r="E165" s="71"/>
      <c r="F165" s="71"/>
      <c r="G165" s="92"/>
      <c r="H165" s="93">
        <f t="shared" si="17"/>
        <v>0</v>
      </c>
      <c r="I165" s="162"/>
      <c r="J165" s="93">
        <f t="shared" si="18"/>
        <v>0</v>
      </c>
      <c r="K165" s="162"/>
      <c r="L165" s="162" t="str">
        <f t="shared" si="19"/>
        <v/>
      </c>
      <c r="M165" s="39"/>
      <c r="N165" s="163">
        <f t="shared" si="20"/>
        <v>0</v>
      </c>
      <c r="O165" s="163">
        <f t="shared" si="21"/>
        <v>0</v>
      </c>
      <c r="P165" s="163">
        <f t="shared" si="22"/>
        <v>0</v>
      </c>
      <c r="Q165" s="163">
        <f t="shared" si="23"/>
        <v>0</v>
      </c>
      <c r="R165" s="163">
        <f t="shared" si="24"/>
        <v>0</v>
      </c>
      <c r="S165" s="39"/>
      <c r="T165" s="164"/>
      <c r="U165" s="165">
        <f>ROUND(ROUND(T165,2)*(1+'General Inputs'!K$20)*(1-Z165)+'General Inputs'!K$28,2)</f>
        <v>0</v>
      </c>
      <c r="V165" s="165">
        <f>ROUND(ROUND(U165,2)*(1+'General Inputs'!L$20)*(1-AA165)+'General Inputs'!L$28,2)</f>
        <v>0</v>
      </c>
      <c r="W165" s="165">
        <f>ROUND(ROUND(V165,2)*(1+'General Inputs'!M$20)*(1-AB165)+'General Inputs'!M$28,2)</f>
        <v>0</v>
      </c>
      <c r="X165" s="165">
        <f>ROUND(ROUND(W165,2)*(1+'General Inputs'!N$20)*(1-AC165)+'General Inputs'!N$28,2)</f>
        <v>0</v>
      </c>
      <c r="Y165" s="166"/>
      <c r="Z165" s="194">
        <f>IF($T165="",0,'General Inputs'!K$23)</f>
        <v>0</v>
      </c>
      <c r="AA165" s="194">
        <f>IF($T165="",0,'General Inputs'!L$23)</f>
        <v>0</v>
      </c>
      <c r="AB165" s="194">
        <f>IF($T165="",0,'General Inputs'!M$23)</f>
        <v>0</v>
      </c>
      <c r="AC165" s="194">
        <f>IF($T165="",0,'General Inputs'!N$23)</f>
        <v>0</v>
      </c>
      <c r="AD165" s="36"/>
      <c r="AE165" s="36"/>
      <c r="AF165" s="36"/>
      <c r="AG165" s="36"/>
      <c r="AH165" s="36"/>
      <c r="AI165" s="36"/>
      <c r="AJ165" s="36"/>
    </row>
    <row r="166" spans="1:36" hidden="1" outlineLevel="1" x14ac:dyDescent="0.2">
      <c r="A166" s="36"/>
      <c r="B166" s="36"/>
      <c r="C166" s="161"/>
      <c r="D166" s="161"/>
      <c r="E166" s="71"/>
      <c r="F166" s="71"/>
      <c r="G166" s="92"/>
      <c r="H166" s="93">
        <f t="shared" si="17"/>
        <v>0</v>
      </c>
      <c r="I166" s="162"/>
      <c r="J166" s="93">
        <f t="shared" si="18"/>
        <v>0</v>
      </c>
      <c r="K166" s="162"/>
      <c r="L166" s="162" t="str">
        <f t="shared" si="19"/>
        <v/>
      </c>
      <c r="M166" s="39"/>
      <c r="N166" s="163">
        <f t="shared" si="20"/>
        <v>0</v>
      </c>
      <c r="O166" s="163">
        <f t="shared" si="21"/>
        <v>0</v>
      </c>
      <c r="P166" s="163">
        <f t="shared" si="22"/>
        <v>0</v>
      </c>
      <c r="Q166" s="163">
        <f t="shared" si="23"/>
        <v>0</v>
      </c>
      <c r="R166" s="163">
        <f t="shared" si="24"/>
        <v>0</v>
      </c>
      <c r="S166" s="39"/>
      <c r="T166" s="164"/>
      <c r="U166" s="165">
        <f>ROUND(ROUND(T166,2)*(1+'General Inputs'!K$20)*(1-Z166)+'General Inputs'!K$28,2)</f>
        <v>0</v>
      </c>
      <c r="V166" s="165">
        <f>ROUND(ROUND(U166,2)*(1+'General Inputs'!L$20)*(1-AA166)+'General Inputs'!L$28,2)</f>
        <v>0</v>
      </c>
      <c r="W166" s="165">
        <f>ROUND(ROUND(V166,2)*(1+'General Inputs'!M$20)*(1-AB166)+'General Inputs'!M$28,2)</f>
        <v>0</v>
      </c>
      <c r="X166" s="165">
        <f>ROUND(ROUND(W166,2)*(1+'General Inputs'!N$20)*(1-AC166)+'General Inputs'!N$28,2)</f>
        <v>0</v>
      </c>
      <c r="Y166" s="166"/>
      <c r="Z166" s="194">
        <f>IF($T166="",0,'General Inputs'!K$23)</f>
        <v>0</v>
      </c>
      <c r="AA166" s="194">
        <f>IF($T166="",0,'General Inputs'!L$23)</f>
        <v>0</v>
      </c>
      <c r="AB166" s="194">
        <f>IF($T166="",0,'General Inputs'!M$23)</f>
        <v>0</v>
      </c>
      <c r="AC166" s="194">
        <f>IF($T166="",0,'General Inputs'!N$23)</f>
        <v>0</v>
      </c>
      <c r="AD166" s="36"/>
      <c r="AE166" s="36"/>
      <c r="AF166" s="36"/>
      <c r="AG166" s="36"/>
      <c r="AH166" s="36"/>
      <c r="AI166" s="36"/>
      <c r="AJ166" s="36"/>
    </row>
    <row r="167" spans="1:36" hidden="1" outlineLevel="1" x14ac:dyDescent="0.2">
      <c r="A167" s="36"/>
      <c r="B167" s="36"/>
      <c r="C167" s="161"/>
      <c r="D167" s="161"/>
      <c r="E167" s="71"/>
      <c r="F167" s="71"/>
      <c r="G167" s="92"/>
      <c r="H167" s="93">
        <f t="shared" si="17"/>
        <v>0</v>
      </c>
      <c r="I167" s="162"/>
      <c r="J167" s="93">
        <f t="shared" si="18"/>
        <v>0</v>
      </c>
      <c r="K167" s="162"/>
      <c r="L167" s="162" t="str">
        <f t="shared" si="19"/>
        <v/>
      </c>
      <c r="M167" s="39"/>
      <c r="N167" s="163">
        <f t="shared" si="20"/>
        <v>0</v>
      </c>
      <c r="O167" s="163">
        <f t="shared" si="21"/>
        <v>0</v>
      </c>
      <c r="P167" s="163">
        <f t="shared" si="22"/>
        <v>0</v>
      </c>
      <c r="Q167" s="163">
        <f t="shared" si="23"/>
        <v>0</v>
      </c>
      <c r="R167" s="163">
        <f t="shared" si="24"/>
        <v>0</v>
      </c>
      <c r="S167" s="39"/>
      <c r="T167" s="164"/>
      <c r="U167" s="165">
        <f>ROUND(ROUND(T167,2)*(1+'General Inputs'!K$20)*(1-Z167)+'General Inputs'!K$28,2)</f>
        <v>0</v>
      </c>
      <c r="V167" s="165">
        <f>ROUND(ROUND(U167,2)*(1+'General Inputs'!L$20)*(1-AA167)+'General Inputs'!L$28,2)</f>
        <v>0</v>
      </c>
      <c r="W167" s="165">
        <f>ROUND(ROUND(V167,2)*(1+'General Inputs'!M$20)*(1-AB167)+'General Inputs'!M$28,2)</f>
        <v>0</v>
      </c>
      <c r="X167" s="165">
        <f>ROUND(ROUND(W167,2)*(1+'General Inputs'!N$20)*(1-AC167)+'General Inputs'!N$28,2)</f>
        <v>0</v>
      </c>
      <c r="Y167" s="166"/>
      <c r="Z167" s="194">
        <f>IF($T167="",0,'General Inputs'!K$23)</f>
        <v>0</v>
      </c>
      <c r="AA167" s="194">
        <f>IF($T167="",0,'General Inputs'!L$23)</f>
        <v>0</v>
      </c>
      <c r="AB167" s="194">
        <f>IF($T167="",0,'General Inputs'!M$23)</f>
        <v>0</v>
      </c>
      <c r="AC167" s="194">
        <f>IF($T167="",0,'General Inputs'!N$23)</f>
        <v>0</v>
      </c>
      <c r="AD167" s="36"/>
      <c r="AE167" s="36"/>
      <c r="AF167" s="36"/>
      <c r="AG167" s="36"/>
      <c r="AH167" s="36"/>
      <c r="AI167" s="36"/>
      <c r="AJ167" s="36"/>
    </row>
    <row r="168" spans="1:36" hidden="1" outlineLevel="1" x14ac:dyDescent="0.2">
      <c r="A168" s="36"/>
      <c r="B168" s="36"/>
      <c r="C168" s="161"/>
      <c r="D168" s="161"/>
      <c r="E168" s="71"/>
      <c r="F168" s="71"/>
      <c r="G168" s="92"/>
      <c r="H168" s="93">
        <f t="shared" si="17"/>
        <v>0</v>
      </c>
      <c r="I168" s="162"/>
      <c r="J168" s="93">
        <f t="shared" si="18"/>
        <v>0</v>
      </c>
      <c r="K168" s="162"/>
      <c r="L168" s="162" t="str">
        <f t="shared" si="19"/>
        <v/>
      </c>
      <c r="M168" s="39"/>
      <c r="N168" s="163">
        <f t="shared" si="20"/>
        <v>0</v>
      </c>
      <c r="O168" s="163">
        <f t="shared" si="21"/>
        <v>0</v>
      </c>
      <c r="P168" s="163">
        <f t="shared" si="22"/>
        <v>0</v>
      </c>
      <c r="Q168" s="163">
        <f t="shared" si="23"/>
        <v>0</v>
      </c>
      <c r="R168" s="163">
        <f t="shared" si="24"/>
        <v>0</v>
      </c>
      <c r="S168" s="39"/>
      <c r="T168" s="164"/>
      <c r="U168" s="165">
        <f>ROUND(ROUND(T168,2)*(1+'General Inputs'!K$20)*(1-Z168)+'General Inputs'!K$28,2)</f>
        <v>0</v>
      </c>
      <c r="V168" s="165">
        <f>ROUND(ROUND(U168,2)*(1+'General Inputs'!L$20)*(1-AA168)+'General Inputs'!L$28,2)</f>
        <v>0</v>
      </c>
      <c r="W168" s="165">
        <f>ROUND(ROUND(V168,2)*(1+'General Inputs'!M$20)*(1-AB168)+'General Inputs'!M$28,2)</f>
        <v>0</v>
      </c>
      <c r="X168" s="165">
        <f>ROUND(ROUND(W168,2)*(1+'General Inputs'!N$20)*(1-AC168)+'General Inputs'!N$28,2)</f>
        <v>0</v>
      </c>
      <c r="Y168" s="166"/>
      <c r="Z168" s="194">
        <f>IF($T168="",0,'General Inputs'!K$23)</f>
        <v>0</v>
      </c>
      <c r="AA168" s="194">
        <f>IF($T168="",0,'General Inputs'!L$23)</f>
        <v>0</v>
      </c>
      <c r="AB168" s="194">
        <f>IF($T168="",0,'General Inputs'!M$23)</f>
        <v>0</v>
      </c>
      <c r="AC168" s="194">
        <f>IF($T168="",0,'General Inputs'!N$23)</f>
        <v>0</v>
      </c>
      <c r="AD168" s="36"/>
      <c r="AE168" s="36"/>
      <c r="AF168" s="36"/>
      <c r="AG168" s="36"/>
      <c r="AH168" s="36"/>
      <c r="AI168" s="36"/>
      <c r="AJ168" s="36"/>
    </row>
    <row r="169" spans="1:36" hidden="1" outlineLevel="1" x14ac:dyDescent="0.2">
      <c r="A169" s="36"/>
      <c r="B169" s="36"/>
      <c r="C169" s="161"/>
      <c r="D169" s="161"/>
      <c r="E169" s="71"/>
      <c r="F169" s="71"/>
      <c r="G169" s="92"/>
      <c r="H169" s="93">
        <f t="shared" si="17"/>
        <v>0</v>
      </c>
      <c r="I169" s="162"/>
      <c r="J169" s="93">
        <f t="shared" si="18"/>
        <v>0</v>
      </c>
      <c r="K169" s="162"/>
      <c r="L169" s="162" t="str">
        <f t="shared" si="19"/>
        <v/>
      </c>
      <c r="M169" s="39"/>
      <c r="N169" s="163">
        <f t="shared" si="20"/>
        <v>0</v>
      </c>
      <c r="O169" s="163">
        <f t="shared" si="21"/>
        <v>0</v>
      </c>
      <c r="P169" s="163">
        <f t="shared" si="22"/>
        <v>0</v>
      </c>
      <c r="Q169" s="163">
        <f t="shared" si="23"/>
        <v>0</v>
      </c>
      <c r="R169" s="163">
        <f t="shared" si="24"/>
        <v>0</v>
      </c>
      <c r="S169" s="39"/>
      <c r="T169" s="164"/>
      <c r="U169" s="165">
        <f>ROUND(ROUND(T169,2)*(1+'General Inputs'!K$20)*(1-Z169)+'General Inputs'!K$28,2)</f>
        <v>0</v>
      </c>
      <c r="V169" s="165">
        <f>ROUND(ROUND(U169,2)*(1+'General Inputs'!L$20)*(1-AA169)+'General Inputs'!L$28,2)</f>
        <v>0</v>
      </c>
      <c r="W169" s="165">
        <f>ROUND(ROUND(V169,2)*(1+'General Inputs'!M$20)*(1-AB169)+'General Inputs'!M$28,2)</f>
        <v>0</v>
      </c>
      <c r="X169" s="165">
        <f>ROUND(ROUND(W169,2)*(1+'General Inputs'!N$20)*(1-AC169)+'General Inputs'!N$28,2)</f>
        <v>0</v>
      </c>
      <c r="Y169" s="166"/>
      <c r="Z169" s="194">
        <f>IF($T169="",0,'General Inputs'!K$23)</f>
        <v>0</v>
      </c>
      <c r="AA169" s="194">
        <f>IF($T169="",0,'General Inputs'!L$23)</f>
        <v>0</v>
      </c>
      <c r="AB169" s="194">
        <f>IF($T169="",0,'General Inputs'!M$23)</f>
        <v>0</v>
      </c>
      <c r="AC169" s="194">
        <f>IF($T169="",0,'General Inputs'!N$23)</f>
        <v>0</v>
      </c>
      <c r="AD169" s="36"/>
      <c r="AE169" s="36"/>
      <c r="AF169" s="36"/>
      <c r="AG169" s="36"/>
      <c r="AH169" s="36"/>
      <c r="AI169" s="36"/>
      <c r="AJ169" s="36"/>
    </row>
    <row r="170" spans="1:36" hidden="1" outlineLevel="1" x14ac:dyDescent="0.2">
      <c r="A170" s="36"/>
      <c r="B170" s="36"/>
      <c r="C170" s="161"/>
      <c r="D170" s="161"/>
      <c r="E170" s="71"/>
      <c r="F170" s="71"/>
      <c r="G170" s="92"/>
      <c r="H170" s="93">
        <f t="shared" si="17"/>
        <v>0</v>
      </c>
      <c r="I170" s="162"/>
      <c r="J170" s="93">
        <f t="shared" si="18"/>
        <v>0</v>
      </c>
      <c r="K170" s="162"/>
      <c r="L170" s="162" t="str">
        <f t="shared" si="19"/>
        <v/>
      </c>
      <c r="M170" s="39"/>
      <c r="N170" s="163">
        <f t="shared" si="20"/>
        <v>0</v>
      </c>
      <c r="O170" s="163">
        <f t="shared" si="21"/>
        <v>0</v>
      </c>
      <c r="P170" s="163">
        <f t="shared" si="22"/>
        <v>0</v>
      </c>
      <c r="Q170" s="163">
        <f t="shared" si="23"/>
        <v>0</v>
      </c>
      <c r="R170" s="163">
        <f t="shared" si="24"/>
        <v>0</v>
      </c>
      <c r="S170" s="39"/>
      <c r="T170" s="164"/>
      <c r="U170" s="165">
        <f>ROUND(ROUND(T170,2)*(1+'General Inputs'!K$20)*(1-Z170)+'General Inputs'!K$28,2)</f>
        <v>0</v>
      </c>
      <c r="V170" s="165">
        <f>ROUND(ROUND(U170,2)*(1+'General Inputs'!L$20)*(1-AA170)+'General Inputs'!L$28,2)</f>
        <v>0</v>
      </c>
      <c r="W170" s="165">
        <f>ROUND(ROUND(V170,2)*(1+'General Inputs'!M$20)*(1-AB170)+'General Inputs'!M$28,2)</f>
        <v>0</v>
      </c>
      <c r="X170" s="165">
        <f>ROUND(ROUND(W170,2)*(1+'General Inputs'!N$20)*(1-AC170)+'General Inputs'!N$28,2)</f>
        <v>0</v>
      </c>
      <c r="Y170" s="166"/>
      <c r="Z170" s="194">
        <f>IF($T170="",0,'General Inputs'!K$23)</f>
        <v>0</v>
      </c>
      <c r="AA170" s="194">
        <f>IF($T170="",0,'General Inputs'!L$23)</f>
        <v>0</v>
      </c>
      <c r="AB170" s="194">
        <f>IF($T170="",0,'General Inputs'!M$23)</f>
        <v>0</v>
      </c>
      <c r="AC170" s="194">
        <f>IF($T170="",0,'General Inputs'!N$23)</f>
        <v>0</v>
      </c>
      <c r="AD170" s="36"/>
      <c r="AE170" s="36"/>
      <c r="AF170" s="36"/>
      <c r="AG170" s="36"/>
      <c r="AH170" s="36"/>
      <c r="AI170" s="36"/>
      <c r="AJ170" s="36"/>
    </row>
    <row r="171" spans="1:36" hidden="1" outlineLevel="1" x14ac:dyDescent="0.2">
      <c r="A171" s="36"/>
      <c r="B171" s="36"/>
      <c r="C171" s="161"/>
      <c r="D171" s="161"/>
      <c r="E171" s="71"/>
      <c r="F171" s="71"/>
      <c r="G171" s="92"/>
      <c r="H171" s="93">
        <f t="shared" si="17"/>
        <v>0</v>
      </c>
      <c r="I171" s="162"/>
      <c r="J171" s="93">
        <f t="shared" si="18"/>
        <v>0</v>
      </c>
      <c r="K171" s="162"/>
      <c r="L171" s="162" t="str">
        <f t="shared" si="19"/>
        <v/>
      </c>
      <c r="M171" s="39"/>
      <c r="N171" s="163">
        <f t="shared" si="20"/>
        <v>0</v>
      </c>
      <c r="O171" s="163">
        <f t="shared" si="21"/>
        <v>0</v>
      </c>
      <c r="P171" s="163">
        <f t="shared" si="22"/>
        <v>0</v>
      </c>
      <c r="Q171" s="163">
        <f t="shared" si="23"/>
        <v>0</v>
      </c>
      <c r="R171" s="163">
        <f t="shared" si="24"/>
        <v>0</v>
      </c>
      <c r="S171" s="39"/>
      <c r="T171" s="164"/>
      <c r="U171" s="165">
        <f>ROUND(ROUND(T171,2)*(1+'General Inputs'!K$20)*(1-Z171)+'General Inputs'!K$28,2)</f>
        <v>0</v>
      </c>
      <c r="V171" s="165">
        <f>ROUND(ROUND(U171,2)*(1+'General Inputs'!L$20)*(1-AA171)+'General Inputs'!L$28,2)</f>
        <v>0</v>
      </c>
      <c r="W171" s="165">
        <f>ROUND(ROUND(V171,2)*(1+'General Inputs'!M$20)*(1-AB171)+'General Inputs'!M$28,2)</f>
        <v>0</v>
      </c>
      <c r="X171" s="165">
        <f>ROUND(ROUND(W171,2)*(1+'General Inputs'!N$20)*(1-AC171)+'General Inputs'!N$28,2)</f>
        <v>0</v>
      </c>
      <c r="Y171" s="166"/>
      <c r="Z171" s="194">
        <f>IF($T171="",0,'General Inputs'!K$23)</f>
        <v>0</v>
      </c>
      <c r="AA171" s="194">
        <f>IF($T171="",0,'General Inputs'!L$23)</f>
        <v>0</v>
      </c>
      <c r="AB171" s="194">
        <f>IF($T171="",0,'General Inputs'!M$23)</f>
        <v>0</v>
      </c>
      <c r="AC171" s="194">
        <f>IF($T171="",0,'General Inputs'!N$23)</f>
        <v>0</v>
      </c>
      <c r="AD171" s="36"/>
      <c r="AE171" s="36"/>
      <c r="AF171" s="36"/>
      <c r="AG171" s="36"/>
      <c r="AH171" s="36"/>
      <c r="AI171" s="36"/>
      <c r="AJ171" s="36"/>
    </row>
    <row r="172" spans="1:36" hidden="1" outlineLevel="1" x14ac:dyDescent="0.2">
      <c r="A172" s="36"/>
      <c r="B172" s="36"/>
      <c r="C172" s="161"/>
      <c r="D172" s="161"/>
      <c r="E172" s="71"/>
      <c r="F172" s="71"/>
      <c r="G172" s="92"/>
      <c r="H172" s="93">
        <f t="shared" si="17"/>
        <v>0</v>
      </c>
      <c r="I172" s="162"/>
      <c r="J172" s="93">
        <f t="shared" si="18"/>
        <v>0</v>
      </c>
      <c r="K172" s="162"/>
      <c r="L172" s="162" t="str">
        <f t="shared" si="19"/>
        <v/>
      </c>
      <c r="M172" s="39"/>
      <c r="N172" s="163">
        <f t="shared" si="20"/>
        <v>0</v>
      </c>
      <c r="O172" s="163">
        <f t="shared" si="21"/>
        <v>0</v>
      </c>
      <c r="P172" s="163">
        <f t="shared" si="22"/>
        <v>0</v>
      </c>
      <c r="Q172" s="163">
        <f t="shared" si="23"/>
        <v>0</v>
      </c>
      <c r="R172" s="163">
        <f t="shared" si="24"/>
        <v>0</v>
      </c>
      <c r="S172" s="39"/>
      <c r="T172" s="164"/>
      <c r="U172" s="165">
        <f>ROUND(ROUND(T172,2)*(1+'General Inputs'!K$20)*(1-Z172)+'General Inputs'!K$28,2)</f>
        <v>0</v>
      </c>
      <c r="V172" s="165">
        <f>ROUND(ROUND(U172,2)*(1+'General Inputs'!L$20)*(1-AA172)+'General Inputs'!L$28,2)</f>
        <v>0</v>
      </c>
      <c r="W172" s="165">
        <f>ROUND(ROUND(V172,2)*(1+'General Inputs'!M$20)*(1-AB172)+'General Inputs'!M$28,2)</f>
        <v>0</v>
      </c>
      <c r="X172" s="165">
        <f>ROUND(ROUND(W172,2)*(1+'General Inputs'!N$20)*(1-AC172)+'General Inputs'!N$28,2)</f>
        <v>0</v>
      </c>
      <c r="Y172" s="166"/>
      <c r="Z172" s="194">
        <f>IF($T172="",0,'General Inputs'!K$23)</f>
        <v>0</v>
      </c>
      <c r="AA172" s="194">
        <f>IF($T172="",0,'General Inputs'!L$23)</f>
        <v>0</v>
      </c>
      <c r="AB172" s="194">
        <f>IF($T172="",0,'General Inputs'!M$23)</f>
        <v>0</v>
      </c>
      <c r="AC172" s="194">
        <f>IF($T172="",0,'General Inputs'!N$23)</f>
        <v>0</v>
      </c>
      <c r="AD172" s="36"/>
      <c r="AE172" s="36"/>
      <c r="AF172" s="36"/>
      <c r="AG172" s="36"/>
      <c r="AH172" s="36"/>
      <c r="AI172" s="36"/>
      <c r="AJ172" s="36"/>
    </row>
    <row r="173" spans="1:36" hidden="1" outlineLevel="1" x14ac:dyDescent="0.2">
      <c r="A173" s="36"/>
      <c r="B173" s="36"/>
      <c r="C173" s="161"/>
      <c r="D173" s="161"/>
      <c r="E173" s="71"/>
      <c r="F173" s="71"/>
      <c r="G173" s="92"/>
      <c r="H173" s="93">
        <f t="shared" si="17"/>
        <v>0</v>
      </c>
      <c r="I173" s="162"/>
      <c r="J173" s="93">
        <f t="shared" si="18"/>
        <v>0</v>
      </c>
      <c r="K173" s="162"/>
      <c r="L173" s="162" t="str">
        <f t="shared" si="19"/>
        <v/>
      </c>
      <c r="M173" s="39"/>
      <c r="N173" s="163">
        <f t="shared" si="20"/>
        <v>0</v>
      </c>
      <c r="O173" s="163">
        <f t="shared" si="21"/>
        <v>0</v>
      </c>
      <c r="P173" s="163">
        <f t="shared" si="22"/>
        <v>0</v>
      </c>
      <c r="Q173" s="163">
        <f t="shared" si="23"/>
        <v>0</v>
      </c>
      <c r="R173" s="163">
        <f t="shared" si="24"/>
        <v>0</v>
      </c>
      <c r="S173" s="39"/>
      <c r="T173" s="164"/>
      <c r="U173" s="165">
        <f>ROUND(ROUND(T173,2)*(1+'General Inputs'!K$20)*(1-Z173)+'General Inputs'!K$28,2)</f>
        <v>0</v>
      </c>
      <c r="V173" s="165">
        <f>ROUND(ROUND(U173,2)*(1+'General Inputs'!L$20)*(1-AA173)+'General Inputs'!L$28,2)</f>
        <v>0</v>
      </c>
      <c r="W173" s="165">
        <f>ROUND(ROUND(V173,2)*(1+'General Inputs'!M$20)*(1-AB173)+'General Inputs'!M$28,2)</f>
        <v>0</v>
      </c>
      <c r="X173" s="165">
        <f>ROUND(ROUND(W173,2)*(1+'General Inputs'!N$20)*(1-AC173)+'General Inputs'!N$28,2)</f>
        <v>0</v>
      </c>
      <c r="Y173" s="166"/>
      <c r="Z173" s="194">
        <f>IF($T173="",0,'General Inputs'!K$23)</f>
        <v>0</v>
      </c>
      <c r="AA173" s="194">
        <f>IF($T173="",0,'General Inputs'!L$23)</f>
        <v>0</v>
      </c>
      <c r="AB173" s="194">
        <f>IF($T173="",0,'General Inputs'!M$23)</f>
        <v>0</v>
      </c>
      <c r="AC173" s="194">
        <f>IF($T173="",0,'General Inputs'!N$23)</f>
        <v>0</v>
      </c>
      <c r="AD173" s="36"/>
      <c r="AE173" s="36"/>
      <c r="AF173" s="36"/>
      <c r="AG173" s="36"/>
      <c r="AH173" s="36"/>
      <c r="AI173" s="36"/>
      <c r="AJ173" s="36"/>
    </row>
    <row r="174" spans="1:36" hidden="1" outlineLevel="1" x14ac:dyDescent="0.2">
      <c r="A174" s="36"/>
      <c r="B174" s="36"/>
      <c r="C174" s="161"/>
      <c r="D174" s="161"/>
      <c r="E174" s="71"/>
      <c r="F174" s="71"/>
      <c r="G174" s="92"/>
      <c r="H174" s="93">
        <f t="shared" si="17"/>
        <v>0</v>
      </c>
      <c r="I174" s="162"/>
      <c r="J174" s="93">
        <f t="shared" si="18"/>
        <v>0</v>
      </c>
      <c r="K174" s="162"/>
      <c r="L174" s="162" t="str">
        <f t="shared" si="19"/>
        <v/>
      </c>
      <c r="M174" s="39"/>
      <c r="N174" s="163">
        <f t="shared" si="20"/>
        <v>0</v>
      </c>
      <c r="O174" s="163">
        <f t="shared" si="21"/>
        <v>0</v>
      </c>
      <c r="P174" s="163">
        <f t="shared" si="22"/>
        <v>0</v>
      </c>
      <c r="Q174" s="163">
        <f t="shared" si="23"/>
        <v>0</v>
      </c>
      <c r="R174" s="163">
        <f t="shared" si="24"/>
        <v>0</v>
      </c>
      <c r="S174" s="39"/>
      <c r="T174" s="164"/>
      <c r="U174" s="165">
        <f>ROUND(ROUND(T174,2)*(1+'General Inputs'!K$20)*(1-Z174)+'General Inputs'!K$28,2)</f>
        <v>0</v>
      </c>
      <c r="V174" s="165">
        <f>ROUND(ROUND(U174,2)*(1+'General Inputs'!L$20)*(1-AA174)+'General Inputs'!L$28,2)</f>
        <v>0</v>
      </c>
      <c r="W174" s="165">
        <f>ROUND(ROUND(V174,2)*(1+'General Inputs'!M$20)*(1-AB174)+'General Inputs'!M$28,2)</f>
        <v>0</v>
      </c>
      <c r="X174" s="165">
        <f>ROUND(ROUND(W174,2)*(1+'General Inputs'!N$20)*(1-AC174)+'General Inputs'!N$28,2)</f>
        <v>0</v>
      </c>
      <c r="Y174" s="166"/>
      <c r="Z174" s="194">
        <f>IF($T174="",0,'General Inputs'!K$23)</f>
        <v>0</v>
      </c>
      <c r="AA174" s="194">
        <f>IF($T174="",0,'General Inputs'!L$23)</f>
        <v>0</v>
      </c>
      <c r="AB174" s="194">
        <f>IF($T174="",0,'General Inputs'!M$23)</f>
        <v>0</v>
      </c>
      <c r="AC174" s="194">
        <f>IF($T174="",0,'General Inputs'!N$23)</f>
        <v>0</v>
      </c>
      <c r="AD174" s="36"/>
      <c r="AE174" s="36"/>
      <c r="AF174" s="36"/>
      <c r="AG174" s="36"/>
      <c r="AH174" s="36"/>
      <c r="AI174" s="36"/>
      <c r="AJ174" s="36"/>
    </row>
    <row r="175" spans="1:36" hidden="1" outlineLevel="1" x14ac:dyDescent="0.2">
      <c r="A175" s="36"/>
      <c r="B175" s="36"/>
      <c r="C175" s="161"/>
      <c r="D175" s="161"/>
      <c r="E175" s="71"/>
      <c r="F175" s="71"/>
      <c r="G175" s="92"/>
      <c r="H175" s="93">
        <f t="shared" si="17"/>
        <v>0</v>
      </c>
      <c r="I175" s="162"/>
      <c r="J175" s="93">
        <f t="shared" si="18"/>
        <v>0</v>
      </c>
      <c r="K175" s="162"/>
      <c r="L175" s="162" t="str">
        <f t="shared" si="19"/>
        <v/>
      </c>
      <c r="M175" s="39"/>
      <c r="N175" s="163">
        <f t="shared" si="20"/>
        <v>0</v>
      </c>
      <c r="O175" s="163">
        <f t="shared" si="21"/>
        <v>0</v>
      </c>
      <c r="P175" s="163">
        <f t="shared" si="22"/>
        <v>0</v>
      </c>
      <c r="Q175" s="163">
        <f t="shared" si="23"/>
        <v>0</v>
      </c>
      <c r="R175" s="163">
        <f t="shared" si="24"/>
        <v>0</v>
      </c>
      <c r="S175" s="39"/>
      <c r="T175" s="164"/>
      <c r="U175" s="165">
        <f>ROUND(ROUND(T175,2)*(1+'General Inputs'!K$20)*(1-Z175)+'General Inputs'!K$28,2)</f>
        <v>0</v>
      </c>
      <c r="V175" s="165">
        <f>ROUND(ROUND(U175,2)*(1+'General Inputs'!L$20)*(1-AA175)+'General Inputs'!L$28,2)</f>
        <v>0</v>
      </c>
      <c r="W175" s="165">
        <f>ROUND(ROUND(V175,2)*(1+'General Inputs'!M$20)*(1-AB175)+'General Inputs'!M$28,2)</f>
        <v>0</v>
      </c>
      <c r="X175" s="165">
        <f>ROUND(ROUND(W175,2)*(1+'General Inputs'!N$20)*(1-AC175)+'General Inputs'!N$28,2)</f>
        <v>0</v>
      </c>
      <c r="Y175" s="166"/>
      <c r="Z175" s="194">
        <f>IF($T175="",0,'General Inputs'!K$23)</f>
        <v>0</v>
      </c>
      <c r="AA175" s="194">
        <f>IF($T175="",0,'General Inputs'!L$23)</f>
        <v>0</v>
      </c>
      <c r="AB175" s="194">
        <f>IF($T175="",0,'General Inputs'!M$23)</f>
        <v>0</v>
      </c>
      <c r="AC175" s="194">
        <f>IF($T175="",0,'General Inputs'!N$23)</f>
        <v>0</v>
      </c>
      <c r="AD175" s="36"/>
      <c r="AE175" s="36"/>
      <c r="AF175" s="36"/>
      <c r="AG175" s="36"/>
      <c r="AH175" s="36"/>
      <c r="AI175" s="36"/>
      <c r="AJ175" s="36"/>
    </row>
    <row r="176" spans="1:36" hidden="1" outlineLevel="1" x14ac:dyDescent="0.2">
      <c r="A176" s="36"/>
      <c r="B176" s="36"/>
      <c r="C176" s="161"/>
      <c r="D176" s="161"/>
      <c r="E176" s="71"/>
      <c r="F176" s="71"/>
      <c r="G176" s="92"/>
      <c r="H176" s="93">
        <f t="shared" si="17"/>
        <v>0</v>
      </c>
      <c r="I176" s="162"/>
      <c r="J176" s="93">
        <f t="shared" si="18"/>
        <v>0</v>
      </c>
      <c r="K176" s="162"/>
      <c r="L176" s="162" t="str">
        <f t="shared" si="19"/>
        <v/>
      </c>
      <c r="M176" s="39"/>
      <c r="N176" s="163">
        <f t="shared" si="20"/>
        <v>0</v>
      </c>
      <c r="O176" s="163">
        <f t="shared" si="21"/>
        <v>0</v>
      </c>
      <c r="P176" s="163">
        <f t="shared" si="22"/>
        <v>0</v>
      </c>
      <c r="Q176" s="163">
        <f t="shared" si="23"/>
        <v>0</v>
      </c>
      <c r="R176" s="163">
        <f t="shared" si="24"/>
        <v>0</v>
      </c>
      <c r="S176" s="39"/>
      <c r="T176" s="164"/>
      <c r="U176" s="165">
        <f>ROUND(ROUND(T176,2)*(1+'General Inputs'!K$20)*(1-Z176)+'General Inputs'!K$28,2)</f>
        <v>0</v>
      </c>
      <c r="V176" s="165">
        <f>ROUND(ROUND(U176,2)*(1+'General Inputs'!L$20)*(1-AA176)+'General Inputs'!L$28,2)</f>
        <v>0</v>
      </c>
      <c r="W176" s="165">
        <f>ROUND(ROUND(V176,2)*(1+'General Inputs'!M$20)*(1-AB176)+'General Inputs'!M$28,2)</f>
        <v>0</v>
      </c>
      <c r="X176" s="165">
        <f>ROUND(ROUND(W176,2)*(1+'General Inputs'!N$20)*(1-AC176)+'General Inputs'!N$28,2)</f>
        <v>0</v>
      </c>
      <c r="Y176" s="166"/>
      <c r="Z176" s="194">
        <f>IF($T176="",0,'General Inputs'!K$23)</f>
        <v>0</v>
      </c>
      <c r="AA176" s="194">
        <f>IF($T176="",0,'General Inputs'!L$23)</f>
        <v>0</v>
      </c>
      <c r="AB176" s="194">
        <f>IF($T176="",0,'General Inputs'!M$23)</f>
        <v>0</v>
      </c>
      <c r="AC176" s="194">
        <f>IF($T176="",0,'General Inputs'!N$23)</f>
        <v>0</v>
      </c>
      <c r="AD176" s="36"/>
      <c r="AE176" s="36"/>
      <c r="AF176" s="36"/>
      <c r="AG176" s="36"/>
      <c r="AH176" s="36"/>
      <c r="AI176" s="36"/>
      <c r="AJ176" s="36"/>
    </row>
    <row r="177" spans="1:36" hidden="1" outlineLevel="1" x14ac:dyDescent="0.2">
      <c r="A177" s="36"/>
      <c r="B177" s="36"/>
      <c r="C177" s="161"/>
      <c r="D177" s="161"/>
      <c r="E177" s="71"/>
      <c r="F177" s="71"/>
      <c r="G177" s="92"/>
      <c r="H177" s="93">
        <f t="shared" si="17"/>
        <v>0</v>
      </c>
      <c r="I177" s="162"/>
      <c r="J177" s="93">
        <f t="shared" si="18"/>
        <v>0</v>
      </c>
      <c r="K177" s="162"/>
      <c r="L177" s="162" t="str">
        <f t="shared" si="19"/>
        <v/>
      </c>
      <c r="M177" s="39"/>
      <c r="N177" s="163">
        <f t="shared" si="20"/>
        <v>0</v>
      </c>
      <c r="O177" s="163">
        <f t="shared" si="21"/>
        <v>0</v>
      </c>
      <c r="P177" s="163">
        <f t="shared" si="22"/>
        <v>0</v>
      </c>
      <c r="Q177" s="163">
        <f t="shared" si="23"/>
        <v>0</v>
      </c>
      <c r="R177" s="163">
        <f t="shared" si="24"/>
        <v>0</v>
      </c>
      <c r="S177" s="39"/>
      <c r="T177" s="164"/>
      <c r="U177" s="165">
        <f>ROUND(ROUND(T177,2)*(1+'General Inputs'!K$20)*(1-Z177)+'General Inputs'!K$28,2)</f>
        <v>0</v>
      </c>
      <c r="V177" s="165">
        <f>ROUND(ROUND(U177,2)*(1+'General Inputs'!L$20)*(1-AA177)+'General Inputs'!L$28,2)</f>
        <v>0</v>
      </c>
      <c r="W177" s="165">
        <f>ROUND(ROUND(V177,2)*(1+'General Inputs'!M$20)*(1-AB177)+'General Inputs'!M$28,2)</f>
        <v>0</v>
      </c>
      <c r="X177" s="165">
        <f>ROUND(ROUND(W177,2)*(1+'General Inputs'!N$20)*(1-AC177)+'General Inputs'!N$28,2)</f>
        <v>0</v>
      </c>
      <c r="Y177" s="166"/>
      <c r="Z177" s="194">
        <f>IF($T177="",0,'General Inputs'!K$23)</f>
        <v>0</v>
      </c>
      <c r="AA177" s="194">
        <f>IF($T177="",0,'General Inputs'!L$23)</f>
        <v>0</v>
      </c>
      <c r="AB177" s="194">
        <f>IF($T177="",0,'General Inputs'!M$23)</f>
        <v>0</v>
      </c>
      <c r="AC177" s="194">
        <f>IF($T177="",0,'General Inputs'!N$23)</f>
        <v>0</v>
      </c>
      <c r="AD177" s="36"/>
      <c r="AE177" s="36"/>
      <c r="AF177" s="36"/>
      <c r="AG177" s="36"/>
      <c r="AH177" s="36"/>
      <c r="AI177" s="36"/>
      <c r="AJ177" s="36"/>
    </row>
    <row r="178" spans="1:36" hidden="1" outlineLevel="1" x14ac:dyDescent="0.2">
      <c r="A178" s="36"/>
      <c r="B178" s="36"/>
      <c r="C178" s="161"/>
      <c r="D178" s="161"/>
      <c r="E178" s="71"/>
      <c r="F178" s="71"/>
      <c r="G178" s="92"/>
      <c r="H178" s="93">
        <f t="shared" si="17"/>
        <v>0</v>
      </c>
      <c r="I178" s="162"/>
      <c r="J178" s="93">
        <f t="shared" si="18"/>
        <v>0</v>
      </c>
      <c r="K178" s="162"/>
      <c r="L178" s="162" t="str">
        <f t="shared" si="19"/>
        <v/>
      </c>
      <c r="M178" s="39"/>
      <c r="N178" s="163">
        <f t="shared" si="20"/>
        <v>0</v>
      </c>
      <c r="O178" s="163">
        <f t="shared" si="21"/>
        <v>0</v>
      </c>
      <c r="P178" s="163">
        <f t="shared" si="22"/>
        <v>0</v>
      </c>
      <c r="Q178" s="163">
        <f t="shared" si="23"/>
        <v>0</v>
      </c>
      <c r="R178" s="163">
        <f t="shared" si="24"/>
        <v>0</v>
      </c>
      <c r="S178" s="39"/>
      <c r="T178" s="164"/>
      <c r="U178" s="165">
        <f>ROUND(ROUND(T178,2)*(1+'General Inputs'!K$20)*(1-Z178)+'General Inputs'!K$28,2)</f>
        <v>0</v>
      </c>
      <c r="V178" s="165">
        <f>ROUND(ROUND(U178,2)*(1+'General Inputs'!L$20)*(1-AA178)+'General Inputs'!L$28,2)</f>
        <v>0</v>
      </c>
      <c r="W178" s="165">
        <f>ROUND(ROUND(V178,2)*(1+'General Inputs'!M$20)*(1-AB178)+'General Inputs'!M$28,2)</f>
        <v>0</v>
      </c>
      <c r="X178" s="165">
        <f>ROUND(ROUND(W178,2)*(1+'General Inputs'!N$20)*(1-AC178)+'General Inputs'!N$28,2)</f>
        <v>0</v>
      </c>
      <c r="Y178" s="166"/>
      <c r="Z178" s="194">
        <f>IF($T178="",0,'General Inputs'!K$23)</f>
        <v>0</v>
      </c>
      <c r="AA178" s="194">
        <f>IF($T178="",0,'General Inputs'!L$23)</f>
        <v>0</v>
      </c>
      <c r="AB178" s="194">
        <f>IF($T178="",0,'General Inputs'!M$23)</f>
        <v>0</v>
      </c>
      <c r="AC178" s="194">
        <f>IF($T178="",0,'General Inputs'!N$23)</f>
        <v>0</v>
      </c>
      <c r="AD178" s="36"/>
      <c r="AE178" s="36"/>
      <c r="AF178" s="36"/>
      <c r="AG178" s="36"/>
      <c r="AH178" s="36"/>
      <c r="AI178" s="36"/>
      <c r="AJ178" s="36"/>
    </row>
    <row r="179" spans="1:36" hidden="1" outlineLevel="1" x14ac:dyDescent="0.2">
      <c r="A179" s="36"/>
      <c r="B179" s="36"/>
      <c r="C179" s="161"/>
      <c r="D179" s="161"/>
      <c r="E179" s="71"/>
      <c r="F179" s="71"/>
      <c r="G179" s="92"/>
      <c r="H179" s="93">
        <f t="shared" si="17"/>
        <v>0</v>
      </c>
      <c r="I179" s="162"/>
      <c r="J179" s="93">
        <f t="shared" si="18"/>
        <v>0</v>
      </c>
      <c r="K179" s="162"/>
      <c r="L179" s="162" t="str">
        <f t="shared" si="19"/>
        <v/>
      </c>
      <c r="M179" s="39"/>
      <c r="N179" s="163">
        <f t="shared" si="20"/>
        <v>0</v>
      </c>
      <c r="O179" s="163">
        <f t="shared" si="21"/>
        <v>0</v>
      </c>
      <c r="P179" s="163">
        <f t="shared" si="22"/>
        <v>0</v>
      </c>
      <c r="Q179" s="163">
        <f t="shared" si="23"/>
        <v>0</v>
      </c>
      <c r="R179" s="163">
        <f t="shared" si="24"/>
        <v>0</v>
      </c>
      <c r="S179" s="39"/>
      <c r="T179" s="164"/>
      <c r="U179" s="165">
        <f>ROUND(ROUND(T179,2)*(1+'General Inputs'!K$20)*(1-Z179)+'General Inputs'!K$28,2)</f>
        <v>0</v>
      </c>
      <c r="V179" s="165">
        <f>ROUND(ROUND(U179,2)*(1+'General Inputs'!L$20)*(1-AA179)+'General Inputs'!L$28,2)</f>
        <v>0</v>
      </c>
      <c r="W179" s="165">
        <f>ROUND(ROUND(V179,2)*(1+'General Inputs'!M$20)*(1-AB179)+'General Inputs'!M$28,2)</f>
        <v>0</v>
      </c>
      <c r="X179" s="165">
        <f>ROUND(ROUND(W179,2)*(1+'General Inputs'!N$20)*(1-AC179)+'General Inputs'!N$28,2)</f>
        <v>0</v>
      </c>
      <c r="Y179" s="166"/>
      <c r="Z179" s="194">
        <f>IF($T179="",0,'General Inputs'!K$23)</f>
        <v>0</v>
      </c>
      <c r="AA179" s="194">
        <f>IF($T179="",0,'General Inputs'!L$23)</f>
        <v>0</v>
      </c>
      <c r="AB179" s="194">
        <f>IF($T179="",0,'General Inputs'!M$23)</f>
        <v>0</v>
      </c>
      <c r="AC179" s="194">
        <f>IF($T179="",0,'General Inputs'!N$23)</f>
        <v>0</v>
      </c>
      <c r="AD179" s="36"/>
      <c r="AE179" s="36"/>
      <c r="AF179" s="36"/>
      <c r="AG179" s="36"/>
      <c r="AH179" s="36"/>
      <c r="AI179" s="36"/>
      <c r="AJ179" s="36"/>
    </row>
    <row r="180" spans="1:36" hidden="1" outlineLevel="1" x14ac:dyDescent="0.2">
      <c r="A180" s="36"/>
      <c r="B180" s="36"/>
      <c r="C180" s="161"/>
      <c r="D180" s="161"/>
      <c r="E180" s="71"/>
      <c r="F180" s="71"/>
      <c r="G180" s="92"/>
      <c r="H180" s="93">
        <f t="shared" si="17"/>
        <v>0</v>
      </c>
      <c r="I180" s="162"/>
      <c r="J180" s="93">
        <f t="shared" si="18"/>
        <v>0</v>
      </c>
      <c r="K180" s="162"/>
      <c r="L180" s="162" t="str">
        <f t="shared" si="19"/>
        <v/>
      </c>
      <c r="M180" s="39"/>
      <c r="N180" s="163">
        <f t="shared" si="20"/>
        <v>0</v>
      </c>
      <c r="O180" s="163">
        <f t="shared" si="21"/>
        <v>0</v>
      </c>
      <c r="P180" s="163">
        <f t="shared" si="22"/>
        <v>0</v>
      </c>
      <c r="Q180" s="163">
        <f t="shared" si="23"/>
        <v>0</v>
      </c>
      <c r="R180" s="163">
        <f t="shared" si="24"/>
        <v>0</v>
      </c>
      <c r="S180" s="39"/>
      <c r="T180" s="164"/>
      <c r="U180" s="165">
        <f>ROUND(ROUND(T180,2)*(1+'General Inputs'!K$20)*(1-Z180)+'General Inputs'!K$28,2)</f>
        <v>0</v>
      </c>
      <c r="V180" s="165">
        <f>ROUND(ROUND(U180,2)*(1+'General Inputs'!L$20)*(1-AA180)+'General Inputs'!L$28,2)</f>
        <v>0</v>
      </c>
      <c r="W180" s="165">
        <f>ROUND(ROUND(V180,2)*(1+'General Inputs'!M$20)*(1-AB180)+'General Inputs'!M$28,2)</f>
        <v>0</v>
      </c>
      <c r="X180" s="165">
        <f>ROUND(ROUND(W180,2)*(1+'General Inputs'!N$20)*(1-AC180)+'General Inputs'!N$28,2)</f>
        <v>0</v>
      </c>
      <c r="Y180" s="166"/>
      <c r="Z180" s="194">
        <f>IF($T180="",0,'General Inputs'!K$23)</f>
        <v>0</v>
      </c>
      <c r="AA180" s="194">
        <f>IF($T180="",0,'General Inputs'!L$23)</f>
        <v>0</v>
      </c>
      <c r="AB180" s="194">
        <f>IF($T180="",0,'General Inputs'!M$23)</f>
        <v>0</v>
      </c>
      <c r="AC180" s="194">
        <f>IF($T180="",0,'General Inputs'!N$23)</f>
        <v>0</v>
      </c>
      <c r="AD180" s="36"/>
      <c r="AE180" s="36"/>
      <c r="AF180" s="36"/>
      <c r="AG180" s="36"/>
      <c r="AH180" s="36"/>
      <c r="AI180" s="36"/>
      <c r="AJ180" s="36"/>
    </row>
    <row r="181" spans="1:36" hidden="1" outlineLevel="1" x14ac:dyDescent="0.2">
      <c r="A181" s="36"/>
      <c r="B181" s="36"/>
      <c r="C181" s="161"/>
      <c r="D181" s="161"/>
      <c r="E181" s="71"/>
      <c r="F181" s="71"/>
      <c r="G181" s="92"/>
      <c r="H181" s="93">
        <f t="shared" si="17"/>
        <v>0</v>
      </c>
      <c r="I181" s="162"/>
      <c r="J181" s="93">
        <f t="shared" si="18"/>
        <v>0</v>
      </c>
      <c r="K181" s="162"/>
      <c r="L181" s="162" t="str">
        <f t="shared" si="19"/>
        <v/>
      </c>
      <c r="M181" s="39"/>
      <c r="N181" s="163">
        <f t="shared" si="20"/>
        <v>0</v>
      </c>
      <c r="O181" s="163">
        <f t="shared" si="21"/>
        <v>0</v>
      </c>
      <c r="P181" s="163">
        <f t="shared" si="22"/>
        <v>0</v>
      </c>
      <c r="Q181" s="163">
        <f t="shared" si="23"/>
        <v>0</v>
      </c>
      <c r="R181" s="163">
        <f t="shared" si="24"/>
        <v>0</v>
      </c>
      <c r="S181" s="39"/>
      <c r="T181" s="164"/>
      <c r="U181" s="165">
        <f>ROUND(ROUND(T181,2)*(1+'General Inputs'!K$20)*(1-Z181)+'General Inputs'!K$28,2)</f>
        <v>0</v>
      </c>
      <c r="V181" s="165">
        <f>ROUND(ROUND(U181,2)*(1+'General Inputs'!L$20)*(1-AA181)+'General Inputs'!L$28,2)</f>
        <v>0</v>
      </c>
      <c r="W181" s="165">
        <f>ROUND(ROUND(V181,2)*(1+'General Inputs'!M$20)*(1-AB181)+'General Inputs'!M$28,2)</f>
        <v>0</v>
      </c>
      <c r="X181" s="165">
        <f>ROUND(ROUND(W181,2)*(1+'General Inputs'!N$20)*(1-AC181)+'General Inputs'!N$28,2)</f>
        <v>0</v>
      </c>
      <c r="Y181" s="166"/>
      <c r="Z181" s="194">
        <f>IF($T181="",0,'General Inputs'!K$23)</f>
        <v>0</v>
      </c>
      <c r="AA181" s="194">
        <f>IF($T181="",0,'General Inputs'!L$23)</f>
        <v>0</v>
      </c>
      <c r="AB181" s="194">
        <f>IF($T181="",0,'General Inputs'!M$23)</f>
        <v>0</v>
      </c>
      <c r="AC181" s="194">
        <f>IF($T181="",0,'General Inputs'!N$23)</f>
        <v>0</v>
      </c>
      <c r="AD181" s="36"/>
      <c r="AE181" s="36"/>
      <c r="AF181" s="36"/>
      <c r="AG181" s="36"/>
      <c r="AH181" s="36"/>
      <c r="AI181" s="36"/>
      <c r="AJ181" s="36"/>
    </row>
    <row r="182" spans="1:36" hidden="1" outlineLevel="1" x14ac:dyDescent="0.2">
      <c r="A182" s="36"/>
      <c r="B182" s="36"/>
      <c r="C182" s="161"/>
      <c r="D182" s="161"/>
      <c r="E182" s="71"/>
      <c r="F182" s="71"/>
      <c r="G182" s="92"/>
      <c r="H182" s="93">
        <f t="shared" si="17"/>
        <v>0</v>
      </c>
      <c r="I182" s="162"/>
      <c r="J182" s="93">
        <f t="shared" si="18"/>
        <v>0</v>
      </c>
      <c r="K182" s="162"/>
      <c r="L182" s="162" t="str">
        <f t="shared" si="19"/>
        <v/>
      </c>
      <c r="M182" s="39"/>
      <c r="N182" s="163">
        <f t="shared" si="20"/>
        <v>0</v>
      </c>
      <c r="O182" s="163">
        <f t="shared" si="21"/>
        <v>0</v>
      </c>
      <c r="P182" s="163">
        <f t="shared" si="22"/>
        <v>0</v>
      </c>
      <c r="Q182" s="163">
        <f t="shared" si="23"/>
        <v>0</v>
      </c>
      <c r="R182" s="163">
        <f t="shared" si="24"/>
        <v>0</v>
      </c>
      <c r="S182" s="39"/>
      <c r="T182" s="164"/>
      <c r="U182" s="165">
        <f>ROUND(ROUND(T182,2)*(1+'General Inputs'!K$20)*(1-Z182)+'General Inputs'!K$28,2)</f>
        <v>0</v>
      </c>
      <c r="V182" s="165">
        <f>ROUND(ROUND(U182,2)*(1+'General Inputs'!L$20)*(1-AA182)+'General Inputs'!L$28,2)</f>
        <v>0</v>
      </c>
      <c r="W182" s="165">
        <f>ROUND(ROUND(V182,2)*(1+'General Inputs'!M$20)*(1-AB182)+'General Inputs'!M$28,2)</f>
        <v>0</v>
      </c>
      <c r="X182" s="165">
        <f>ROUND(ROUND(W182,2)*(1+'General Inputs'!N$20)*(1-AC182)+'General Inputs'!N$28,2)</f>
        <v>0</v>
      </c>
      <c r="Y182" s="166"/>
      <c r="Z182" s="194">
        <f>IF($T182="",0,'General Inputs'!K$23)</f>
        <v>0</v>
      </c>
      <c r="AA182" s="194">
        <f>IF($T182="",0,'General Inputs'!L$23)</f>
        <v>0</v>
      </c>
      <c r="AB182" s="194">
        <f>IF($T182="",0,'General Inputs'!M$23)</f>
        <v>0</v>
      </c>
      <c r="AC182" s="194">
        <f>IF($T182="",0,'General Inputs'!N$23)</f>
        <v>0</v>
      </c>
      <c r="AD182" s="36"/>
      <c r="AE182" s="36"/>
      <c r="AF182" s="36"/>
      <c r="AG182" s="36"/>
      <c r="AH182" s="36"/>
      <c r="AI182" s="36"/>
      <c r="AJ182" s="36"/>
    </row>
    <row r="183" spans="1:36" hidden="1" outlineLevel="1" x14ac:dyDescent="0.2">
      <c r="A183" s="36"/>
      <c r="B183" s="36"/>
      <c r="C183" s="161"/>
      <c r="D183" s="161"/>
      <c r="E183" s="71"/>
      <c r="F183" s="71"/>
      <c r="G183" s="92"/>
      <c r="H183" s="93">
        <f t="shared" si="17"/>
        <v>0</v>
      </c>
      <c r="I183" s="162"/>
      <c r="J183" s="93">
        <f t="shared" si="18"/>
        <v>0</v>
      </c>
      <c r="K183" s="162"/>
      <c r="L183" s="162" t="str">
        <f t="shared" si="19"/>
        <v/>
      </c>
      <c r="M183" s="39"/>
      <c r="N183" s="163">
        <f t="shared" si="20"/>
        <v>0</v>
      </c>
      <c r="O183" s="163">
        <f t="shared" si="21"/>
        <v>0</v>
      </c>
      <c r="P183" s="163">
        <f t="shared" si="22"/>
        <v>0</v>
      </c>
      <c r="Q183" s="163">
        <f t="shared" si="23"/>
        <v>0</v>
      </c>
      <c r="R183" s="163">
        <f t="shared" si="24"/>
        <v>0</v>
      </c>
      <c r="S183" s="39"/>
      <c r="T183" s="164"/>
      <c r="U183" s="165">
        <f>ROUND(ROUND(T183,2)*(1+'General Inputs'!K$20)*(1-Z183)+'General Inputs'!K$28,2)</f>
        <v>0</v>
      </c>
      <c r="V183" s="165">
        <f>ROUND(ROUND(U183,2)*(1+'General Inputs'!L$20)*(1-AA183)+'General Inputs'!L$28,2)</f>
        <v>0</v>
      </c>
      <c r="W183" s="165">
        <f>ROUND(ROUND(V183,2)*(1+'General Inputs'!M$20)*(1-AB183)+'General Inputs'!M$28,2)</f>
        <v>0</v>
      </c>
      <c r="X183" s="165">
        <f>ROUND(ROUND(W183,2)*(1+'General Inputs'!N$20)*(1-AC183)+'General Inputs'!N$28,2)</f>
        <v>0</v>
      </c>
      <c r="Y183" s="166"/>
      <c r="Z183" s="194">
        <f>IF($T183="",0,'General Inputs'!K$23)</f>
        <v>0</v>
      </c>
      <c r="AA183" s="194">
        <f>IF($T183="",0,'General Inputs'!L$23)</f>
        <v>0</v>
      </c>
      <c r="AB183" s="194">
        <f>IF($T183="",0,'General Inputs'!M$23)</f>
        <v>0</v>
      </c>
      <c r="AC183" s="194">
        <f>IF($T183="",0,'General Inputs'!N$23)</f>
        <v>0</v>
      </c>
      <c r="AD183" s="36"/>
      <c r="AE183" s="36"/>
      <c r="AF183" s="36"/>
      <c r="AG183" s="36"/>
      <c r="AH183" s="36"/>
      <c r="AI183" s="36"/>
      <c r="AJ183" s="36"/>
    </row>
    <row r="184" spans="1:36" hidden="1" outlineLevel="1" x14ac:dyDescent="0.2">
      <c r="A184" s="36"/>
      <c r="B184" s="36"/>
      <c r="C184" s="161"/>
      <c r="D184" s="161"/>
      <c r="E184" s="71"/>
      <c r="F184" s="71"/>
      <c r="G184" s="92"/>
      <c r="H184" s="93">
        <f t="shared" si="17"/>
        <v>0</v>
      </c>
      <c r="I184" s="162"/>
      <c r="J184" s="93">
        <f t="shared" si="18"/>
        <v>0</v>
      </c>
      <c r="K184" s="162"/>
      <c r="L184" s="162" t="str">
        <f t="shared" si="19"/>
        <v/>
      </c>
      <c r="M184" s="39"/>
      <c r="N184" s="163">
        <f t="shared" si="20"/>
        <v>0</v>
      </c>
      <c r="O184" s="163">
        <f t="shared" si="21"/>
        <v>0</v>
      </c>
      <c r="P184" s="163">
        <f t="shared" si="22"/>
        <v>0</v>
      </c>
      <c r="Q184" s="163">
        <f t="shared" si="23"/>
        <v>0</v>
      </c>
      <c r="R184" s="163">
        <f t="shared" si="24"/>
        <v>0</v>
      </c>
      <c r="S184" s="39"/>
      <c r="T184" s="164"/>
      <c r="U184" s="165">
        <f>ROUND(ROUND(T184,2)*(1+'General Inputs'!K$20)*(1-Z184)+'General Inputs'!K$28,2)</f>
        <v>0</v>
      </c>
      <c r="V184" s="165">
        <f>ROUND(ROUND(U184,2)*(1+'General Inputs'!L$20)*(1-AA184)+'General Inputs'!L$28,2)</f>
        <v>0</v>
      </c>
      <c r="W184" s="165">
        <f>ROUND(ROUND(V184,2)*(1+'General Inputs'!M$20)*(1-AB184)+'General Inputs'!M$28,2)</f>
        <v>0</v>
      </c>
      <c r="X184" s="165">
        <f>ROUND(ROUND(W184,2)*(1+'General Inputs'!N$20)*(1-AC184)+'General Inputs'!N$28,2)</f>
        <v>0</v>
      </c>
      <c r="Y184" s="166"/>
      <c r="Z184" s="194">
        <f>IF($T184="",0,'General Inputs'!K$23)</f>
        <v>0</v>
      </c>
      <c r="AA184" s="194">
        <f>IF($T184="",0,'General Inputs'!L$23)</f>
        <v>0</v>
      </c>
      <c r="AB184" s="194">
        <f>IF($T184="",0,'General Inputs'!M$23)</f>
        <v>0</v>
      </c>
      <c r="AC184" s="194">
        <f>IF($T184="",0,'General Inputs'!N$23)</f>
        <v>0</v>
      </c>
      <c r="AD184" s="36"/>
      <c r="AE184" s="36"/>
      <c r="AF184" s="36"/>
      <c r="AG184" s="36"/>
      <c r="AH184" s="36"/>
      <c r="AI184" s="36"/>
      <c r="AJ184" s="36"/>
    </row>
    <row r="185" spans="1:36" hidden="1" outlineLevel="1" x14ac:dyDescent="0.2">
      <c r="A185" s="36"/>
      <c r="B185" s="36"/>
      <c r="C185" s="161"/>
      <c r="D185" s="161"/>
      <c r="E185" s="71"/>
      <c r="F185" s="71"/>
      <c r="G185" s="92"/>
      <c r="H185" s="93">
        <f t="shared" si="17"/>
        <v>0</v>
      </c>
      <c r="I185" s="162"/>
      <c r="J185" s="93">
        <f t="shared" si="18"/>
        <v>0</v>
      </c>
      <c r="K185" s="162"/>
      <c r="L185" s="162" t="str">
        <f t="shared" si="19"/>
        <v/>
      </c>
      <c r="M185" s="39"/>
      <c r="N185" s="163">
        <f t="shared" si="20"/>
        <v>0</v>
      </c>
      <c r="O185" s="163">
        <f t="shared" si="21"/>
        <v>0</v>
      </c>
      <c r="P185" s="163">
        <f t="shared" si="22"/>
        <v>0</v>
      </c>
      <c r="Q185" s="163">
        <f t="shared" si="23"/>
        <v>0</v>
      </c>
      <c r="R185" s="163">
        <f t="shared" si="24"/>
        <v>0</v>
      </c>
      <c r="S185" s="39"/>
      <c r="T185" s="164"/>
      <c r="U185" s="165">
        <f>ROUND(ROUND(T185,2)*(1+'General Inputs'!K$20)*(1-Z185)+'General Inputs'!K$28,2)</f>
        <v>0</v>
      </c>
      <c r="V185" s="165">
        <f>ROUND(ROUND(U185,2)*(1+'General Inputs'!L$20)*(1-AA185)+'General Inputs'!L$28,2)</f>
        <v>0</v>
      </c>
      <c r="W185" s="165">
        <f>ROUND(ROUND(V185,2)*(1+'General Inputs'!M$20)*(1-AB185)+'General Inputs'!M$28,2)</f>
        <v>0</v>
      </c>
      <c r="X185" s="165">
        <f>ROUND(ROUND(W185,2)*(1+'General Inputs'!N$20)*(1-AC185)+'General Inputs'!N$28,2)</f>
        <v>0</v>
      </c>
      <c r="Y185" s="166"/>
      <c r="Z185" s="194">
        <f>IF($T185="",0,'General Inputs'!K$23)</f>
        <v>0</v>
      </c>
      <c r="AA185" s="194">
        <f>IF($T185="",0,'General Inputs'!L$23)</f>
        <v>0</v>
      </c>
      <c r="AB185" s="194">
        <f>IF($T185="",0,'General Inputs'!M$23)</f>
        <v>0</v>
      </c>
      <c r="AC185" s="194">
        <f>IF($T185="",0,'General Inputs'!N$23)</f>
        <v>0</v>
      </c>
      <c r="AD185" s="36"/>
      <c r="AE185" s="36"/>
      <c r="AF185" s="36"/>
      <c r="AG185" s="36"/>
      <c r="AH185" s="36"/>
      <c r="AI185" s="36"/>
      <c r="AJ185" s="36"/>
    </row>
    <row r="186" spans="1:36" hidden="1" outlineLevel="1" x14ac:dyDescent="0.2">
      <c r="A186" s="36"/>
      <c r="B186" s="36"/>
      <c r="C186" s="161"/>
      <c r="D186" s="161"/>
      <c r="E186" s="71"/>
      <c r="F186" s="71"/>
      <c r="G186" s="92"/>
      <c r="H186" s="93">
        <f t="shared" si="17"/>
        <v>0</v>
      </c>
      <c r="I186" s="162"/>
      <c r="J186" s="93">
        <f t="shared" si="18"/>
        <v>0</v>
      </c>
      <c r="K186" s="162"/>
      <c r="L186" s="162" t="str">
        <f t="shared" si="19"/>
        <v/>
      </c>
      <c r="M186" s="39"/>
      <c r="N186" s="163">
        <f t="shared" si="20"/>
        <v>0</v>
      </c>
      <c r="O186" s="163">
        <f t="shared" si="21"/>
        <v>0</v>
      </c>
      <c r="P186" s="163">
        <f t="shared" si="22"/>
        <v>0</v>
      </c>
      <c r="Q186" s="163">
        <f t="shared" si="23"/>
        <v>0</v>
      </c>
      <c r="R186" s="163">
        <f t="shared" si="24"/>
        <v>0</v>
      </c>
      <c r="S186" s="39"/>
      <c r="T186" s="164"/>
      <c r="U186" s="165">
        <f>ROUND(ROUND(T186,2)*(1+'General Inputs'!K$20)*(1-Z186)+'General Inputs'!K$28,2)</f>
        <v>0</v>
      </c>
      <c r="V186" s="165">
        <f>ROUND(ROUND(U186,2)*(1+'General Inputs'!L$20)*(1-AA186)+'General Inputs'!L$28,2)</f>
        <v>0</v>
      </c>
      <c r="W186" s="165">
        <f>ROUND(ROUND(V186,2)*(1+'General Inputs'!M$20)*(1-AB186)+'General Inputs'!M$28,2)</f>
        <v>0</v>
      </c>
      <c r="X186" s="165">
        <f>ROUND(ROUND(W186,2)*(1+'General Inputs'!N$20)*(1-AC186)+'General Inputs'!N$28,2)</f>
        <v>0</v>
      </c>
      <c r="Y186" s="166"/>
      <c r="Z186" s="194">
        <f>IF($T186="",0,'General Inputs'!K$23)</f>
        <v>0</v>
      </c>
      <c r="AA186" s="194">
        <f>IF($T186="",0,'General Inputs'!L$23)</f>
        <v>0</v>
      </c>
      <c r="AB186" s="194">
        <f>IF($T186="",0,'General Inputs'!M$23)</f>
        <v>0</v>
      </c>
      <c r="AC186" s="194">
        <f>IF($T186="",0,'General Inputs'!N$23)</f>
        <v>0</v>
      </c>
      <c r="AD186" s="36"/>
      <c r="AE186" s="36"/>
      <c r="AF186" s="36"/>
      <c r="AG186" s="36"/>
      <c r="AH186" s="36"/>
      <c r="AI186" s="36"/>
      <c r="AJ186" s="36"/>
    </row>
    <row r="187" spans="1:36" hidden="1" outlineLevel="1" x14ac:dyDescent="0.2">
      <c r="A187" s="36"/>
      <c r="B187" s="36"/>
      <c r="C187" s="161"/>
      <c r="D187" s="161"/>
      <c r="E187" s="71"/>
      <c r="F187" s="71"/>
      <c r="G187" s="92"/>
      <c r="H187" s="93">
        <f t="shared" si="17"/>
        <v>0</v>
      </c>
      <c r="I187" s="162"/>
      <c r="J187" s="93">
        <f t="shared" si="18"/>
        <v>0</v>
      </c>
      <c r="K187" s="162"/>
      <c r="L187" s="162" t="str">
        <f t="shared" si="19"/>
        <v/>
      </c>
      <c r="M187" s="39"/>
      <c r="N187" s="163">
        <f t="shared" si="20"/>
        <v>0</v>
      </c>
      <c r="O187" s="163">
        <f t="shared" si="21"/>
        <v>0</v>
      </c>
      <c r="P187" s="163">
        <f t="shared" si="22"/>
        <v>0</v>
      </c>
      <c r="Q187" s="163">
        <f t="shared" si="23"/>
        <v>0</v>
      </c>
      <c r="R187" s="163">
        <f t="shared" si="24"/>
        <v>0</v>
      </c>
      <c r="S187" s="39"/>
      <c r="T187" s="164"/>
      <c r="U187" s="165">
        <f>ROUND(ROUND(T187,2)*(1+'General Inputs'!K$20)*(1-Z187)+'General Inputs'!K$28,2)</f>
        <v>0</v>
      </c>
      <c r="V187" s="165">
        <f>ROUND(ROUND(U187,2)*(1+'General Inputs'!L$20)*(1-AA187)+'General Inputs'!L$28,2)</f>
        <v>0</v>
      </c>
      <c r="W187" s="165">
        <f>ROUND(ROUND(V187,2)*(1+'General Inputs'!M$20)*(1-AB187)+'General Inputs'!M$28,2)</f>
        <v>0</v>
      </c>
      <c r="X187" s="165">
        <f>ROUND(ROUND(W187,2)*(1+'General Inputs'!N$20)*(1-AC187)+'General Inputs'!N$28,2)</f>
        <v>0</v>
      </c>
      <c r="Y187" s="166"/>
      <c r="Z187" s="194">
        <f>IF($T187="",0,'General Inputs'!K$23)</f>
        <v>0</v>
      </c>
      <c r="AA187" s="194">
        <f>IF($T187="",0,'General Inputs'!L$23)</f>
        <v>0</v>
      </c>
      <c r="AB187" s="194">
        <f>IF($T187="",0,'General Inputs'!M$23)</f>
        <v>0</v>
      </c>
      <c r="AC187" s="194">
        <f>IF($T187="",0,'General Inputs'!N$23)</f>
        <v>0</v>
      </c>
      <c r="AD187" s="36"/>
      <c r="AE187" s="36"/>
      <c r="AF187" s="36"/>
      <c r="AG187" s="36"/>
      <c r="AH187" s="36"/>
      <c r="AI187" s="36"/>
      <c r="AJ187" s="36"/>
    </row>
    <row r="188" spans="1:36" hidden="1" outlineLevel="1" x14ac:dyDescent="0.2">
      <c r="A188" s="36"/>
      <c r="B188" s="36"/>
      <c r="C188" s="161"/>
      <c r="D188" s="161"/>
      <c r="E188" s="71"/>
      <c r="F188" s="71"/>
      <c r="G188" s="92"/>
      <c r="H188" s="93">
        <f t="shared" si="17"/>
        <v>0</v>
      </c>
      <c r="I188" s="162"/>
      <c r="J188" s="93">
        <f t="shared" si="18"/>
        <v>0</v>
      </c>
      <c r="K188" s="162"/>
      <c r="L188" s="162" t="str">
        <f t="shared" si="19"/>
        <v/>
      </c>
      <c r="M188" s="39"/>
      <c r="N188" s="163">
        <f t="shared" si="20"/>
        <v>0</v>
      </c>
      <c r="O188" s="163">
        <f t="shared" si="21"/>
        <v>0</v>
      </c>
      <c r="P188" s="163">
        <f t="shared" si="22"/>
        <v>0</v>
      </c>
      <c r="Q188" s="163">
        <f t="shared" si="23"/>
        <v>0</v>
      </c>
      <c r="R188" s="163">
        <f t="shared" si="24"/>
        <v>0</v>
      </c>
      <c r="S188" s="39"/>
      <c r="T188" s="164"/>
      <c r="U188" s="165">
        <f>ROUND(ROUND(T188,2)*(1+'General Inputs'!K$20)*(1-Z188)+'General Inputs'!K$28,2)</f>
        <v>0</v>
      </c>
      <c r="V188" s="165">
        <f>ROUND(ROUND(U188,2)*(1+'General Inputs'!L$20)*(1-AA188)+'General Inputs'!L$28,2)</f>
        <v>0</v>
      </c>
      <c r="W188" s="165">
        <f>ROUND(ROUND(V188,2)*(1+'General Inputs'!M$20)*(1-AB188)+'General Inputs'!M$28,2)</f>
        <v>0</v>
      </c>
      <c r="X188" s="165">
        <f>ROUND(ROUND(W188,2)*(1+'General Inputs'!N$20)*(1-AC188)+'General Inputs'!N$28,2)</f>
        <v>0</v>
      </c>
      <c r="Y188" s="166"/>
      <c r="Z188" s="194">
        <f>IF($T188="",0,'General Inputs'!K$23)</f>
        <v>0</v>
      </c>
      <c r="AA188" s="194">
        <f>IF($T188="",0,'General Inputs'!L$23)</f>
        <v>0</v>
      </c>
      <c r="AB188" s="194">
        <f>IF($T188="",0,'General Inputs'!M$23)</f>
        <v>0</v>
      </c>
      <c r="AC188" s="194">
        <f>IF($T188="",0,'General Inputs'!N$23)</f>
        <v>0</v>
      </c>
      <c r="AD188" s="36"/>
      <c r="AE188" s="36"/>
      <c r="AF188" s="36"/>
      <c r="AG188" s="36"/>
      <c r="AH188" s="36"/>
      <c r="AI188" s="36"/>
      <c r="AJ188" s="36"/>
    </row>
    <row r="189" spans="1:36" hidden="1" outlineLevel="1" x14ac:dyDescent="0.2">
      <c r="A189" s="36"/>
      <c r="B189" s="36"/>
      <c r="C189" s="161"/>
      <c r="D189" s="161"/>
      <c r="E189" s="71"/>
      <c r="F189" s="71"/>
      <c r="G189" s="92"/>
      <c r="H189" s="93">
        <f t="shared" si="17"/>
        <v>0</v>
      </c>
      <c r="I189" s="162"/>
      <c r="J189" s="93">
        <f t="shared" si="18"/>
        <v>0</v>
      </c>
      <c r="K189" s="162"/>
      <c r="L189" s="162" t="str">
        <f t="shared" si="19"/>
        <v/>
      </c>
      <c r="M189" s="39"/>
      <c r="N189" s="163">
        <f t="shared" si="20"/>
        <v>0</v>
      </c>
      <c r="O189" s="163">
        <f t="shared" si="21"/>
        <v>0</v>
      </c>
      <c r="P189" s="163">
        <f t="shared" si="22"/>
        <v>0</v>
      </c>
      <c r="Q189" s="163">
        <f t="shared" si="23"/>
        <v>0</v>
      </c>
      <c r="R189" s="163">
        <f t="shared" si="24"/>
        <v>0</v>
      </c>
      <c r="S189" s="39"/>
      <c r="T189" s="164"/>
      <c r="U189" s="165">
        <f>ROUND(ROUND(T189,2)*(1+'General Inputs'!K$20)*(1-Z189)+'General Inputs'!K$28,2)</f>
        <v>0</v>
      </c>
      <c r="V189" s="165">
        <f>ROUND(ROUND(U189,2)*(1+'General Inputs'!L$20)*(1-AA189)+'General Inputs'!L$28,2)</f>
        <v>0</v>
      </c>
      <c r="W189" s="165">
        <f>ROUND(ROUND(V189,2)*(1+'General Inputs'!M$20)*(1-AB189)+'General Inputs'!M$28,2)</f>
        <v>0</v>
      </c>
      <c r="X189" s="165">
        <f>ROUND(ROUND(W189,2)*(1+'General Inputs'!N$20)*(1-AC189)+'General Inputs'!N$28,2)</f>
        <v>0</v>
      </c>
      <c r="Y189" s="166"/>
      <c r="Z189" s="194">
        <f>IF($T189="",0,'General Inputs'!K$23)</f>
        <v>0</v>
      </c>
      <c r="AA189" s="194">
        <f>IF($T189="",0,'General Inputs'!L$23)</f>
        <v>0</v>
      </c>
      <c r="AB189" s="194">
        <f>IF($T189="",0,'General Inputs'!M$23)</f>
        <v>0</v>
      </c>
      <c r="AC189" s="194">
        <f>IF($T189="",0,'General Inputs'!N$23)</f>
        <v>0</v>
      </c>
      <c r="AD189" s="36"/>
      <c r="AE189" s="36"/>
      <c r="AF189" s="36"/>
      <c r="AG189" s="36"/>
      <c r="AH189" s="36"/>
      <c r="AI189" s="36"/>
      <c r="AJ189" s="36"/>
    </row>
    <row r="190" spans="1:36" hidden="1" outlineLevel="1" x14ac:dyDescent="0.2">
      <c r="A190" s="36"/>
      <c r="B190" s="36"/>
      <c r="C190" s="161"/>
      <c r="D190" s="161"/>
      <c r="E190" s="71"/>
      <c r="F190" s="71"/>
      <c r="G190" s="92"/>
      <c r="H190" s="93">
        <f t="shared" si="17"/>
        <v>0</v>
      </c>
      <c r="I190" s="162"/>
      <c r="J190" s="93">
        <f t="shared" si="18"/>
        <v>0</v>
      </c>
      <c r="K190" s="162"/>
      <c r="L190" s="162" t="str">
        <f t="shared" si="19"/>
        <v/>
      </c>
      <c r="M190" s="39"/>
      <c r="N190" s="163">
        <f t="shared" si="20"/>
        <v>0</v>
      </c>
      <c r="O190" s="163">
        <f t="shared" si="21"/>
        <v>0</v>
      </c>
      <c r="P190" s="163">
        <f t="shared" si="22"/>
        <v>0</v>
      </c>
      <c r="Q190" s="163">
        <f t="shared" si="23"/>
        <v>0</v>
      </c>
      <c r="R190" s="163">
        <f t="shared" si="24"/>
        <v>0</v>
      </c>
      <c r="S190" s="39"/>
      <c r="T190" s="164"/>
      <c r="U190" s="165">
        <f>ROUND(ROUND(T190,2)*(1+'General Inputs'!K$20)*(1-Z190)+'General Inputs'!K$28,2)</f>
        <v>0</v>
      </c>
      <c r="V190" s="165">
        <f>ROUND(ROUND(U190,2)*(1+'General Inputs'!L$20)*(1-AA190)+'General Inputs'!L$28,2)</f>
        <v>0</v>
      </c>
      <c r="W190" s="165">
        <f>ROUND(ROUND(V190,2)*(1+'General Inputs'!M$20)*(1-AB190)+'General Inputs'!M$28,2)</f>
        <v>0</v>
      </c>
      <c r="X190" s="165">
        <f>ROUND(ROUND(W190,2)*(1+'General Inputs'!N$20)*(1-AC190)+'General Inputs'!N$28,2)</f>
        <v>0</v>
      </c>
      <c r="Y190" s="166"/>
      <c r="Z190" s="194">
        <f>IF($T190="",0,'General Inputs'!K$23)</f>
        <v>0</v>
      </c>
      <c r="AA190" s="194">
        <f>IF($T190="",0,'General Inputs'!L$23)</f>
        <v>0</v>
      </c>
      <c r="AB190" s="194">
        <f>IF($T190="",0,'General Inputs'!M$23)</f>
        <v>0</v>
      </c>
      <c r="AC190" s="194">
        <f>IF($T190="",0,'General Inputs'!N$23)</f>
        <v>0</v>
      </c>
      <c r="AD190" s="36"/>
      <c r="AE190" s="36"/>
      <c r="AF190" s="36"/>
      <c r="AG190" s="36"/>
      <c r="AH190" s="36"/>
      <c r="AI190" s="36"/>
      <c r="AJ190" s="36"/>
    </row>
    <row r="191" spans="1:36" hidden="1" outlineLevel="1" x14ac:dyDescent="0.2">
      <c r="A191" s="36"/>
      <c r="B191" s="36"/>
      <c r="C191" s="161"/>
      <c r="D191" s="161"/>
      <c r="E191" s="71"/>
      <c r="F191" s="71"/>
      <c r="G191" s="92"/>
      <c r="H191" s="93">
        <f t="shared" si="17"/>
        <v>0</v>
      </c>
      <c r="I191" s="162"/>
      <c r="J191" s="93">
        <f t="shared" si="18"/>
        <v>0</v>
      </c>
      <c r="K191" s="162"/>
      <c r="L191" s="162" t="str">
        <f t="shared" si="19"/>
        <v/>
      </c>
      <c r="M191" s="39"/>
      <c r="N191" s="163">
        <f t="shared" si="20"/>
        <v>0</v>
      </c>
      <c r="O191" s="163">
        <f t="shared" si="21"/>
        <v>0</v>
      </c>
      <c r="P191" s="163">
        <f t="shared" si="22"/>
        <v>0</v>
      </c>
      <c r="Q191" s="163">
        <f t="shared" si="23"/>
        <v>0</v>
      </c>
      <c r="R191" s="163">
        <f t="shared" si="24"/>
        <v>0</v>
      </c>
      <c r="S191" s="39"/>
      <c r="T191" s="164"/>
      <c r="U191" s="165">
        <f>ROUND(ROUND(T191,2)*(1+'General Inputs'!K$20)*(1-Z191)+'General Inputs'!K$28,2)</f>
        <v>0</v>
      </c>
      <c r="V191" s="165">
        <f>ROUND(ROUND(U191,2)*(1+'General Inputs'!L$20)*(1-AA191)+'General Inputs'!L$28,2)</f>
        <v>0</v>
      </c>
      <c r="W191" s="165">
        <f>ROUND(ROUND(V191,2)*(1+'General Inputs'!M$20)*(1-AB191)+'General Inputs'!M$28,2)</f>
        <v>0</v>
      </c>
      <c r="X191" s="165">
        <f>ROUND(ROUND(W191,2)*(1+'General Inputs'!N$20)*(1-AC191)+'General Inputs'!N$28,2)</f>
        <v>0</v>
      </c>
      <c r="Y191" s="166"/>
      <c r="Z191" s="194">
        <f>IF($T191="",0,'General Inputs'!K$23)</f>
        <v>0</v>
      </c>
      <c r="AA191" s="194">
        <f>IF($T191="",0,'General Inputs'!L$23)</f>
        <v>0</v>
      </c>
      <c r="AB191" s="194">
        <f>IF($T191="",0,'General Inputs'!M$23)</f>
        <v>0</v>
      </c>
      <c r="AC191" s="194">
        <f>IF($T191="",0,'General Inputs'!N$23)</f>
        <v>0</v>
      </c>
      <c r="AD191" s="36"/>
      <c r="AE191" s="36"/>
      <c r="AF191" s="36"/>
      <c r="AG191" s="36"/>
      <c r="AH191" s="36"/>
      <c r="AI191" s="36"/>
      <c r="AJ191" s="36"/>
    </row>
    <row r="192" spans="1:36" hidden="1" outlineLevel="1" x14ac:dyDescent="0.2">
      <c r="A192" s="36"/>
      <c r="B192" s="36"/>
      <c r="C192" s="161"/>
      <c r="D192" s="161"/>
      <c r="E192" s="71"/>
      <c r="F192" s="71"/>
      <c r="G192" s="92"/>
      <c r="H192" s="93">
        <f t="shared" si="17"/>
        <v>0</v>
      </c>
      <c r="I192" s="162"/>
      <c r="J192" s="93">
        <f t="shared" si="18"/>
        <v>0</v>
      </c>
      <c r="K192" s="162"/>
      <c r="L192" s="162" t="str">
        <f t="shared" si="19"/>
        <v/>
      </c>
      <c r="M192" s="39"/>
      <c r="N192" s="163">
        <f t="shared" si="20"/>
        <v>0</v>
      </c>
      <c r="O192" s="163">
        <f t="shared" si="21"/>
        <v>0</v>
      </c>
      <c r="P192" s="163">
        <f t="shared" si="22"/>
        <v>0</v>
      </c>
      <c r="Q192" s="163">
        <f t="shared" si="23"/>
        <v>0</v>
      </c>
      <c r="R192" s="163">
        <f t="shared" si="24"/>
        <v>0</v>
      </c>
      <c r="S192" s="39"/>
      <c r="T192" s="164"/>
      <c r="U192" s="165">
        <f>ROUND(ROUND(T192,2)*(1+'General Inputs'!K$20)*(1-Z192)+'General Inputs'!K$28,2)</f>
        <v>0</v>
      </c>
      <c r="V192" s="165">
        <f>ROUND(ROUND(U192,2)*(1+'General Inputs'!L$20)*(1-AA192)+'General Inputs'!L$28,2)</f>
        <v>0</v>
      </c>
      <c r="W192" s="165">
        <f>ROUND(ROUND(V192,2)*(1+'General Inputs'!M$20)*(1-AB192)+'General Inputs'!M$28,2)</f>
        <v>0</v>
      </c>
      <c r="X192" s="165">
        <f>ROUND(ROUND(W192,2)*(1+'General Inputs'!N$20)*(1-AC192)+'General Inputs'!N$28,2)</f>
        <v>0</v>
      </c>
      <c r="Y192" s="166"/>
      <c r="Z192" s="194">
        <f>IF($T192="",0,'General Inputs'!K$23)</f>
        <v>0</v>
      </c>
      <c r="AA192" s="194">
        <f>IF($T192="",0,'General Inputs'!L$23)</f>
        <v>0</v>
      </c>
      <c r="AB192" s="194">
        <f>IF($T192="",0,'General Inputs'!M$23)</f>
        <v>0</v>
      </c>
      <c r="AC192" s="194">
        <f>IF($T192="",0,'General Inputs'!N$23)</f>
        <v>0</v>
      </c>
      <c r="AD192" s="36"/>
      <c r="AE192" s="36"/>
      <c r="AF192" s="36"/>
      <c r="AG192" s="36"/>
      <c r="AH192" s="36"/>
      <c r="AI192" s="36"/>
      <c r="AJ192" s="36"/>
    </row>
    <row r="193" spans="1:36" hidden="1" outlineLevel="1" x14ac:dyDescent="0.2">
      <c r="A193" s="36"/>
      <c r="B193" s="36"/>
      <c r="C193" s="161"/>
      <c r="D193" s="161"/>
      <c r="E193" s="71"/>
      <c r="F193" s="71"/>
      <c r="G193" s="92"/>
      <c r="H193" s="93">
        <f t="shared" si="17"/>
        <v>0</v>
      </c>
      <c r="I193" s="162"/>
      <c r="J193" s="93">
        <f t="shared" si="18"/>
        <v>0</v>
      </c>
      <c r="K193" s="162"/>
      <c r="L193" s="162" t="str">
        <f t="shared" si="19"/>
        <v/>
      </c>
      <c r="M193" s="39"/>
      <c r="N193" s="163">
        <f t="shared" si="20"/>
        <v>0</v>
      </c>
      <c r="O193" s="163">
        <f t="shared" si="21"/>
        <v>0</v>
      </c>
      <c r="P193" s="163">
        <f t="shared" si="22"/>
        <v>0</v>
      </c>
      <c r="Q193" s="163">
        <f t="shared" si="23"/>
        <v>0</v>
      </c>
      <c r="R193" s="163">
        <f t="shared" si="24"/>
        <v>0</v>
      </c>
      <c r="S193" s="39"/>
      <c r="T193" s="164"/>
      <c r="U193" s="165">
        <f>ROUND(ROUND(T193,2)*(1+'General Inputs'!K$20)*(1-Z193)+'General Inputs'!K$28,2)</f>
        <v>0</v>
      </c>
      <c r="V193" s="165">
        <f>ROUND(ROUND(U193,2)*(1+'General Inputs'!L$20)*(1-AA193)+'General Inputs'!L$28,2)</f>
        <v>0</v>
      </c>
      <c r="W193" s="165">
        <f>ROUND(ROUND(V193,2)*(1+'General Inputs'!M$20)*(1-AB193)+'General Inputs'!M$28,2)</f>
        <v>0</v>
      </c>
      <c r="X193" s="165">
        <f>ROUND(ROUND(W193,2)*(1+'General Inputs'!N$20)*(1-AC193)+'General Inputs'!N$28,2)</f>
        <v>0</v>
      </c>
      <c r="Y193" s="166"/>
      <c r="Z193" s="194">
        <f>IF($T193="",0,'General Inputs'!K$23)</f>
        <v>0</v>
      </c>
      <c r="AA193" s="194">
        <f>IF($T193="",0,'General Inputs'!L$23)</f>
        <v>0</v>
      </c>
      <c r="AB193" s="194">
        <f>IF($T193="",0,'General Inputs'!M$23)</f>
        <v>0</v>
      </c>
      <c r="AC193" s="194">
        <f>IF($T193="",0,'General Inputs'!N$23)</f>
        <v>0</v>
      </c>
      <c r="AD193" s="36"/>
      <c r="AE193" s="36"/>
      <c r="AF193" s="36"/>
      <c r="AG193" s="36"/>
      <c r="AH193" s="36"/>
      <c r="AI193" s="36"/>
      <c r="AJ193" s="36"/>
    </row>
    <row r="194" spans="1:36" hidden="1" outlineLevel="1" x14ac:dyDescent="0.2">
      <c r="A194" s="36"/>
      <c r="B194" s="36"/>
      <c r="C194" s="161"/>
      <c r="D194" s="161"/>
      <c r="E194" s="71"/>
      <c r="F194" s="71"/>
      <c r="G194" s="92"/>
      <c r="H194" s="93">
        <f t="shared" si="17"/>
        <v>0</v>
      </c>
      <c r="I194" s="162"/>
      <c r="J194" s="93">
        <f t="shared" si="18"/>
        <v>0</v>
      </c>
      <c r="K194" s="162"/>
      <c r="L194" s="162" t="str">
        <f t="shared" si="19"/>
        <v/>
      </c>
      <c r="M194" s="39"/>
      <c r="N194" s="163">
        <f t="shared" si="20"/>
        <v>0</v>
      </c>
      <c r="O194" s="163">
        <f t="shared" si="21"/>
        <v>0</v>
      </c>
      <c r="P194" s="163">
        <f t="shared" si="22"/>
        <v>0</v>
      </c>
      <c r="Q194" s="163">
        <f t="shared" si="23"/>
        <v>0</v>
      </c>
      <c r="R194" s="163">
        <f t="shared" si="24"/>
        <v>0</v>
      </c>
      <c r="S194" s="39"/>
      <c r="T194" s="164"/>
      <c r="U194" s="165">
        <f>ROUND(ROUND(T194,2)*(1+'General Inputs'!K$20)*(1-Z194)+'General Inputs'!K$28,2)</f>
        <v>0</v>
      </c>
      <c r="V194" s="165">
        <f>ROUND(ROUND(U194,2)*(1+'General Inputs'!L$20)*(1-AA194)+'General Inputs'!L$28,2)</f>
        <v>0</v>
      </c>
      <c r="W194" s="165">
        <f>ROUND(ROUND(V194,2)*(1+'General Inputs'!M$20)*(1-AB194)+'General Inputs'!M$28,2)</f>
        <v>0</v>
      </c>
      <c r="X194" s="165">
        <f>ROUND(ROUND(W194,2)*(1+'General Inputs'!N$20)*(1-AC194)+'General Inputs'!N$28,2)</f>
        <v>0</v>
      </c>
      <c r="Y194" s="166"/>
      <c r="Z194" s="194">
        <f>IF($T194="",0,'General Inputs'!K$23)</f>
        <v>0</v>
      </c>
      <c r="AA194" s="194">
        <f>IF($T194="",0,'General Inputs'!L$23)</f>
        <v>0</v>
      </c>
      <c r="AB194" s="194">
        <f>IF($T194="",0,'General Inputs'!M$23)</f>
        <v>0</v>
      </c>
      <c r="AC194" s="194">
        <f>IF($T194="",0,'General Inputs'!N$23)</f>
        <v>0</v>
      </c>
      <c r="AD194" s="36"/>
      <c r="AE194" s="36"/>
      <c r="AF194" s="36"/>
      <c r="AG194" s="36"/>
      <c r="AH194" s="36"/>
      <c r="AI194" s="36"/>
      <c r="AJ194" s="36"/>
    </row>
    <row r="195" spans="1:36" hidden="1" outlineLevel="1" x14ac:dyDescent="0.2">
      <c r="A195" s="36"/>
      <c r="B195" s="36"/>
      <c r="C195" s="161"/>
      <c r="D195" s="161"/>
      <c r="E195" s="71"/>
      <c r="F195" s="71"/>
      <c r="G195" s="92"/>
      <c r="H195" s="93">
        <f t="shared" si="17"/>
        <v>0</v>
      </c>
      <c r="I195" s="162"/>
      <c r="J195" s="93">
        <f t="shared" si="18"/>
        <v>0</v>
      </c>
      <c r="K195" s="162"/>
      <c r="L195" s="162" t="str">
        <f t="shared" si="19"/>
        <v/>
      </c>
      <c r="M195" s="39"/>
      <c r="N195" s="163">
        <f t="shared" si="20"/>
        <v>0</v>
      </c>
      <c r="O195" s="163">
        <f t="shared" si="21"/>
        <v>0</v>
      </c>
      <c r="P195" s="163">
        <f t="shared" si="22"/>
        <v>0</v>
      </c>
      <c r="Q195" s="163">
        <f t="shared" si="23"/>
        <v>0</v>
      </c>
      <c r="R195" s="163">
        <f t="shared" si="24"/>
        <v>0</v>
      </c>
      <c r="S195" s="39"/>
      <c r="T195" s="164"/>
      <c r="U195" s="165">
        <f>ROUND(ROUND(T195,2)*(1+'General Inputs'!K$20)*(1-Z195)+'General Inputs'!K$28,2)</f>
        <v>0</v>
      </c>
      <c r="V195" s="165">
        <f>ROUND(ROUND(U195,2)*(1+'General Inputs'!L$20)*(1-AA195)+'General Inputs'!L$28,2)</f>
        <v>0</v>
      </c>
      <c r="W195" s="165">
        <f>ROUND(ROUND(V195,2)*(1+'General Inputs'!M$20)*(1-AB195)+'General Inputs'!M$28,2)</f>
        <v>0</v>
      </c>
      <c r="X195" s="165">
        <f>ROUND(ROUND(W195,2)*(1+'General Inputs'!N$20)*(1-AC195)+'General Inputs'!N$28,2)</f>
        <v>0</v>
      </c>
      <c r="Y195" s="166"/>
      <c r="Z195" s="194">
        <f>IF($T195="",0,'General Inputs'!K$23)</f>
        <v>0</v>
      </c>
      <c r="AA195" s="194">
        <f>IF($T195="",0,'General Inputs'!L$23)</f>
        <v>0</v>
      </c>
      <c r="AB195" s="194">
        <f>IF($T195="",0,'General Inputs'!M$23)</f>
        <v>0</v>
      </c>
      <c r="AC195" s="194">
        <f>IF($T195="",0,'General Inputs'!N$23)</f>
        <v>0</v>
      </c>
      <c r="AD195" s="36"/>
      <c r="AE195" s="36"/>
      <c r="AF195" s="36"/>
      <c r="AG195" s="36"/>
      <c r="AH195" s="36"/>
      <c r="AI195" s="36"/>
      <c r="AJ195" s="36"/>
    </row>
    <row r="196" spans="1:36" hidden="1" outlineLevel="1" x14ac:dyDescent="0.2">
      <c r="A196" s="36"/>
      <c r="B196" s="36"/>
      <c r="C196" s="161"/>
      <c r="D196" s="161"/>
      <c r="E196" s="71"/>
      <c r="F196" s="71"/>
      <c r="G196" s="92"/>
      <c r="H196" s="93">
        <f t="shared" si="17"/>
        <v>0</v>
      </c>
      <c r="I196" s="162"/>
      <c r="J196" s="93">
        <f t="shared" si="18"/>
        <v>0</v>
      </c>
      <c r="K196" s="162"/>
      <c r="L196" s="162" t="str">
        <f t="shared" si="19"/>
        <v/>
      </c>
      <c r="M196" s="39"/>
      <c r="N196" s="163">
        <f t="shared" si="20"/>
        <v>0</v>
      </c>
      <c r="O196" s="163">
        <f t="shared" si="21"/>
        <v>0</v>
      </c>
      <c r="P196" s="163">
        <f t="shared" si="22"/>
        <v>0</v>
      </c>
      <c r="Q196" s="163">
        <f t="shared" si="23"/>
        <v>0</v>
      </c>
      <c r="R196" s="163">
        <f t="shared" si="24"/>
        <v>0</v>
      </c>
      <c r="S196" s="39"/>
      <c r="T196" s="164"/>
      <c r="U196" s="165">
        <f>ROUND(ROUND(T196,2)*(1+'General Inputs'!K$20)*(1-Z196)+'General Inputs'!K$28,2)</f>
        <v>0</v>
      </c>
      <c r="V196" s="165">
        <f>ROUND(ROUND(U196,2)*(1+'General Inputs'!L$20)*(1-AA196)+'General Inputs'!L$28,2)</f>
        <v>0</v>
      </c>
      <c r="W196" s="165">
        <f>ROUND(ROUND(V196,2)*(1+'General Inputs'!M$20)*(1-AB196)+'General Inputs'!M$28,2)</f>
        <v>0</v>
      </c>
      <c r="X196" s="165">
        <f>ROUND(ROUND(W196,2)*(1+'General Inputs'!N$20)*(1-AC196)+'General Inputs'!N$28,2)</f>
        <v>0</v>
      </c>
      <c r="Y196" s="166"/>
      <c r="Z196" s="194">
        <f>IF($T196="",0,'General Inputs'!K$23)</f>
        <v>0</v>
      </c>
      <c r="AA196" s="194">
        <f>IF($T196="",0,'General Inputs'!L$23)</f>
        <v>0</v>
      </c>
      <c r="AB196" s="194">
        <f>IF($T196="",0,'General Inputs'!M$23)</f>
        <v>0</v>
      </c>
      <c r="AC196" s="194">
        <f>IF($T196="",0,'General Inputs'!N$23)</f>
        <v>0</v>
      </c>
      <c r="AD196" s="36"/>
      <c r="AE196" s="36"/>
      <c r="AF196" s="36"/>
      <c r="AG196" s="36"/>
      <c r="AH196" s="36"/>
      <c r="AI196" s="36"/>
      <c r="AJ196" s="36"/>
    </row>
    <row r="197" spans="1:36" hidden="1" outlineLevel="1" x14ac:dyDescent="0.2">
      <c r="A197" s="36"/>
      <c r="B197" s="36"/>
      <c r="C197" s="161"/>
      <c r="D197" s="161"/>
      <c r="E197" s="71"/>
      <c r="F197" s="71"/>
      <c r="G197" s="92"/>
      <c r="H197" s="93">
        <f t="shared" si="17"/>
        <v>0</v>
      </c>
      <c r="I197" s="162"/>
      <c r="J197" s="93">
        <f t="shared" si="18"/>
        <v>0</v>
      </c>
      <c r="K197" s="162"/>
      <c r="L197" s="162" t="str">
        <f t="shared" si="19"/>
        <v/>
      </c>
      <c r="M197" s="39"/>
      <c r="N197" s="163">
        <f t="shared" si="20"/>
        <v>0</v>
      </c>
      <c r="O197" s="163">
        <f t="shared" si="21"/>
        <v>0</v>
      </c>
      <c r="P197" s="163">
        <f t="shared" si="22"/>
        <v>0</v>
      </c>
      <c r="Q197" s="163">
        <f t="shared" si="23"/>
        <v>0</v>
      </c>
      <c r="R197" s="163">
        <f t="shared" si="24"/>
        <v>0</v>
      </c>
      <c r="S197" s="39"/>
      <c r="T197" s="164"/>
      <c r="U197" s="165">
        <f>ROUND(ROUND(T197,2)*(1+'General Inputs'!K$20)*(1-Z197)+'General Inputs'!K$28,2)</f>
        <v>0</v>
      </c>
      <c r="V197" s="165">
        <f>ROUND(ROUND(U197,2)*(1+'General Inputs'!L$20)*(1-AA197)+'General Inputs'!L$28,2)</f>
        <v>0</v>
      </c>
      <c r="W197" s="165">
        <f>ROUND(ROUND(V197,2)*(1+'General Inputs'!M$20)*(1-AB197)+'General Inputs'!M$28,2)</f>
        <v>0</v>
      </c>
      <c r="X197" s="165">
        <f>ROUND(ROUND(W197,2)*(1+'General Inputs'!N$20)*(1-AC197)+'General Inputs'!N$28,2)</f>
        <v>0</v>
      </c>
      <c r="Y197" s="166"/>
      <c r="Z197" s="194">
        <f>IF($T197="",0,'General Inputs'!K$23)</f>
        <v>0</v>
      </c>
      <c r="AA197" s="194">
        <f>IF($T197="",0,'General Inputs'!L$23)</f>
        <v>0</v>
      </c>
      <c r="AB197" s="194">
        <f>IF($T197="",0,'General Inputs'!M$23)</f>
        <v>0</v>
      </c>
      <c r="AC197" s="194">
        <f>IF($T197="",0,'General Inputs'!N$23)</f>
        <v>0</v>
      </c>
      <c r="AD197" s="36"/>
      <c r="AE197" s="36"/>
      <c r="AF197" s="36"/>
      <c r="AG197" s="36"/>
      <c r="AH197" s="36"/>
      <c r="AI197" s="36"/>
      <c r="AJ197" s="36"/>
    </row>
    <row r="198" spans="1:36" hidden="1" outlineLevel="1" x14ac:dyDescent="0.2">
      <c r="A198" s="36"/>
      <c r="B198" s="36"/>
      <c r="C198" s="161"/>
      <c r="D198" s="161"/>
      <c r="E198" s="71"/>
      <c r="F198" s="71"/>
      <c r="G198" s="92"/>
      <c r="H198" s="93">
        <f t="shared" si="17"/>
        <v>0</v>
      </c>
      <c r="I198" s="162"/>
      <c r="J198" s="93">
        <f t="shared" si="18"/>
        <v>0</v>
      </c>
      <c r="K198" s="162"/>
      <c r="L198" s="162" t="str">
        <f t="shared" si="19"/>
        <v/>
      </c>
      <c r="M198" s="39"/>
      <c r="N198" s="163">
        <f t="shared" si="20"/>
        <v>0</v>
      </c>
      <c r="O198" s="163">
        <f t="shared" si="21"/>
        <v>0</v>
      </c>
      <c r="P198" s="163">
        <f t="shared" si="22"/>
        <v>0</v>
      </c>
      <c r="Q198" s="163">
        <f t="shared" si="23"/>
        <v>0</v>
      </c>
      <c r="R198" s="163">
        <f t="shared" si="24"/>
        <v>0</v>
      </c>
      <c r="S198" s="39"/>
      <c r="T198" s="164"/>
      <c r="U198" s="165">
        <f>ROUND(ROUND(T198,2)*(1+'General Inputs'!K$20)*(1-Z198)+'General Inputs'!K$28,2)</f>
        <v>0</v>
      </c>
      <c r="V198" s="165">
        <f>ROUND(ROUND(U198,2)*(1+'General Inputs'!L$20)*(1-AA198)+'General Inputs'!L$28,2)</f>
        <v>0</v>
      </c>
      <c r="W198" s="165">
        <f>ROUND(ROUND(V198,2)*(1+'General Inputs'!M$20)*(1-AB198)+'General Inputs'!M$28,2)</f>
        <v>0</v>
      </c>
      <c r="X198" s="165">
        <f>ROUND(ROUND(W198,2)*(1+'General Inputs'!N$20)*(1-AC198)+'General Inputs'!N$28,2)</f>
        <v>0</v>
      </c>
      <c r="Y198" s="166"/>
      <c r="Z198" s="194">
        <f>IF($T198="",0,'General Inputs'!K$23)</f>
        <v>0</v>
      </c>
      <c r="AA198" s="194">
        <f>IF($T198="",0,'General Inputs'!L$23)</f>
        <v>0</v>
      </c>
      <c r="AB198" s="194">
        <f>IF($T198="",0,'General Inputs'!M$23)</f>
        <v>0</v>
      </c>
      <c r="AC198" s="194">
        <f>IF($T198="",0,'General Inputs'!N$23)</f>
        <v>0</v>
      </c>
      <c r="AD198" s="36"/>
      <c r="AE198" s="36"/>
      <c r="AF198" s="36"/>
      <c r="AG198" s="36"/>
      <c r="AH198" s="36"/>
      <c r="AI198" s="36"/>
      <c r="AJ198" s="36"/>
    </row>
    <row r="199" spans="1:36" hidden="1" outlineLevel="1" x14ac:dyDescent="0.2">
      <c r="A199" s="36"/>
      <c r="B199" s="36"/>
      <c r="C199" s="161"/>
      <c r="D199" s="161"/>
      <c r="E199" s="71"/>
      <c r="F199" s="71"/>
      <c r="G199" s="92"/>
      <c r="H199" s="93">
        <f t="shared" ref="H199:H262" si="25">_xlfn.IFNA(INDEX($N199:$R199,1,MATCH(forecastyear,$N$5:$R$5,0)),0)</f>
        <v>0</v>
      </c>
      <c r="I199" s="162"/>
      <c r="J199" s="93">
        <f t="shared" ref="J199:J262" si="26">_xlfn.IFNA(INDEX($T199:$X199,1,MATCH(forecastyear,$T$5:$X$5,0)),0)</f>
        <v>0</v>
      </c>
      <c r="K199" s="162"/>
      <c r="L199" s="162" t="str">
        <f t="shared" si="19"/>
        <v/>
      </c>
      <c r="M199" s="39"/>
      <c r="N199" s="163">
        <f t="shared" si="20"/>
        <v>0</v>
      </c>
      <c r="O199" s="163">
        <f t="shared" si="21"/>
        <v>0</v>
      </c>
      <c r="P199" s="163">
        <f t="shared" si="22"/>
        <v>0</v>
      </c>
      <c r="Q199" s="163">
        <f t="shared" si="23"/>
        <v>0</v>
      </c>
      <c r="R199" s="163">
        <f t="shared" si="24"/>
        <v>0</v>
      </c>
      <c r="S199" s="39"/>
      <c r="T199" s="164"/>
      <c r="U199" s="165">
        <f>ROUND(ROUND(T199,2)*(1+'General Inputs'!K$20)*(1-Z199)+'General Inputs'!K$28,2)</f>
        <v>0</v>
      </c>
      <c r="V199" s="165">
        <f>ROUND(ROUND(U199,2)*(1+'General Inputs'!L$20)*(1-AA199)+'General Inputs'!L$28,2)</f>
        <v>0</v>
      </c>
      <c r="W199" s="165">
        <f>ROUND(ROUND(V199,2)*(1+'General Inputs'!M$20)*(1-AB199)+'General Inputs'!M$28,2)</f>
        <v>0</v>
      </c>
      <c r="X199" s="165">
        <f>ROUND(ROUND(W199,2)*(1+'General Inputs'!N$20)*(1-AC199)+'General Inputs'!N$28,2)</f>
        <v>0</v>
      </c>
      <c r="Y199" s="166"/>
      <c r="Z199" s="194">
        <f>IF($T199="",0,'General Inputs'!K$23)</f>
        <v>0</v>
      </c>
      <c r="AA199" s="194">
        <f>IF($T199="",0,'General Inputs'!L$23)</f>
        <v>0</v>
      </c>
      <c r="AB199" s="194">
        <f>IF($T199="",0,'General Inputs'!M$23)</f>
        <v>0</v>
      </c>
      <c r="AC199" s="194">
        <f>IF($T199="",0,'General Inputs'!N$23)</f>
        <v>0</v>
      </c>
      <c r="AD199" s="36"/>
      <c r="AE199" s="36"/>
      <c r="AF199" s="36"/>
      <c r="AG199" s="36"/>
      <c r="AH199" s="36"/>
      <c r="AI199" s="36"/>
      <c r="AJ199" s="36"/>
    </row>
    <row r="200" spans="1:36" hidden="1" outlineLevel="1" x14ac:dyDescent="0.2">
      <c r="A200" s="36"/>
      <c r="B200" s="36"/>
      <c r="C200" s="161"/>
      <c r="D200" s="161"/>
      <c r="E200" s="71"/>
      <c r="F200" s="71"/>
      <c r="G200" s="92"/>
      <c r="H200" s="93">
        <f t="shared" si="25"/>
        <v>0</v>
      </c>
      <c r="I200" s="162"/>
      <c r="J200" s="93">
        <f t="shared" si="26"/>
        <v>0</v>
      </c>
      <c r="K200" s="162"/>
      <c r="L200" s="162" t="str">
        <f t="shared" ref="L200:L263" si="27">IF(C200="","",IF(H200&gt;J200,"NON-COMPLIANT","COMPLIANT"))</f>
        <v/>
      </c>
      <c r="M200" s="39"/>
      <c r="N200" s="163">
        <f t="shared" ref="N200:N263" si="28">T200</f>
        <v>0</v>
      </c>
      <c r="O200" s="163">
        <f t="shared" ref="O200:O263" si="29">U200</f>
        <v>0</v>
      </c>
      <c r="P200" s="163">
        <f t="shared" ref="P200:P263" si="30">V200</f>
        <v>0</v>
      </c>
      <c r="Q200" s="163">
        <f t="shared" ref="Q200:Q263" si="31">W200</f>
        <v>0</v>
      </c>
      <c r="R200" s="163">
        <f t="shared" ref="R200:R263" si="32">X200</f>
        <v>0</v>
      </c>
      <c r="S200" s="39"/>
      <c r="T200" s="164"/>
      <c r="U200" s="165">
        <f>ROUND(ROUND(T200,2)*(1+'General Inputs'!K$20)*(1-Z200)+'General Inputs'!K$28,2)</f>
        <v>0</v>
      </c>
      <c r="V200" s="165">
        <f>ROUND(ROUND(U200,2)*(1+'General Inputs'!L$20)*(1-AA200)+'General Inputs'!L$28,2)</f>
        <v>0</v>
      </c>
      <c r="W200" s="165">
        <f>ROUND(ROUND(V200,2)*(1+'General Inputs'!M$20)*(1-AB200)+'General Inputs'!M$28,2)</f>
        <v>0</v>
      </c>
      <c r="X200" s="165">
        <f>ROUND(ROUND(W200,2)*(1+'General Inputs'!N$20)*(1-AC200)+'General Inputs'!N$28,2)</f>
        <v>0</v>
      </c>
      <c r="Y200" s="166"/>
      <c r="Z200" s="194">
        <f>IF($T200="",0,'General Inputs'!K$23)</f>
        <v>0</v>
      </c>
      <c r="AA200" s="194">
        <f>IF($T200="",0,'General Inputs'!L$23)</f>
        <v>0</v>
      </c>
      <c r="AB200" s="194">
        <f>IF($T200="",0,'General Inputs'!M$23)</f>
        <v>0</v>
      </c>
      <c r="AC200" s="194">
        <f>IF($T200="",0,'General Inputs'!N$23)</f>
        <v>0</v>
      </c>
      <c r="AD200" s="36"/>
      <c r="AE200" s="36"/>
      <c r="AF200" s="36"/>
      <c r="AG200" s="36"/>
      <c r="AH200" s="36"/>
      <c r="AI200" s="36"/>
      <c r="AJ200" s="36"/>
    </row>
    <row r="201" spans="1:36" hidden="1" outlineLevel="1" x14ac:dyDescent="0.2">
      <c r="A201" s="36"/>
      <c r="B201" s="36"/>
      <c r="C201" s="161"/>
      <c r="D201" s="161"/>
      <c r="E201" s="71"/>
      <c r="F201" s="71"/>
      <c r="G201" s="92"/>
      <c r="H201" s="93">
        <f t="shared" si="25"/>
        <v>0</v>
      </c>
      <c r="I201" s="162"/>
      <c r="J201" s="93">
        <f t="shared" si="26"/>
        <v>0</v>
      </c>
      <c r="K201" s="162"/>
      <c r="L201" s="162" t="str">
        <f t="shared" si="27"/>
        <v/>
      </c>
      <c r="M201" s="39"/>
      <c r="N201" s="163">
        <f t="shared" si="28"/>
        <v>0</v>
      </c>
      <c r="O201" s="163">
        <f t="shared" si="29"/>
        <v>0</v>
      </c>
      <c r="P201" s="163">
        <f t="shared" si="30"/>
        <v>0</v>
      </c>
      <c r="Q201" s="163">
        <f t="shared" si="31"/>
        <v>0</v>
      </c>
      <c r="R201" s="163">
        <f t="shared" si="32"/>
        <v>0</v>
      </c>
      <c r="S201" s="39"/>
      <c r="T201" s="164"/>
      <c r="U201" s="165">
        <f>ROUND(ROUND(T201,2)*(1+'General Inputs'!K$20)*(1-Z201)+'General Inputs'!K$28,2)</f>
        <v>0</v>
      </c>
      <c r="V201" s="165">
        <f>ROUND(ROUND(U201,2)*(1+'General Inputs'!L$20)*(1-AA201)+'General Inputs'!L$28,2)</f>
        <v>0</v>
      </c>
      <c r="W201" s="165">
        <f>ROUND(ROUND(V201,2)*(1+'General Inputs'!M$20)*(1-AB201)+'General Inputs'!M$28,2)</f>
        <v>0</v>
      </c>
      <c r="X201" s="165">
        <f>ROUND(ROUND(W201,2)*(1+'General Inputs'!N$20)*(1-AC201)+'General Inputs'!N$28,2)</f>
        <v>0</v>
      </c>
      <c r="Y201" s="166"/>
      <c r="Z201" s="194">
        <f>IF($T201="",0,'General Inputs'!K$23)</f>
        <v>0</v>
      </c>
      <c r="AA201" s="194">
        <f>IF($T201="",0,'General Inputs'!L$23)</f>
        <v>0</v>
      </c>
      <c r="AB201" s="194">
        <f>IF($T201="",0,'General Inputs'!M$23)</f>
        <v>0</v>
      </c>
      <c r="AC201" s="194">
        <f>IF($T201="",0,'General Inputs'!N$23)</f>
        <v>0</v>
      </c>
      <c r="AD201" s="36"/>
      <c r="AE201" s="36"/>
      <c r="AF201" s="36"/>
      <c r="AG201" s="36"/>
      <c r="AH201" s="36"/>
      <c r="AI201" s="36"/>
      <c r="AJ201" s="36"/>
    </row>
    <row r="202" spans="1:36" hidden="1" outlineLevel="1" x14ac:dyDescent="0.2">
      <c r="A202" s="36"/>
      <c r="B202" s="36"/>
      <c r="C202" s="161"/>
      <c r="D202" s="161"/>
      <c r="E202" s="71"/>
      <c r="F202" s="71"/>
      <c r="G202" s="92"/>
      <c r="H202" s="93">
        <f t="shared" si="25"/>
        <v>0</v>
      </c>
      <c r="I202" s="162"/>
      <c r="J202" s="93">
        <f t="shared" si="26"/>
        <v>0</v>
      </c>
      <c r="K202" s="162"/>
      <c r="L202" s="162" t="str">
        <f t="shared" si="27"/>
        <v/>
      </c>
      <c r="M202" s="39"/>
      <c r="N202" s="163">
        <f t="shared" si="28"/>
        <v>0</v>
      </c>
      <c r="O202" s="163">
        <f t="shared" si="29"/>
        <v>0</v>
      </c>
      <c r="P202" s="163">
        <f t="shared" si="30"/>
        <v>0</v>
      </c>
      <c r="Q202" s="163">
        <f t="shared" si="31"/>
        <v>0</v>
      </c>
      <c r="R202" s="163">
        <f t="shared" si="32"/>
        <v>0</v>
      </c>
      <c r="S202" s="39"/>
      <c r="T202" s="164"/>
      <c r="U202" s="165">
        <f>ROUND(ROUND(T202,2)*(1+'General Inputs'!K$20)*(1-Z202)+'General Inputs'!K$28,2)</f>
        <v>0</v>
      </c>
      <c r="V202" s="165">
        <f>ROUND(ROUND(U202,2)*(1+'General Inputs'!L$20)*(1-AA202)+'General Inputs'!L$28,2)</f>
        <v>0</v>
      </c>
      <c r="W202" s="165">
        <f>ROUND(ROUND(V202,2)*(1+'General Inputs'!M$20)*(1-AB202)+'General Inputs'!M$28,2)</f>
        <v>0</v>
      </c>
      <c r="X202" s="165">
        <f>ROUND(ROUND(W202,2)*(1+'General Inputs'!N$20)*(1-AC202)+'General Inputs'!N$28,2)</f>
        <v>0</v>
      </c>
      <c r="Y202" s="166"/>
      <c r="Z202" s="194">
        <f>IF($T202="",0,'General Inputs'!K$23)</f>
        <v>0</v>
      </c>
      <c r="AA202" s="194">
        <f>IF($T202="",0,'General Inputs'!L$23)</f>
        <v>0</v>
      </c>
      <c r="AB202" s="194">
        <f>IF($T202="",0,'General Inputs'!M$23)</f>
        <v>0</v>
      </c>
      <c r="AC202" s="194">
        <f>IF($T202="",0,'General Inputs'!N$23)</f>
        <v>0</v>
      </c>
      <c r="AD202" s="36"/>
      <c r="AE202" s="36"/>
      <c r="AF202" s="36"/>
      <c r="AG202" s="36"/>
      <c r="AH202" s="36"/>
      <c r="AI202" s="36"/>
      <c r="AJ202" s="36"/>
    </row>
    <row r="203" spans="1:36" hidden="1" outlineLevel="1" x14ac:dyDescent="0.2">
      <c r="A203" s="36"/>
      <c r="B203" s="36"/>
      <c r="C203" s="161"/>
      <c r="D203" s="161"/>
      <c r="E203" s="71"/>
      <c r="F203" s="71"/>
      <c r="G203" s="92"/>
      <c r="H203" s="93">
        <f t="shared" si="25"/>
        <v>0</v>
      </c>
      <c r="I203" s="162"/>
      <c r="J203" s="93">
        <f t="shared" si="26"/>
        <v>0</v>
      </c>
      <c r="K203" s="162"/>
      <c r="L203" s="162" t="str">
        <f t="shared" si="27"/>
        <v/>
      </c>
      <c r="M203" s="39"/>
      <c r="N203" s="163">
        <f t="shared" si="28"/>
        <v>0</v>
      </c>
      <c r="O203" s="163">
        <f t="shared" si="29"/>
        <v>0</v>
      </c>
      <c r="P203" s="163">
        <f t="shared" si="30"/>
        <v>0</v>
      </c>
      <c r="Q203" s="163">
        <f t="shared" si="31"/>
        <v>0</v>
      </c>
      <c r="R203" s="163">
        <f t="shared" si="32"/>
        <v>0</v>
      </c>
      <c r="S203" s="39"/>
      <c r="T203" s="164"/>
      <c r="U203" s="165">
        <f>ROUND(ROUND(T203,2)*(1+'General Inputs'!K$20)*(1-Z203)+'General Inputs'!K$28,2)</f>
        <v>0</v>
      </c>
      <c r="V203" s="165">
        <f>ROUND(ROUND(U203,2)*(1+'General Inputs'!L$20)*(1-AA203)+'General Inputs'!L$28,2)</f>
        <v>0</v>
      </c>
      <c r="W203" s="165">
        <f>ROUND(ROUND(V203,2)*(1+'General Inputs'!M$20)*(1-AB203)+'General Inputs'!M$28,2)</f>
        <v>0</v>
      </c>
      <c r="X203" s="165">
        <f>ROUND(ROUND(W203,2)*(1+'General Inputs'!N$20)*(1-AC203)+'General Inputs'!N$28,2)</f>
        <v>0</v>
      </c>
      <c r="Y203" s="166"/>
      <c r="Z203" s="194">
        <f>IF($T203="",0,'General Inputs'!K$23)</f>
        <v>0</v>
      </c>
      <c r="AA203" s="194">
        <f>IF($T203="",0,'General Inputs'!L$23)</f>
        <v>0</v>
      </c>
      <c r="AB203" s="194">
        <f>IF($T203="",0,'General Inputs'!M$23)</f>
        <v>0</v>
      </c>
      <c r="AC203" s="194">
        <f>IF($T203="",0,'General Inputs'!N$23)</f>
        <v>0</v>
      </c>
      <c r="AD203" s="36"/>
      <c r="AE203" s="36"/>
      <c r="AF203" s="36"/>
      <c r="AG203" s="36"/>
      <c r="AH203" s="36"/>
      <c r="AI203" s="36"/>
      <c r="AJ203" s="36"/>
    </row>
    <row r="204" spans="1:36" hidden="1" outlineLevel="1" x14ac:dyDescent="0.2">
      <c r="A204" s="36"/>
      <c r="B204" s="36"/>
      <c r="C204" s="161"/>
      <c r="D204" s="161"/>
      <c r="E204" s="71"/>
      <c r="F204" s="71"/>
      <c r="G204" s="92"/>
      <c r="H204" s="93">
        <f t="shared" si="25"/>
        <v>0</v>
      </c>
      <c r="I204" s="162"/>
      <c r="J204" s="93">
        <f t="shared" si="26"/>
        <v>0</v>
      </c>
      <c r="K204" s="162"/>
      <c r="L204" s="162" t="str">
        <f t="shared" si="27"/>
        <v/>
      </c>
      <c r="M204" s="39"/>
      <c r="N204" s="163">
        <f t="shared" si="28"/>
        <v>0</v>
      </c>
      <c r="O204" s="163">
        <f t="shared" si="29"/>
        <v>0</v>
      </c>
      <c r="P204" s="163">
        <f t="shared" si="30"/>
        <v>0</v>
      </c>
      <c r="Q204" s="163">
        <f t="shared" si="31"/>
        <v>0</v>
      </c>
      <c r="R204" s="163">
        <f t="shared" si="32"/>
        <v>0</v>
      </c>
      <c r="S204" s="39"/>
      <c r="T204" s="164"/>
      <c r="U204" s="165">
        <f>ROUND(ROUND(T204,2)*(1+'General Inputs'!K$20)*(1-Z204)+'General Inputs'!K$28,2)</f>
        <v>0</v>
      </c>
      <c r="V204" s="165">
        <f>ROUND(ROUND(U204,2)*(1+'General Inputs'!L$20)*(1-AA204)+'General Inputs'!L$28,2)</f>
        <v>0</v>
      </c>
      <c r="W204" s="165">
        <f>ROUND(ROUND(V204,2)*(1+'General Inputs'!M$20)*(1-AB204)+'General Inputs'!M$28,2)</f>
        <v>0</v>
      </c>
      <c r="X204" s="165">
        <f>ROUND(ROUND(W204,2)*(1+'General Inputs'!N$20)*(1-AC204)+'General Inputs'!N$28,2)</f>
        <v>0</v>
      </c>
      <c r="Y204" s="166"/>
      <c r="Z204" s="194">
        <f>IF($T204="",0,'General Inputs'!K$23)</f>
        <v>0</v>
      </c>
      <c r="AA204" s="194">
        <f>IF($T204="",0,'General Inputs'!L$23)</f>
        <v>0</v>
      </c>
      <c r="AB204" s="194">
        <f>IF($T204="",0,'General Inputs'!M$23)</f>
        <v>0</v>
      </c>
      <c r="AC204" s="194">
        <f>IF($T204="",0,'General Inputs'!N$23)</f>
        <v>0</v>
      </c>
      <c r="AD204" s="36"/>
      <c r="AE204" s="36"/>
      <c r="AF204" s="36"/>
      <c r="AG204" s="36"/>
      <c r="AH204" s="36"/>
      <c r="AI204" s="36"/>
      <c r="AJ204" s="36"/>
    </row>
    <row r="205" spans="1:36" hidden="1" outlineLevel="1" x14ac:dyDescent="0.2">
      <c r="A205" s="36"/>
      <c r="B205" s="36"/>
      <c r="C205" s="161"/>
      <c r="D205" s="161"/>
      <c r="E205" s="71"/>
      <c r="F205" s="71"/>
      <c r="G205" s="92"/>
      <c r="H205" s="93">
        <f t="shared" si="25"/>
        <v>0</v>
      </c>
      <c r="I205" s="162"/>
      <c r="J205" s="93">
        <f t="shared" si="26"/>
        <v>0</v>
      </c>
      <c r="K205" s="162"/>
      <c r="L205" s="162" t="str">
        <f t="shared" si="27"/>
        <v/>
      </c>
      <c r="M205" s="39"/>
      <c r="N205" s="163">
        <f t="shared" si="28"/>
        <v>0</v>
      </c>
      <c r="O205" s="163">
        <f t="shared" si="29"/>
        <v>0</v>
      </c>
      <c r="P205" s="163">
        <f t="shared" si="30"/>
        <v>0</v>
      </c>
      <c r="Q205" s="163">
        <f t="shared" si="31"/>
        <v>0</v>
      </c>
      <c r="R205" s="163">
        <f t="shared" si="32"/>
        <v>0</v>
      </c>
      <c r="S205" s="39"/>
      <c r="T205" s="164"/>
      <c r="U205" s="165">
        <f>ROUND(ROUND(T205,2)*(1+'General Inputs'!K$20)*(1-Z205)+'General Inputs'!K$28,2)</f>
        <v>0</v>
      </c>
      <c r="V205" s="165">
        <f>ROUND(ROUND(U205,2)*(1+'General Inputs'!L$20)*(1-AA205)+'General Inputs'!L$28,2)</f>
        <v>0</v>
      </c>
      <c r="W205" s="165">
        <f>ROUND(ROUND(V205,2)*(1+'General Inputs'!M$20)*(1-AB205)+'General Inputs'!M$28,2)</f>
        <v>0</v>
      </c>
      <c r="X205" s="165">
        <f>ROUND(ROUND(W205,2)*(1+'General Inputs'!N$20)*(1-AC205)+'General Inputs'!N$28,2)</f>
        <v>0</v>
      </c>
      <c r="Y205" s="166"/>
      <c r="Z205" s="194">
        <f>IF($T205="",0,'General Inputs'!K$23)</f>
        <v>0</v>
      </c>
      <c r="AA205" s="194">
        <f>IF($T205="",0,'General Inputs'!L$23)</f>
        <v>0</v>
      </c>
      <c r="AB205" s="194">
        <f>IF($T205="",0,'General Inputs'!M$23)</f>
        <v>0</v>
      </c>
      <c r="AC205" s="194">
        <f>IF($T205="",0,'General Inputs'!N$23)</f>
        <v>0</v>
      </c>
      <c r="AD205" s="36"/>
      <c r="AE205" s="36"/>
      <c r="AF205" s="36"/>
      <c r="AG205" s="36"/>
      <c r="AH205" s="36"/>
      <c r="AI205" s="36"/>
      <c r="AJ205" s="36"/>
    </row>
    <row r="206" spans="1:36" hidden="1" outlineLevel="1" x14ac:dyDescent="0.2">
      <c r="A206" s="36"/>
      <c r="B206" s="36"/>
      <c r="C206" s="161"/>
      <c r="D206" s="161"/>
      <c r="E206" s="71"/>
      <c r="F206" s="71"/>
      <c r="G206" s="92"/>
      <c r="H206" s="93">
        <f t="shared" si="25"/>
        <v>0</v>
      </c>
      <c r="I206" s="162"/>
      <c r="J206" s="93">
        <f t="shared" si="26"/>
        <v>0</v>
      </c>
      <c r="K206" s="162"/>
      <c r="L206" s="162" t="str">
        <f t="shared" si="27"/>
        <v/>
      </c>
      <c r="M206" s="39"/>
      <c r="N206" s="163">
        <f t="shared" si="28"/>
        <v>0</v>
      </c>
      <c r="O206" s="163">
        <f t="shared" si="29"/>
        <v>0</v>
      </c>
      <c r="P206" s="163">
        <f t="shared" si="30"/>
        <v>0</v>
      </c>
      <c r="Q206" s="163">
        <f t="shared" si="31"/>
        <v>0</v>
      </c>
      <c r="R206" s="163">
        <f t="shared" si="32"/>
        <v>0</v>
      </c>
      <c r="S206" s="39"/>
      <c r="T206" s="164"/>
      <c r="U206" s="165">
        <f>ROUND(ROUND(T206,2)*(1+'General Inputs'!K$20)*(1-Z206)+'General Inputs'!K$28,2)</f>
        <v>0</v>
      </c>
      <c r="V206" s="165">
        <f>ROUND(ROUND(U206,2)*(1+'General Inputs'!L$20)*(1-AA206)+'General Inputs'!L$28,2)</f>
        <v>0</v>
      </c>
      <c r="W206" s="165">
        <f>ROUND(ROUND(V206,2)*(1+'General Inputs'!M$20)*(1-AB206)+'General Inputs'!M$28,2)</f>
        <v>0</v>
      </c>
      <c r="X206" s="165">
        <f>ROUND(ROUND(W206,2)*(1+'General Inputs'!N$20)*(1-AC206)+'General Inputs'!N$28,2)</f>
        <v>0</v>
      </c>
      <c r="Y206" s="166"/>
      <c r="Z206" s="194">
        <f>IF($T206="",0,'General Inputs'!K$23)</f>
        <v>0</v>
      </c>
      <c r="AA206" s="194">
        <f>IF($T206="",0,'General Inputs'!L$23)</f>
        <v>0</v>
      </c>
      <c r="AB206" s="194">
        <f>IF($T206="",0,'General Inputs'!M$23)</f>
        <v>0</v>
      </c>
      <c r="AC206" s="194">
        <f>IF($T206="",0,'General Inputs'!N$23)</f>
        <v>0</v>
      </c>
      <c r="AD206" s="36"/>
      <c r="AE206" s="36"/>
      <c r="AF206" s="36"/>
      <c r="AG206" s="36"/>
      <c r="AH206" s="36"/>
      <c r="AI206" s="36"/>
      <c r="AJ206" s="36"/>
    </row>
    <row r="207" spans="1:36" hidden="1" outlineLevel="1" x14ac:dyDescent="0.2">
      <c r="A207" s="36"/>
      <c r="B207" s="36"/>
      <c r="C207" s="161"/>
      <c r="D207" s="161"/>
      <c r="E207" s="71"/>
      <c r="F207" s="71"/>
      <c r="G207" s="92"/>
      <c r="H207" s="93">
        <f t="shared" si="25"/>
        <v>0</v>
      </c>
      <c r="I207" s="162"/>
      <c r="J207" s="93">
        <f t="shared" si="26"/>
        <v>0</v>
      </c>
      <c r="K207" s="162"/>
      <c r="L207" s="162" t="str">
        <f t="shared" si="27"/>
        <v/>
      </c>
      <c r="M207" s="39"/>
      <c r="N207" s="163">
        <f t="shared" si="28"/>
        <v>0</v>
      </c>
      <c r="O207" s="163">
        <f t="shared" si="29"/>
        <v>0</v>
      </c>
      <c r="P207" s="163">
        <f t="shared" si="30"/>
        <v>0</v>
      </c>
      <c r="Q207" s="163">
        <f t="shared" si="31"/>
        <v>0</v>
      </c>
      <c r="R207" s="163">
        <f t="shared" si="32"/>
        <v>0</v>
      </c>
      <c r="S207" s="39"/>
      <c r="T207" s="164"/>
      <c r="U207" s="165">
        <f>ROUND(ROUND(T207,2)*(1+'General Inputs'!K$20)*(1-Z207)+'General Inputs'!K$28,2)</f>
        <v>0</v>
      </c>
      <c r="V207" s="165">
        <f>ROUND(ROUND(U207,2)*(1+'General Inputs'!L$20)*(1-AA207)+'General Inputs'!L$28,2)</f>
        <v>0</v>
      </c>
      <c r="W207" s="165">
        <f>ROUND(ROUND(V207,2)*(1+'General Inputs'!M$20)*(1-AB207)+'General Inputs'!M$28,2)</f>
        <v>0</v>
      </c>
      <c r="X207" s="165">
        <f>ROUND(ROUND(W207,2)*(1+'General Inputs'!N$20)*(1-AC207)+'General Inputs'!N$28,2)</f>
        <v>0</v>
      </c>
      <c r="Y207" s="166"/>
      <c r="Z207" s="194">
        <f>IF($T207="",0,'General Inputs'!K$23)</f>
        <v>0</v>
      </c>
      <c r="AA207" s="194">
        <f>IF($T207="",0,'General Inputs'!L$23)</f>
        <v>0</v>
      </c>
      <c r="AB207" s="194">
        <f>IF($T207="",0,'General Inputs'!M$23)</f>
        <v>0</v>
      </c>
      <c r="AC207" s="194">
        <f>IF($T207="",0,'General Inputs'!N$23)</f>
        <v>0</v>
      </c>
      <c r="AD207" s="36"/>
      <c r="AE207" s="36"/>
      <c r="AF207" s="36"/>
      <c r="AG207" s="36"/>
      <c r="AH207" s="36"/>
      <c r="AI207" s="36"/>
      <c r="AJ207" s="36"/>
    </row>
    <row r="208" spans="1:36" hidden="1" outlineLevel="1" x14ac:dyDescent="0.2">
      <c r="A208" s="36"/>
      <c r="B208" s="36"/>
      <c r="C208" s="161"/>
      <c r="D208" s="161"/>
      <c r="E208" s="71"/>
      <c r="F208" s="71"/>
      <c r="G208" s="92"/>
      <c r="H208" s="93">
        <f t="shared" si="25"/>
        <v>0</v>
      </c>
      <c r="I208" s="162"/>
      <c r="J208" s="93">
        <f t="shared" si="26"/>
        <v>0</v>
      </c>
      <c r="K208" s="162"/>
      <c r="L208" s="162" t="str">
        <f t="shared" si="27"/>
        <v/>
      </c>
      <c r="M208" s="39"/>
      <c r="N208" s="163">
        <f t="shared" si="28"/>
        <v>0</v>
      </c>
      <c r="O208" s="163">
        <f t="shared" si="29"/>
        <v>0</v>
      </c>
      <c r="P208" s="163">
        <f t="shared" si="30"/>
        <v>0</v>
      </c>
      <c r="Q208" s="163">
        <f t="shared" si="31"/>
        <v>0</v>
      </c>
      <c r="R208" s="163">
        <f t="shared" si="32"/>
        <v>0</v>
      </c>
      <c r="S208" s="39"/>
      <c r="T208" s="164"/>
      <c r="U208" s="165">
        <f>ROUND(ROUND(T208,2)*(1+'General Inputs'!K$20)*(1-Z208)+'General Inputs'!K$28,2)</f>
        <v>0</v>
      </c>
      <c r="V208" s="165">
        <f>ROUND(ROUND(U208,2)*(1+'General Inputs'!L$20)*(1-AA208)+'General Inputs'!L$28,2)</f>
        <v>0</v>
      </c>
      <c r="W208" s="165">
        <f>ROUND(ROUND(V208,2)*(1+'General Inputs'!M$20)*(1-AB208)+'General Inputs'!M$28,2)</f>
        <v>0</v>
      </c>
      <c r="X208" s="165">
        <f>ROUND(ROUND(W208,2)*(1+'General Inputs'!N$20)*(1-AC208)+'General Inputs'!N$28,2)</f>
        <v>0</v>
      </c>
      <c r="Y208" s="166"/>
      <c r="Z208" s="194">
        <f>IF($T208="",0,'General Inputs'!K$23)</f>
        <v>0</v>
      </c>
      <c r="AA208" s="194">
        <f>IF($T208="",0,'General Inputs'!L$23)</f>
        <v>0</v>
      </c>
      <c r="AB208" s="194">
        <f>IF($T208="",0,'General Inputs'!M$23)</f>
        <v>0</v>
      </c>
      <c r="AC208" s="194">
        <f>IF($T208="",0,'General Inputs'!N$23)</f>
        <v>0</v>
      </c>
      <c r="AD208" s="36"/>
      <c r="AE208" s="36"/>
      <c r="AF208" s="36"/>
      <c r="AG208" s="36"/>
      <c r="AH208" s="36"/>
      <c r="AI208" s="36"/>
      <c r="AJ208" s="36"/>
    </row>
    <row r="209" spans="1:36" hidden="1" outlineLevel="1" x14ac:dyDescent="0.2">
      <c r="A209" s="36"/>
      <c r="B209" s="36"/>
      <c r="C209" s="161"/>
      <c r="D209" s="161"/>
      <c r="E209" s="71"/>
      <c r="F209" s="71"/>
      <c r="G209" s="92"/>
      <c r="H209" s="93">
        <f t="shared" si="25"/>
        <v>0</v>
      </c>
      <c r="I209" s="162"/>
      <c r="J209" s="93">
        <f t="shared" si="26"/>
        <v>0</v>
      </c>
      <c r="K209" s="162"/>
      <c r="L209" s="162" t="str">
        <f t="shared" si="27"/>
        <v/>
      </c>
      <c r="M209" s="39"/>
      <c r="N209" s="163">
        <f t="shared" si="28"/>
        <v>0</v>
      </c>
      <c r="O209" s="163">
        <f t="shared" si="29"/>
        <v>0</v>
      </c>
      <c r="P209" s="163">
        <f t="shared" si="30"/>
        <v>0</v>
      </c>
      <c r="Q209" s="163">
        <f t="shared" si="31"/>
        <v>0</v>
      </c>
      <c r="R209" s="163">
        <f t="shared" si="32"/>
        <v>0</v>
      </c>
      <c r="S209" s="39"/>
      <c r="T209" s="164"/>
      <c r="U209" s="165">
        <f>ROUND(ROUND(T209,2)*(1+'General Inputs'!K$20)*(1-Z209)+'General Inputs'!K$28,2)</f>
        <v>0</v>
      </c>
      <c r="V209" s="165">
        <f>ROUND(ROUND(U209,2)*(1+'General Inputs'!L$20)*(1-AA209)+'General Inputs'!L$28,2)</f>
        <v>0</v>
      </c>
      <c r="W209" s="165">
        <f>ROUND(ROUND(V209,2)*(1+'General Inputs'!M$20)*(1-AB209)+'General Inputs'!M$28,2)</f>
        <v>0</v>
      </c>
      <c r="X209" s="165">
        <f>ROUND(ROUND(W209,2)*(1+'General Inputs'!N$20)*(1-AC209)+'General Inputs'!N$28,2)</f>
        <v>0</v>
      </c>
      <c r="Y209" s="166"/>
      <c r="Z209" s="194">
        <f>IF($T209="",0,'General Inputs'!K$23)</f>
        <v>0</v>
      </c>
      <c r="AA209" s="194">
        <f>IF($T209="",0,'General Inputs'!L$23)</f>
        <v>0</v>
      </c>
      <c r="AB209" s="194">
        <f>IF($T209="",0,'General Inputs'!M$23)</f>
        <v>0</v>
      </c>
      <c r="AC209" s="194">
        <f>IF($T209="",0,'General Inputs'!N$23)</f>
        <v>0</v>
      </c>
      <c r="AD209" s="36"/>
      <c r="AE209" s="36"/>
      <c r="AF209" s="36"/>
      <c r="AG209" s="36"/>
      <c r="AH209" s="36"/>
      <c r="AI209" s="36"/>
      <c r="AJ209" s="36"/>
    </row>
    <row r="210" spans="1:36" hidden="1" outlineLevel="1" x14ac:dyDescent="0.2">
      <c r="A210" s="36"/>
      <c r="B210" s="36"/>
      <c r="C210" s="161"/>
      <c r="D210" s="161"/>
      <c r="E210" s="71"/>
      <c r="F210" s="71"/>
      <c r="G210" s="92"/>
      <c r="H210" s="93">
        <f t="shared" si="25"/>
        <v>0</v>
      </c>
      <c r="I210" s="162"/>
      <c r="J210" s="93">
        <f t="shared" si="26"/>
        <v>0</v>
      </c>
      <c r="K210" s="162"/>
      <c r="L210" s="162" t="str">
        <f t="shared" si="27"/>
        <v/>
      </c>
      <c r="M210" s="39"/>
      <c r="N210" s="163">
        <f t="shared" si="28"/>
        <v>0</v>
      </c>
      <c r="O210" s="163">
        <f t="shared" si="29"/>
        <v>0</v>
      </c>
      <c r="P210" s="163">
        <f t="shared" si="30"/>
        <v>0</v>
      </c>
      <c r="Q210" s="163">
        <f t="shared" si="31"/>
        <v>0</v>
      </c>
      <c r="R210" s="163">
        <f t="shared" si="32"/>
        <v>0</v>
      </c>
      <c r="S210" s="39"/>
      <c r="T210" s="164"/>
      <c r="U210" s="165">
        <f>ROUND(ROUND(T210,2)*(1+'General Inputs'!K$20)*(1-Z210)+'General Inputs'!K$28,2)</f>
        <v>0</v>
      </c>
      <c r="V210" s="165">
        <f>ROUND(ROUND(U210,2)*(1+'General Inputs'!L$20)*(1-AA210)+'General Inputs'!L$28,2)</f>
        <v>0</v>
      </c>
      <c r="W210" s="165">
        <f>ROUND(ROUND(V210,2)*(1+'General Inputs'!M$20)*(1-AB210)+'General Inputs'!M$28,2)</f>
        <v>0</v>
      </c>
      <c r="X210" s="165">
        <f>ROUND(ROUND(W210,2)*(1+'General Inputs'!N$20)*(1-AC210)+'General Inputs'!N$28,2)</f>
        <v>0</v>
      </c>
      <c r="Y210" s="166"/>
      <c r="Z210" s="194">
        <f>IF($T210="",0,'General Inputs'!K$23)</f>
        <v>0</v>
      </c>
      <c r="AA210" s="194">
        <f>IF($T210="",0,'General Inputs'!L$23)</f>
        <v>0</v>
      </c>
      <c r="AB210" s="194">
        <f>IF($T210="",0,'General Inputs'!M$23)</f>
        <v>0</v>
      </c>
      <c r="AC210" s="194">
        <f>IF($T210="",0,'General Inputs'!N$23)</f>
        <v>0</v>
      </c>
      <c r="AD210" s="36"/>
      <c r="AE210" s="36"/>
      <c r="AF210" s="36"/>
      <c r="AG210" s="36"/>
      <c r="AH210" s="36"/>
      <c r="AI210" s="36"/>
      <c r="AJ210" s="36"/>
    </row>
    <row r="211" spans="1:36" hidden="1" outlineLevel="1" x14ac:dyDescent="0.2">
      <c r="A211" s="36"/>
      <c r="B211" s="36"/>
      <c r="C211" s="161"/>
      <c r="D211" s="161"/>
      <c r="E211" s="71"/>
      <c r="F211" s="71"/>
      <c r="G211" s="92"/>
      <c r="H211" s="93">
        <f t="shared" si="25"/>
        <v>0</v>
      </c>
      <c r="I211" s="162"/>
      <c r="J211" s="93">
        <f t="shared" si="26"/>
        <v>0</v>
      </c>
      <c r="K211" s="162"/>
      <c r="L211" s="162" t="str">
        <f t="shared" si="27"/>
        <v/>
      </c>
      <c r="M211" s="39"/>
      <c r="N211" s="163">
        <f t="shared" si="28"/>
        <v>0</v>
      </c>
      <c r="O211" s="163">
        <f t="shared" si="29"/>
        <v>0</v>
      </c>
      <c r="P211" s="163">
        <f t="shared" si="30"/>
        <v>0</v>
      </c>
      <c r="Q211" s="163">
        <f t="shared" si="31"/>
        <v>0</v>
      </c>
      <c r="R211" s="163">
        <f t="shared" si="32"/>
        <v>0</v>
      </c>
      <c r="S211" s="39"/>
      <c r="T211" s="164"/>
      <c r="U211" s="165">
        <f>ROUND(ROUND(T211,2)*(1+'General Inputs'!K$20)*(1-Z211)+'General Inputs'!K$28,2)</f>
        <v>0</v>
      </c>
      <c r="V211" s="165">
        <f>ROUND(ROUND(U211,2)*(1+'General Inputs'!L$20)*(1-AA211)+'General Inputs'!L$28,2)</f>
        <v>0</v>
      </c>
      <c r="W211" s="165">
        <f>ROUND(ROUND(V211,2)*(1+'General Inputs'!M$20)*(1-AB211)+'General Inputs'!M$28,2)</f>
        <v>0</v>
      </c>
      <c r="X211" s="165">
        <f>ROUND(ROUND(W211,2)*(1+'General Inputs'!N$20)*(1-AC211)+'General Inputs'!N$28,2)</f>
        <v>0</v>
      </c>
      <c r="Y211" s="166"/>
      <c r="Z211" s="194">
        <f>IF($T211="",0,'General Inputs'!K$23)</f>
        <v>0</v>
      </c>
      <c r="AA211" s="194">
        <f>IF($T211="",0,'General Inputs'!L$23)</f>
        <v>0</v>
      </c>
      <c r="AB211" s="194">
        <f>IF($T211="",0,'General Inputs'!M$23)</f>
        <v>0</v>
      </c>
      <c r="AC211" s="194">
        <f>IF($T211="",0,'General Inputs'!N$23)</f>
        <v>0</v>
      </c>
      <c r="AD211" s="36"/>
      <c r="AE211" s="36"/>
      <c r="AF211" s="36"/>
      <c r="AG211" s="36"/>
      <c r="AH211" s="36"/>
      <c r="AI211" s="36"/>
      <c r="AJ211" s="36"/>
    </row>
    <row r="212" spans="1:36" hidden="1" outlineLevel="1" x14ac:dyDescent="0.2">
      <c r="A212" s="36"/>
      <c r="B212" s="36"/>
      <c r="C212" s="161"/>
      <c r="D212" s="161"/>
      <c r="E212" s="71"/>
      <c r="F212" s="71"/>
      <c r="G212" s="92"/>
      <c r="H212" s="93">
        <f t="shared" si="25"/>
        <v>0</v>
      </c>
      <c r="I212" s="162"/>
      <c r="J212" s="93">
        <f t="shared" si="26"/>
        <v>0</v>
      </c>
      <c r="K212" s="162"/>
      <c r="L212" s="162" t="str">
        <f t="shared" si="27"/>
        <v/>
      </c>
      <c r="M212" s="39"/>
      <c r="N212" s="163">
        <f t="shared" si="28"/>
        <v>0</v>
      </c>
      <c r="O212" s="163">
        <f t="shared" si="29"/>
        <v>0</v>
      </c>
      <c r="P212" s="163">
        <f t="shared" si="30"/>
        <v>0</v>
      </c>
      <c r="Q212" s="163">
        <f t="shared" si="31"/>
        <v>0</v>
      </c>
      <c r="R212" s="163">
        <f t="shared" si="32"/>
        <v>0</v>
      </c>
      <c r="S212" s="39"/>
      <c r="T212" s="164"/>
      <c r="U212" s="165">
        <f>ROUND(ROUND(T212,2)*(1+'General Inputs'!K$20)*(1-Z212)+'General Inputs'!K$28,2)</f>
        <v>0</v>
      </c>
      <c r="V212" s="165">
        <f>ROUND(ROUND(U212,2)*(1+'General Inputs'!L$20)*(1-AA212)+'General Inputs'!L$28,2)</f>
        <v>0</v>
      </c>
      <c r="W212" s="165">
        <f>ROUND(ROUND(V212,2)*(1+'General Inputs'!M$20)*(1-AB212)+'General Inputs'!M$28,2)</f>
        <v>0</v>
      </c>
      <c r="X212" s="165">
        <f>ROUND(ROUND(W212,2)*(1+'General Inputs'!N$20)*(1-AC212)+'General Inputs'!N$28,2)</f>
        <v>0</v>
      </c>
      <c r="Y212" s="166"/>
      <c r="Z212" s="194">
        <f>IF($T212="",0,'General Inputs'!K$23)</f>
        <v>0</v>
      </c>
      <c r="AA212" s="194">
        <f>IF($T212="",0,'General Inputs'!L$23)</f>
        <v>0</v>
      </c>
      <c r="AB212" s="194">
        <f>IF($T212="",0,'General Inputs'!M$23)</f>
        <v>0</v>
      </c>
      <c r="AC212" s="194">
        <f>IF($T212="",0,'General Inputs'!N$23)</f>
        <v>0</v>
      </c>
      <c r="AD212" s="36"/>
      <c r="AE212" s="36"/>
      <c r="AF212" s="36"/>
      <c r="AG212" s="36"/>
      <c r="AH212" s="36"/>
      <c r="AI212" s="36"/>
      <c r="AJ212" s="36"/>
    </row>
    <row r="213" spans="1:36" hidden="1" outlineLevel="1" x14ac:dyDescent="0.2">
      <c r="A213" s="36"/>
      <c r="B213" s="36"/>
      <c r="C213" s="161"/>
      <c r="D213" s="161"/>
      <c r="E213" s="71"/>
      <c r="F213" s="71"/>
      <c r="G213" s="92"/>
      <c r="H213" s="93">
        <f t="shared" si="25"/>
        <v>0</v>
      </c>
      <c r="I213" s="162"/>
      <c r="J213" s="93">
        <f t="shared" si="26"/>
        <v>0</v>
      </c>
      <c r="K213" s="162"/>
      <c r="L213" s="162" t="str">
        <f t="shared" si="27"/>
        <v/>
      </c>
      <c r="M213" s="39"/>
      <c r="N213" s="163">
        <f t="shared" si="28"/>
        <v>0</v>
      </c>
      <c r="O213" s="163">
        <f t="shared" si="29"/>
        <v>0</v>
      </c>
      <c r="P213" s="163">
        <f t="shared" si="30"/>
        <v>0</v>
      </c>
      <c r="Q213" s="163">
        <f t="shared" si="31"/>
        <v>0</v>
      </c>
      <c r="R213" s="163">
        <f t="shared" si="32"/>
        <v>0</v>
      </c>
      <c r="S213" s="39"/>
      <c r="T213" s="164"/>
      <c r="U213" s="165">
        <f>ROUND(ROUND(T213,2)*(1+'General Inputs'!K$20)*(1-Z213)+'General Inputs'!K$28,2)</f>
        <v>0</v>
      </c>
      <c r="V213" s="165">
        <f>ROUND(ROUND(U213,2)*(1+'General Inputs'!L$20)*(1-AA213)+'General Inputs'!L$28,2)</f>
        <v>0</v>
      </c>
      <c r="W213" s="165">
        <f>ROUND(ROUND(V213,2)*(1+'General Inputs'!M$20)*(1-AB213)+'General Inputs'!M$28,2)</f>
        <v>0</v>
      </c>
      <c r="X213" s="165">
        <f>ROUND(ROUND(W213,2)*(1+'General Inputs'!N$20)*(1-AC213)+'General Inputs'!N$28,2)</f>
        <v>0</v>
      </c>
      <c r="Y213" s="166"/>
      <c r="Z213" s="194">
        <f>IF($T213="",0,'General Inputs'!K$23)</f>
        <v>0</v>
      </c>
      <c r="AA213" s="194">
        <f>IF($T213="",0,'General Inputs'!L$23)</f>
        <v>0</v>
      </c>
      <c r="AB213" s="194">
        <f>IF($T213="",0,'General Inputs'!M$23)</f>
        <v>0</v>
      </c>
      <c r="AC213" s="194">
        <f>IF($T213="",0,'General Inputs'!N$23)</f>
        <v>0</v>
      </c>
      <c r="AD213" s="36"/>
      <c r="AE213" s="36"/>
      <c r="AF213" s="36"/>
      <c r="AG213" s="36"/>
      <c r="AH213" s="36"/>
      <c r="AI213" s="36"/>
      <c r="AJ213" s="36"/>
    </row>
    <row r="214" spans="1:36" hidden="1" outlineLevel="1" x14ac:dyDescent="0.2">
      <c r="A214" s="36"/>
      <c r="B214" s="36"/>
      <c r="C214" s="161"/>
      <c r="D214" s="161"/>
      <c r="E214" s="71"/>
      <c r="F214" s="71"/>
      <c r="G214" s="92"/>
      <c r="H214" s="93">
        <f t="shared" si="25"/>
        <v>0</v>
      </c>
      <c r="I214" s="162"/>
      <c r="J214" s="93">
        <f t="shared" si="26"/>
        <v>0</v>
      </c>
      <c r="K214" s="162"/>
      <c r="L214" s="162" t="str">
        <f t="shared" si="27"/>
        <v/>
      </c>
      <c r="M214" s="39"/>
      <c r="N214" s="163">
        <f t="shared" si="28"/>
        <v>0</v>
      </c>
      <c r="O214" s="163">
        <f t="shared" si="29"/>
        <v>0</v>
      </c>
      <c r="P214" s="163">
        <f t="shared" si="30"/>
        <v>0</v>
      </c>
      <c r="Q214" s="163">
        <f t="shared" si="31"/>
        <v>0</v>
      </c>
      <c r="R214" s="163">
        <f t="shared" si="32"/>
        <v>0</v>
      </c>
      <c r="S214" s="39"/>
      <c r="T214" s="164"/>
      <c r="U214" s="165">
        <f>ROUND(ROUND(T214,2)*(1+'General Inputs'!K$20)*(1-Z214)+'General Inputs'!K$28,2)</f>
        <v>0</v>
      </c>
      <c r="V214" s="165">
        <f>ROUND(ROUND(U214,2)*(1+'General Inputs'!L$20)*(1-AA214)+'General Inputs'!L$28,2)</f>
        <v>0</v>
      </c>
      <c r="W214" s="165">
        <f>ROUND(ROUND(V214,2)*(1+'General Inputs'!M$20)*(1-AB214)+'General Inputs'!M$28,2)</f>
        <v>0</v>
      </c>
      <c r="X214" s="165">
        <f>ROUND(ROUND(W214,2)*(1+'General Inputs'!N$20)*(1-AC214)+'General Inputs'!N$28,2)</f>
        <v>0</v>
      </c>
      <c r="Y214" s="166"/>
      <c r="Z214" s="194">
        <f>IF($T214="",0,'General Inputs'!K$23)</f>
        <v>0</v>
      </c>
      <c r="AA214" s="194">
        <f>IF($T214="",0,'General Inputs'!L$23)</f>
        <v>0</v>
      </c>
      <c r="AB214" s="194">
        <f>IF($T214="",0,'General Inputs'!M$23)</f>
        <v>0</v>
      </c>
      <c r="AC214" s="194">
        <f>IF($T214="",0,'General Inputs'!N$23)</f>
        <v>0</v>
      </c>
      <c r="AD214" s="36"/>
      <c r="AE214" s="36"/>
      <c r="AF214" s="36"/>
      <c r="AG214" s="36"/>
      <c r="AH214" s="36"/>
      <c r="AI214" s="36"/>
      <c r="AJ214" s="36"/>
    </row>
    <row r="215" spans="1:36" hidden="1" outlineLevel="1" x14ac:dyDescent="0.2">
      <c r="A215" s="36"/>
      <c r="B215" s="36"/>
      <c r="C215" s="161"/>
      <c r="D215" s="161"/>
      <c r="E215" s="71"/>
      <c r="F215" s="71"/>
      <c r="G215" s="92"/>
      <c r="H215" s="93">
        <f t="shared" si="25"/>
        <v>0</v>
      </c>
      <c r="I215" s="162"/>
      <c r="J215" s="93">
        <f t="shared" si="26"/>
        <v>0</v>
      </c>
      <c r="K215" s="162"/>
      <c r="L215" s="162" t="str">
        <f t="shared" si="27"/>
        <v/>
      </c>
      <c r="M215" s="39"/>
      <c r="N215" s="163">
        <f t="shared" si="28"/>
        <v>0</v>
      </c>
      <c r="O215" s="163">
        <f t="shared" si="29"/>
        <v>0</v>
      </c>
      <c r="P215" s="163">
        <f t="shared" si="30"/>
        <v>0</v>
      </c>
      <c r="Q215" s="163">
        <f t="shared" si="31"/>
        <v>0</v>
      </c>
      <c r="R215" s="163">
        <f t="shared" si="32"/>
        <v>0</v>
      </c>
      <c r="S215" s="39"/>
      <c r="T215" s="164"/>
      <c r="U215" s="165">
        <f>ROUND(ROUND(T215,2)*(1+'General Inputs'!K$20)*(1-Z215)+'General Inputs'!K$28,2)</f>
        <v>0</v>
      </c>
      <c r="V215" s="165">
        <f>ROUND(ROUND(U215,2)*(1+'General Inputs'!L$20)*(1-AA215)+'General Inputs'!L$28,2)</f>
        <v>0</v>
      </c>
      <c r="W215" s="165">
        <f>ROUND(ROUND(V215,2)*(1+'General Inputs'!M$20)*(1-AB215)+'General Inputs'!M$28,2)</f>
        <v>0</v>
      </c>
      <c r="X215" s="165">
        <f>ROUND(ROUND(W215,2)*(1+'General Inputs'!N$20)*(1-AC215)+'General Inputs'!N$28,2)</f>
        <v>0</v>
      </c>
      <c r="Y215" s="166"/>
      <c r="Z215" s="194">
        <f>IF($T215="",0,'General Inputs'!K$23)</f>
        <v>0</v>
      </c>
      <c r="AA215" s="194">
        <f>IF($T215="",0,'General Inputs'!L$23)</f>
        <v>0</v>
      </c>
      <c r="AB215" s="194">
        <f>IF($T215="",0,'General Inputs'!M$23)</f>
        <v>0</v>
      </c>
      <c r="AC215" s="194">
        <f>IF($T215="",0,'General Inputs'!N$23)</f>
        <v>0</v>
      </c>
      <c r="AD215" s="36"/>
      <c r="AE215" s="36"/>
      <c r="AF215" s="36"/>
      <c r="AG215" s="36"/>
      <c r="AH215" s="36"/>
      <c r="AI215" s="36"/>
      <c r="AJ215" s="36"/>
    </row>
    <row r="216" spans="1:36" hidden="1" outlineLevel="1" x14ac:dyDescent="0.2">
      <c r="A216" s="36"/>
      <c r="B216" s="36"/>
      <c r="C216" s="161"/>
      <c r="D216" s="161"/>
      <c r="E216" s="71"/>
      <c r="F216" s="71"/>
      <c r="G216" s="92"/>
      <c r="H216" s="93">
        <f t="shared" si="25"/>
        <v>0</v>
      </c>
      <c r="I216" s="162"/>
      <c r="J216" s="93">
        <f t="shared" si="26"/>
        <v>0</v>
      </c>
      <c r="K216" s="162"/>
      <c r="L216" s="162" t="str">
        <f t="shared" si="27"/>
        <v/>
      </c>
      <c r="M216" s="39"/>
      <c r="N216" s="163">
        <f t="shared" si="28"/>
        <v>0</v>
      </c>
      <c r="O216" s="163">
        <f t="shared" si="29"/>
        <v>0</v>
      </c>
      <c r="P216" s="163">
        <f t="shared" si="30"/>
        <v>0</v>
      </c>
      <c r="Q216" s="163">
        <f t="shared" si="31"/>
        <v>0</v>
      </c>
      <c r="R216" s="163">
        <f t="shared" si="32"/>
        <v>0</v>
      </c>
      <c r="S216" s="39"/>
      <c r="T216" s="164"/>
      <c r="U216" s="165">
        <f>ROUND(ROUND(T216,2)*(1+'General Inputs'!K$20)*(1-Z216)+'General Inputs'!K$28,2)</f>
        <v>0</v>
      </c>
      <c r="V216" s="165">
        <f>ROUND(ROUND(U216,2)*(1+'General Inputs'!L$20)*(1-AA216)+'General Inputs'!L$28,2)</f>
        <v>0</v>
      </c>
      <c r="W216" s="165">
        <f>ROUND(ROUND(V216,2)*(1+'General Inputs'!M$20)*(1-AB216)+'General Inputs'!M$28,2)</f>
        <v>0</v>
      </c>
      <c r="X216" s="165">
        <f>ROUND(ROUND(W216,2)*(1+'General Inputs'!N$20)*(1-AC216)+'General Inputs'!N$28,2)</f>
        <v>0</v>
      </c>
      <c r="Y216" s="166"/>
      <c r="Z216" s="194">
        <f>IF($T216="",0,'General Inputs'!K$23)</f>
        <v>0</v>
      </c>
      <c r="AA216" s="194">
        <f>IF($T216="",0,'General Inputs'!L$23)</f>
        <v>0</v>
      </c>
      <c r="AB216" s="194">
        <f>IF($T216="",0,'General Inputs'!M$23)</f>
        <v>0</v>
      </c>
      <c r="AC216" s="194">
        <f>IF($T216="",0,'General Inputs'!N$23)</f>
        <v>0</v>
      </c>
      <c r="AD216" s="36"/>
      <c r="AE216" s="36"/>
      <c r="AF216" s="36"/>
      <c r="AG216" s="36"/>
      <c r="AH216" s="36"/>
      <c r="AI216" s="36"/>
      <c r="AJ216" s="36"/>
    </row>
    <row r="217" spans="1:36" hidden="1" outlineLevel="1" x14ac:dyDescent="0.2">
      <c r="A217" s="36"/>
      <c r="B217" s="36"/>
      <c r="C217" s="161"/>
      <c r="D217" s="161"/>
      <c r="E217" s="71"/>
      <c r="F217" s="71"/>
      <c r="G217" s="92"/>
      <c r="H217" s="93">
        <f t="shared" si="25"/>
        <v>0</v>
      </c>
      <c r="I217" s="162"/>
      <c r="J217" s="93">
        <f t="shared" si="26"/>
        <v>0</v>
      </c>
      <c r="K217" s="162"/>
      <c r="L217" s="162" t="str">
        <f t="shared" si="27"/>
        <v/>
      </c>
      <c r="M217" s="39"/>
      <c r="N217" s="163">
        <f t="shared" si="28"/>
        <v>0</v>
      </c>
      <c r="O217" s="163">
        <f t="shared" si="29"/>
        <v>0</v>
      </c>
      <c r="P217" s="163">
        <f t="shared" si="30"/>
        <v>0</v>
      </c>
      <c r="Q217" s="163">
        <f t="shared" si="31"/>
        <v>0</v>
      </c>
      <c r="R217" s="163">
        <f t="shared" si="32"/>
        <v>0</v>
      </c>
      <c r="S217" s="39"/>
      <c r="T217" s="164"/>
      <c r="U217" s="165">
        <f>ROUND(ROUND(T217,2)*(1+'General Inputs'!K$20)*(1-Z217)+'General Inputs'!K$28,2)</f>
        <v>0</v>
      </c>
      <c r="V217" s="165">
        <f>ROUND(ROUND(U217,2)*(1+'General Inputs'!L$20)*(1-AA217)+'General Inputs'!L$28,2)</f>
        <v>0</v>
      </c>
      <c r="W217" s="165">
        <f>ROUND(ROUND(V217,2)*(1+'General Inputs'!M$20)*(1-AB217)+'General Inputs'!M$28,2)</f>
        <v>0</v>
      </c>
      <c r="X217" s="165">
        <f>ROUND(ROUND(W217,2)*(1+'General Inputs'!N$20)*(1-AC217)+'General Inputs'!N$28,2)</f>
        <v>0</v>
      </c>
      <c r="Y217" s="166"/>
      <c r="Z217" s="194">
        <f>IF($T217="",0,'General Inputs'!K$23)</f>
        <v>0</v>
      </c>
      <c r="AA217" s="194">
        <f>IF($T217="",0,'General Inputs'!L$23)</f>
        <v>0</v>
      </c>
      <c r="AB217" s="194">
        <f>IF($T217="",0,'General Inputs'!M$23)</f>
        <v>0</v>
      </c>
      <c r="AC217" s="194">
        <f>IF($T217="",0,'General Inputs'!N$23)</f>
        <v>0</v>
      </c>
      <c r="AD217" s="36"/>
      <c r="AE217" s="36"/>
      <c r="AF217" s="36"/>
      <c r="AG217" s="36"/>
      <c r="AH217" s="36"/>
      <c r="AI217" s="36"/>
      <c r="AJ217" s="36"/>
    </row>
    <row r="218" spans="1:36" hidden="1" outlineLevel="1" x14ac:dyDescent="0.2">
      <c r="A218" s="36"/>
      <c r="B218" s="36"/>
      <c r="C218" s="161"/>
      <c r="D218" s="161"/>
      <c r="E218" s="71"/>
      <c r="F218" s="71"/>
      <c r="G218" s="92"/>
      <c r="H218" s="93">
        <f t="shared" si="25"/>
        <v>0</v>
      </c>
      <c r="I218" s="162"/>
      <c r="J218" s="93">
        <f t="shared" si="26"/>
        <v>0</v>
      </c>
      <c r="K218" s="162"/>
      <c r="L218" s="162" t="str">
        <f t="shared" si="27"/>
        <v/>
      </c>
      <c r="M218" s="39"/>
      <c r="N218" s="163">
        <f t="shared" si="28"/>
        <v>0</v>
      </c>
      <c r="O218" s="163">
        <f t="shared" si="29"/>
        <v>0</v>
      </c>
      <c r="P218" s="163">
        <f t="shared" si="30"/>
        <v>0</v>
      </c>
      <c r="Q218" s="163">
        <f t="shared" si="31"/>
        <v>0</v>
      </c>
      <c r="R218" s="163">
        <f t="shared" si="32"/>
        <v>0</v>
      </c>
      <c r="S218" s="39"/>
      <c r="T218" s="164"/>
      <c r="U218" s="165">
        <f>ROUND(ROUND(T218,2)*(1+'General Inputs'!K$20)*(1-Z218)+'General Inputs'!K$28,2)</f>
        <v>0</v>
      </c>
      <c r="V218" s="165">
        <f>ROUND(ROUND(U218,2)*(1+'General Inputs'!L$20)*(1-AA218)+'General Inputs'!L$28,2)</f>
        <v>0</v>
      </c>
      <c r="W218" s="165">
        <f>ROUND(ROUND(V218,2)*(1+'General Inputs'!M$20)*(1-AB218)+'General Inputs'!M$28,2)</f>
        <v>0</v>
      </c>
      <c r="X218" s="165">
        <f>ROUND(ROUND(W218,2)*(1+'General Inputs'!N$20)*(1-AC218)+'General Inputs'!N$28,2)</f>
        <v>0</v>
      </c>
      <c r="Y218" s="166"/>
      <c r="Z218" s="194">
        <f>IF($T218="",0,'General Inputs'!K$23)</f>
        <v>0</v>
      </c>
      <c r="AA218" s="194">
        <f>IF($T218="",0,'General Inputs'!L$23)</f>
        <v>0</v>
      </c>
      <c r="AB218" s="194">
        <f>IF($T218="",0,'General Inputs'!M$23)</f>
        <v>0</v>
      </c>
      <c r="AC218" s="194">
        <f>IF($T218="",0,'General Inputs'!N$23)</f>
        <v>0</v>
      </c>
      <c r="AD218" s="36"/>
      <c r="AE218" s="36"/>
      <c r="AF218" s="36"/>
      <c r="AG218" s="36"/>
      <c r="AH218" s="36"/>
      <c r="AI218" s="36"/>
      <c r="AJ218" s="36"/>
    </row>
    <row r="219" spans="1:36" hidden="1" outlineLevel="1" x14ac:dyDescent="0.2">
      <c r="A219" s="36"/>
      <c r="B219" s="36"/>
      <c r="C219" s="161"/>
      <c r="D219" s="161"/>
      <c r="E219" s="71"/>
      <c r="F219" s="71"/>
      <c r="G219" s="92"/>
      <c r="H219" s="93">
        <f t="shared" si="25"/>
        <v>0</v>
      </c>
      <c r="I219" s="162"/>
      <c r="J219" s="93">
        <f t="shared" si="26"/>
        <v>0</v>
      </c>
      <c r="K219" s="162"/>
      <c r="L219" s="162" t="str">
        <f t="shared" si="27"/>
        <v/>
      </c>
      <c r="M219" s="39"/>
      <c r="N219" s="163">
        <f t="shared" si="28"/>
        <v>0</v>
      </c>
      <c r="O219" s="163">
        <f t="shared" si="29"/>
        <v>0</v>
      </c>
      <c r="P219" s="163">
        <f t="shared" si="30"/>
        <v>0</v>
      </c>
      <c r="Q219" s="163">
        <f t="shared" si="31"/>
        <v>0</v>
      </c>
      <c r="R219" s="163">
        <f t="shared" si="32"/>
        <v>0</v>
      </c>
      <c r="S219" s="39"/>
      <c r="T219" s="164"/>
      <c r="U219" s="165">
        <f>ROUND(ROUND(T219,2)*(1+'General Inputs'!K$20)*(1-Z219)+'General Inputs'!K$28,2)</f>
        <v>0</v>
      </c>
      <c r="V219" s="165">
        <f>ROUND(ROUND(U219,2)*(1+'General Inputs'!L$20)*(1-AA219)+'General Inputs'!L$28,2)</f>
        <v>0</v>
      </c>
      <c r="W219" s="165">
        <f>ROUND(ROUND(V219,2)*(1+'General Inputs'!M$20)*(1-AB219)+'General Inputs'!M$28,2)</f>
        <v>0</v>
      </c>
      <c r="X219" s="165">
        <f>ROUND(ROUND(W219,2)*(1+'General Inputs'!N$20)*(1-AC219)+'General Inputs'!N$28,2)</f>
        <v>0</v>
      </c>
      <c r="Y219" s="166"/>
      <c r="Z219" s="194">
        <f>IF($T219="",0,'General Inputs'!K$23)</f>
        <v>0</v>
      </c>
      <c r="AA219" s="194">
        <f>IF($T219="",0,'General Inputs'!L$23)</f>
        <v>0</v>
      </c>
      <c r="AB219" s="194">
        <f>IF($T219="",0,'General Inputs'!M$23)</f>
        <v>0</v>
      </c>
      <c r="AC219" s="194">
        <f>IF($T219="",0,'General Inputs'!N$23)</f>
        <v>0</v>
      </c>
      <c r="AD219" s="36"/>
      <c r="AE219" s="36"/>
      <c r="AF219" s="36"/>
      <c r="AG219" s="36"/>
      <c r="AH219" s="36"/>
      <c r="AI219" s="36"/>
      <c r="AJ219" s="36"/>
    </row>
    <row r="220" spans="1:36" hidden="1" outlineLevel="1" x14ac:dyDescent="0.2">
      <c r="A220" s="36"/>
      <c r="B220" s="36"/>
      <c r="C220" s="161"/>
      <c r="D220" s="161"/>
      <c r="E220" s="71"/>
      <c r="F220" s="71"/>
      <c r="G220" s="92"/>
      <c r="H220" s="93">
        <f t="shared" si="25"/>
        <v>0</v>
      </c>
      <c r="I220" s="162"/>
      <c r="J220" s="93">
        <f t="shared" si="26"/>
        <v>0</v>
      </c>
      <c r="K220" s="162"/>
      <c r="L220" s="162" t="str">
        <f t="shared" si="27"/>
        <v/>
      </c>
      <c r="M220" s="39"/>
      <c r="N220" s="163">
        <f t="shared" si="28"/>
        <v>0</v>
      </c>
      <c r="O220" s="163">
        <f t="shared" si="29"/>
        <v>0</v>
      </c>
      <c r="P220" s="163">
        <f t="shared" si="30"/>
        <v>0</v>
      </c>
      <c r="Q220" s="163">
        <f t="shared" si="31"/>
        <v>0</v>
      </c>
      <c r="R220" s="163">
        <f t="shared" si="32"/>
        <v>0</v>
      </c>
      <c r="S220" s="39"/>
      <c r="T220" s="164"/>
      <c r="U220" s="165">
        <f>ROUND(ROUND(T220,2)*(1+'General Inputs'!K$20)*(1-Z220)+'General Inputs'!K$28,2)</f>
        <v>0</v>
      </c>
      <c r="V220" s="165">
        <f>ROUND(ROUND(U220,2)*(1+'General Inputs'!L$20)*(1-AA220)+'General Inputs'!L$28,2)</f>
        <v>0</v>
      </c>
      <c r="W220" s="165">
        <f>ROUND(ROUND(V220,2)*(1+'General Inputs'!M$20)*(1-AB220)+'General Inputs'!M$28,2)</f>
        <v>0</v>
      </c>
      <c r="X220" s="165">
        <f>ROUND(ROUND(W220,2)*(1+'General Inputs'!N$20)*(1-AC220)+'General Inputs'!N$28,2)</f>
        <v>0</v>
      </c>
      <c r="Y220" s="166"/>
      <c r="Z220" s="194">
        <f>IF($T220="",0,'General Inputs'!K$23)</f>
        <v>0</v>
      </c>
      <c r="AA220" s="194">
        <f>IF($T220="",0,'General Inputs'!L$23)</f>
        <v>0</v>
      </c>
      <c r="AB220" s="194">
        <f>IF($T220="",0,'General Inputs'!M$23)</f>
        <v>0</v>
      </c>
      <c r="AC220" s="194">
        <f>IF($T220="",0,'General Inputs'!N$23)</f>
        <v>0</v>
      </c>
      <c r="AD220" s="36"/>
      <c r="AE220" s="36"/>
      <c r="AF220" s="36"/>
      <c r="AG220" s="36"/>
      <c r="AH220" s="36"/>
      <c r="AI220" s="36"/>
      <c r="AJ220" s="36"/>
    </row>
    <row r="221" spans="1:36" hidden="1" outlineLevel="1" x14ac:dyDescent="0.2">
      <c r="A221" s="36"/>
      <c r="B221" s="36"/>
      <c r="C221" s="161"/>
      <c r="D221" s="161"/>
      <c r="E221" s="71"/>
      <c r="F221" s="71"/>
      <c r="G221" s="92"/>
      <c r="H221" s="93">
        <f t="shared" si="25"/>
        <v>0</v>
      </c>
      <c r="I221" s="162"/>
      <c r="J221" s="93">
        <f t="shared" si="26"/>
        <v>0</v>
      </c>
      <c r="K221" s="162"/>
      <c r="L221" s="162" t="str">
        <f t="shared" si="27"/>
        <v/>
      </c>
      <c r="M221" s="39"/>
      <c r="N221" s="163">
        <f t="shared" si="28"/>
        <v>0</v>
      </c>
      <c r="O221" s="163">
        <f t="shared" si="29"/>
        <v>0</v>
      </c>
      <c r="P221" s="163">
        <f t="shared" si="30"/>
        <v>0</v>
      </c>
      <c r="Q221" s="163">
        <f t="shared" si="31"/>
        <v>0</v>
      </c>
      <c r="R221" s="163">
        <f t="shared" si="32"/>
        <v>0</v>
      </c>
      <c r="S221" s="39"/>
      <c r="T221" s="164"/>
      <c r="U221" s="165">
        <f>ROUND(ROUND(T221,2)*(1+'General Inputs'!K$20)*(1-Z221)+'General Inputs'!K$28,2)</f>
        <v>0</v>
      </c>
      <c r="V221" s="165">
        <f>ROUND(ROUND(U221,2)*(1+'General Inputs'!L$20)*(1-AA221)+'General Inputs'!L$28,2)</f>
        <v>0</v>
      </c>
      <c r="W221" s="165">
        <f>ROUND(ROUND(V221,2)*(1+'General Inputs'!M$20)*(1-AB221)+'General Inputs'!M$28,2)</f>
        <v>0</v>
      </c>
      <c r="X221" s="165">
        <f>ROUND(ROUND(W221,2)*(1+'General Inputs'!N$20)*(1-AC221)+'General Inputs'!N$28,2)</f>
        <v>0</v>
      </c>
      <c r="Y221" s="166"/>
      <c r="Z221" s="194">
        <f>IF($T221="",0,'General Inputs'!K$23)</f>
        <v>0</v>
      </c>
      <c r="AA221" s="194">
        <f>IF($T221="",0,'General Inputs'!L$23)</f>
        <v>0</v>
      </c>
      <c r="AB221" s="194">
        <f>IF($T221="",0,'General Inputs'!M$23)</f>
        <v>0</v>
      </c>
      <c r="AC221" s="194">
        <f>IF($T221="",0,'General Inputs'!N$23)</f>
        <v>0</v>
      </c>
      <c r="AD221" s="36"/>
      <c r="AE221" s="36"/>
      <c r="AF221" s="36"/>
      <c r="AG221" s="36"/>
      <c r="AH221" s="36"/>
      <c r="AI221" s="36"/>
      <c r="AJ221" s="36"/>
    </row>
    <row r="222" spans="1:36" hidden="1" outlineLevel="1" x14ac:dyDescent="0.2">
      <c r="A222" s="36"/>
      <c r="B222" s="36"/>
      <c r="C222" s="161"/>
      <c r="D222" s="161"/>
      <c r="E222" s="71"/>
      <c r="F222" s="71"/>
      <c r="G222" s="92"/>
      <c r="H222" s="93">
        <f t="shared" si="25"/>
        <v>0</v>
      </c>
      <c r="I222" s="162"/>
      <c r="J222" s="93">
        <f t="shared" si="26"/>
        <v>0</v>
      </c>
      <c r="K222" s="162"/>
      <c r="L222" s="162" t="str">
        <f t="shared" si="27"/>
        <v/>
      </c>
      <c r="M222" s="39"/>
      <c r="N222" s="163">
        <f t="shared" si="28"/>
        <v>0</v>
      </c>
      <c r="O222" s="163">
        <f t="shared" si="29"/>
        <v>0</v>
      </c>
      <c r="P222" s="163">
        <f t="shared" si="30"/>
        <v>0</v>
      </c>
      <c r="Q222" s="163">
        <f t="shared" si="31"/>
        <v>0</v>
      </c>
      <c r="R222" s="163">
        <f t="shared" si="32"/>
        <v>0</v>
      </c>
      <c r="S222" s="39"/>
      <c r="T222" s="164"/>
      <c r="U222" s="165">
        <f>ROUND(ROUND(T222,2)*(1+'General Inputs'!K$20)*(1-Z222)+'General Inputs'!K$28,2)</f>
        <v>0</v>
      </c>
      <c r="V222" s="165">
        <f>ROUND(ROUND(U222,2)*(1+'General Inputs'!L$20)*(1-AA222)+'General Inputs'!L$28,2)</f>
        <v>0</v>
      </c>
      <c r="W222" s="165">
        <f>ROUND(ROUND(V222,2)*(1+'General Inputs'!M$20)*(1-AB222)+'General Inputs'!M$28,2)</f>
        <v>0</v>
      </c>
      <c r="X222" s="165">
        <f>ROUND(ROUND(W222,2)*(1+'General Inputs'!N$20)*(1-AC222)+'General Inputs'!N$28,2)</f>
        <v>0</v>
      </c>
      <c r="Y222" s="166"/>
      <c r="Z222" s="194">
        <f>IF($T222="",0,'General Inputs'!K$23)</f>
        <v>0</v>
      </c>
      <c r="AA222" s="194">
        <f>IF($T222="",0,'General Inputs'!L$23)</f>
        <v>0</v>
      </c>
      <c r="AB222" s="194">
        <f>IF($T222="",0,'General Inputs'!M$23)</f>
        <v>0</v>
      </c>
      <c r="AC222" s="194">
        <f>IF($T222="",0,'General Inputs'!N$23)</f>
        <v>0</v>
      </c>
      <c r="AD222" s="36"/>
      <c r="AE222" s="36"/>
      <c r="AF222" s="36"/>
      <c r="AG222" s="36"/>
      <c r="AH222" s="36"/>
      <c r="AI222" s="36"/>
      <c r="AJ222" s="36"/>
    </row>
    <row r="223" spans="1:36" hidden="1" outlineLevel="1" x14ac:dyDescent="0.2">
      <c r="A223" s="36"/>
      <c r="B223" s="36"/>
      <c r="C223" s="161"/>
      <c r="D223" s="161"/>
      <c r="E223" s="71"/>
      <c r="F223" s="71"/>
      <c r="G223" s="92"/>
      <c r="H223" s="93">
        <f t="shared" si="25"/>
        <v>0</v>
      </c>
      <c r="I223" s="162"/>
      <c r="J223" s="93">
        <f t="shared" si="26"/>
        <v>0</v>
      </c>
      <c r="K223" s="162"/>
      <c r="L223" s="162" t="str">
        <f t="shared" si="27"/>
        <v/>
      </c>
      <c r="M223" s="39"/>
      <c r="N223" s="163">
        <f t="shared" si="28"/>
        <v>0</v>
      </c>
      <c r="O223" s="163">
        <f t="shared" si="29"/>
        <v>0</v>
      </c>
      <c r="P223" s="163">
        <f t="shared" si="30"/>
        <v>0</v>
      </c>
      <c r="Q223" s="163">
        <f t="shared" si="31"/>
        <v>0</v>
      </c>
      <c r="R223" s="163">
        <f t="shared" si="32"/>
        <v>0</v>
      </c>
      <c r="S223" s="39"/>
      <c r="T223" s="164"/>
      <c r="U223" s="165">
        <f>ROUND(ROUND(T223,2)*(1+'General Inputs'!K$20)*(1-Z223)+'General Inputs'!K$28,2)</f>
        <v>0</v>
      </c>
      <c r="V223" s="165">
        <f>ROUND(ROUND(U223,2)*(1+'General Inputs'!L$20)*(1-AA223)+'General Inputs'!L$28,2)</f>
        <v>0</v>
      </c>
      <c r="W223" s="165">
        <f>ROUND(ROUND(V223,2)*(1+'General Inputs'!M$20)*(1-AB223)+'General Inputs'!M$28,2)</f>
        <v>0</v>
      </c>
      <c r="X223" s="165">
        <f>ROUND(ROUND(W223,2)*(1+'General Inputs'!N$20)*(1-AC223)+'General Inputs'!N$28,2)</f>
        <v>0</v>
      </c>
      <c r="Y223" s="166"/>
      <c r="Z223" s="194">
        <f>IF($T223="",0,'General Inputs'!K$23)</f>
        <v>0</v>
      </c>
      <c r="AA223" s="194">
        <f>IF($T223="",0,'General Inputs'!L$23)</f>
        <v>0</v>
      </c>
      <c r="AB223" s="194">
        <f>IF($T223="",0,'General Inputs'!M$23)</f>
        <v>0</v>
      </c>
      <c r="AC223" s="194">
        <f>IF($T223="",0,'General Inputs'!N$23)</f>
        <v>0</v>
      </c>
      <c r="AD223" s="36"/>
      <c r="AE223" s="36"/>
      <c r="AF223" s="36"/>
      <c r="AG223" s="36"/>
      <c r="AH223" s="36"/>
      <c r="AI223" s="36"/>
      <c r="AJ223" s="36"/>
    </row>
    <row r="224" spans="1:36" hidden="1" outlineLevel="1" x14ac:dyDescent="0.2">
      <c r="A224" s="36"/>
      <c r="B224" s="36"/>
      <c r="C224" s="161"/>
      <c r="D224" s="161"/>
      <c r="E224" s="71"/>
      <c r="F224" s="71"/>
      <c r="G224" s="92"/>
      <c r="H224" s="93">
        <f t="shared" si="25"/>
        <v>0</v>
      </c>
      <c r="I224" s="162"/>
      <c r="J224" s="93">
        <f t="shared" si="26"/>
        <v>0</v>
      </c>
      <c r="K224" s="162"/>
      <c r="L224" s="162" t="str">
        <f t="shared" si="27"/>
        <v/>
      </c>
      <c r="M224" s="39"/>
      <c r="N224" s="163">
        <f t="shared" si="28"/>
        <v>0</v>
      </c>
      <c r="O224" s="163">
        <f t="shared" si="29"/>
        <v>0</v>
      </c>
      <c r="P224" s="163">
        <f t="shared" si="30"/>
        <v>0</v>
      </c>
      <c r="Q224" s="163">
        <f t="shared" si="31"/>
        <v>0</v>
      </c>
      <c r="R224" s="163">
        <f t="shared" si="32"/>
        <v>0</v>
      </c>
      <c r="S224" s="39"/>
      <c r="T224" s="164"/>
      <c r="U224" s="165">
        <f>ROUND(ROUND(T224,2)*(1+'General Inputs'!K$20)*(1-Z224)+'General Inputs'!K$28,2)</f>
        <v>0</v>
      </c>
      <c r="V224" s="165">
        <f>ROUND(ROUND(U224,2)*(1+'General Inputs'!L$20)*(1-AA224)+'General Inputs'!L$28,2)</f>
        <v>0</v>
      </c>
      <c r="W224" s="165">
        <f>ROUND(ROUND(V224,2)*(1+'General Inputs'!M$20)*(1-AB224)+'General Inputs'!M$28,2)</f>
        <v>0</v>
      </c>
      <c r="X224" s="165">
        <f>ROUND(ROUND(W224,2)*(1+'General Inputs'!N$20)*(1-AC224)+'General Inputs'!N$28,2)</f>
        <v>0</v>
      </c>
      <c r="Y224" s="166"/>
      <c r="Z224" s="194">
        <f>IF($T224="",0,'General Inputs'!K$23)</f>
        <v>0</v>
      </c>
      <c r="AA224" s="194">
        <f>IF($T224="",0,'General Inputs'!L$23)</f>
        <v>0</v>
      </c>
      <c r="AB224" s="194">
        <f>IF($T224="",0,'General Inputs'!M$23)</f>
        <v>0</v>
      </c>
      <c r="AC224" s="194">
        <f>IF($T224="",0,'General Inputs'!N$23)</f>
        <v>0</v>
      </c>
      <c r="AD224" s="36"/>
      <c r="AE224" s="36"/>
      <c r="AF224" s="36"/>
      <c r="AG224" s="36"/>
      <c r="AH224" s="36"/>
      <c r="AI224" s="36"/>
      <c r="AJ224" s="36"/>
    </row>
    <row r="225" spans="1:36" hidden="1" outlineLevel="1" x14ac:dyDescent="0.2">
      <c r="A225" s="36"/>
      <c r="B225" s="36"/>
      <c r="C225" s="161"/>
      <c r="D225" s="161"/>
      <c r="E225" s="71"/>
      <c r="F225" s="71"/>
      <c r="G225" s="92"/>
      <c r="H225" s="93">
        <f t="shared" si="25"/>
        <v>0</v>
      </c>
      <c r="I225" s="162"/>
      <c r="J225" s="93">
        <f t="shared" si="26"/>
        <v>0</v>
      </c>
      <c r="K225" s="162"/>
      <c r="L225" s="162" t="str">
        <f t="shared" si="27"/>
        <v/>
      </c>
      <c r="M225" s="39"/>
      <c r="N225" s="163">
        <f t="shared" si="28"/>
        <v>0</v>
      </c>
      <c r="O225" s="163">
        <f t="shared" si="29"/>
        <v>0</v>
      </c>
      <c r="P225" s="163">
        <f t="shared" si="30"/>
        <v>0</v>
      </c>
      <c r="Q225" s="163">
        <f t="shared" si="31"/>
        <v>0</v>
      </c>
      <c r="R225" s="163">
        <f t="shared" si="32"/>
        <v>0</v>
      </c>
      <c r="S225" s="39"/>
      <c r="T225" s="164"/>
      <c r="U225" s="165">
        <f>ROUND(ROUND(T225,2)*(1+'General Inputs'!K$20)*(1-Z225)+'General Inputs'!K$28,2)</f>
        <v>0</v>
      </c>
      <c r="V225" s="165">
        <f>ROUND(ROUND(U225,2)*(1+'General Inputs'!L$20)*(1-AA225)+'General Inputs'!L$28,2)</f>
        <v>0</v>
      </c>
      <c r="W225" s="165">
        <f>ROUND(ROUND(V225,2)*(1+'General Inputs'!M$20)*(1-AB225)+'General Inputs'!M$28,2)</f>
        <v>0</v>
      </c>
      <c r="X225" s="165">
        <f>ROUND(ROUND(W225,2)*(1+'General Inputs'!N$20)*(1-AC225)+'General Inputs'!N$28,2)</f>
        <v>0</v>
      </c>
      <c r="Y225" s="166"/>
      <c r="Z225" s="194">
        <f>IF($T225="",0,'General Inputs'!K$23)</f>
        <v>0</v>
      </c>
      <c r="AA225" s="194">
        <f>IF($T225="",0,'General Inputs'!L$23)</f>
        <v>0</v>
      </c>
      <c r="AB225" s="194">
        <f>IF($T225="",0,'General Inputs'!M$23)</f>
        <v>0</v>
      </c>
      <c r="AC225" s="194">
        <f>IF($T225="",0,'General Inputs'!N$23)</f>
        <v>0</v>
      </c>
      <c r="AD225" s="36"/>
      <c r="AE225" s="36"/>
      <c r="AF225" s="36"/>
      <c r="AG225" s="36"/>
      <c r="AH225" s="36"/>
      <c r="AI225" s="36"/>
      <c r="AJ225" s="36"/>
    </row>
    <row r="226" spans="1:36" hidden="1" outlineLevel="1" x14ac:dyDescent="0.2">
      <c r="A226" s="36"/>
      <c r="B226" s="36"/>
      <c r="C226" s="161"/>
      <c r="D226" s="161"/>
      <c r="E226" s="71"/>
      <c r="F226" s="71"/>
      <c r="G226" s="92"/>
      <c r="H226" s="93">
        <f t="shared" si="25"/>
        <v>0</v>
      </c>
      <c r="I226" s="162"/>
      <c r="J226" s="93">
        <f t="shared" si="26"/>
        <v>0</v>
      </c>
      <c r="K226" s="162"/>
      <c r="L226" s="162" t="str">
        <f t="shared" si="27"/>
        <v/>
      </c>
      <c r="M226" s="39"/>
      <c r="N226" s="163">
        <f t="shared" si="28"/>
        <v>0</v>
      </c>
      <c r="O226" s="163">
        <f t="shared" si="29"/>
        <v>0</v>
      </c>
      <c r="P226" s="163">
        <f t="shared" si="30"/>
        <v>0</v>
      </c>
      <c r="Q226" s="163">
        <f t="shared" si="31"/>
        <v>0</v>
      </c>
      <c r="R226" s="163">
        <f t="shared" si="32"/>
        <v>0</v>
      </c>
      <c r="S226" s="39"/>
      <c r="T226" s="164"/>
      <c r="U226" s="165">
        <f>ROUND(ROUND(T226,2)*(1+'General Inputs'!K$20)*(1-Z226)+'General Inputs'!K$28,2)</f>
        <v>0</v>
      </c>
      <c r="V226" s="165">
        <f>ROUND(ROUND(U226,2)*(1+'General Inputs'!L$20)*(1-AA226)+'General Inputs'!L$28,2)</f>
        <v>0</v>
      </c>
      <c r="W226" s="165">
        <f>ROUND(ROUND(V226,2)*(1+'General Inputs'!M$20)*(1-AB226)+'General Inputs'!M$28,2)</f>
        <v>0</v>
      </c>
      <c r="X226" s="165">
        <f>ROUND(ROUND(W226,2)*(1+'General Inputs'!N$20)*(1-AC226)+'General Inputs'!N$28,2)</f>
        <v>0</v>
      </c>
      <c r="Y226" s="166"/>
      <c r="Z226" s="194">
        <f>IF($T226="",0,'General Inputs'!K$23)</f>
        <v>0</v>
      </c>
      <c r="AA226" s="194">
        <f>IF($T226="",0,'General Inputs'!L$23)</f>
        <v>0</v>
      </c>
      <c r="AB226" s="194">
        <f>IF($T226="",0,'General Inputs'!M$23)</f>
        <v>0</v>
      </c>
      <c r="AC226" s="194">
        <f>IF($T226="",0,'General Inputs'!N$23)</f>
        <v>0</v>
      </c>
      <c r="AD226" s="36"/>
      <c r="AE226" s="36"/>
      <c r="AF226" s="36"/>
      <c r="AG226" s="36"/>
      <c r="AH226" s="36"/>
      <c r="AI226" s="36"/>
      <c r="AJ226" s="36"/>
    </row>
    <row r="227" spans="1:36" hidden="1" outlineLevel="1" x14ac:dyDescent="0.2">
      <c r="A227" s="36"/>
      <c r="B227" s="36"/>
      <c r="C227" s="161"/>
      <c r="D227" s="161"/>
      <c r="E227" s="71"/>
      <c r="F227" s="71"/>
      <c r="G227" s="92"/>
      <c r="H227" s="93">
        <f t="shared" si="25"/>
        <v>0</v>
      </c>
      <c r="I227" s="162"/>
      <c r="J227" s="93">
        <f t="shared" si="26"/>
        <v>0</v>
      </c>
      <c r="K227" s="162"/>
      <c r="L227" s="162" t="str">
        <f t="shared" si="27"/>
        <v/>
      </c>
      <c r="M227" s="39"/>
      <c r="N227" s="163">
        <f t="shared" si="28"/>
        <v>0</v>
      </c>
      <c r="O227" s="163">
        <f t="shared" si="29"/>
        <v>0</v>
      </c>
      <c r="P227" s="163">
        <f t="shared" si="30"/>
        <v>0</v>
      </c>
      <c r="Q227" s="163">
        <f t="shared" si="31"/>
        <v>0</v>
      </c>
      <c r="R227" s="163">
        <f t="shared" si="32"/>
        <v>0</v>
      </c>
      <c r="S227" s="39"/>
      <c r="T227" s="164"/>
      <c r="U227" s="165">
        <f>ROUND(ROUND(T227,2)*(1+'General Inputs'!K$20)*(1-Z227)+'General Inputs'!K$28,2)</f>
        <v>0</v>
      </c>
      <c r="V227" s="165">
        <f>ROUND(ROUND(U227,2)*(1+'General Inputs'!L$20)*(1-AA227)+'General Inputs'!L$28,2)</f>
        <v>0</v>
      </c>
      <c r="W227" s="165">
        <f>ROUND(ROUND(V227,2)*(1+'General Inputs'!M$20)*(1-AB227)+'General Inputs'!M$28,2)</f>
        <v>0</v>
      </c>
      <c r="X227" s="165">
        <f>ROUND(ROUND(W227,2)*(1+'General Inputs'!N$20)*(1-AC227)+'General Inputs'!N$28,2)</f>
        <v>0</v>
      </c>
      <c r="Y227" s="166"/>
      <c r="Z227" s="194">
        <f>IF($T227="",0,'General Inputs'!K$23)</f>
        <v>0</v>
      </c>
      <c r="AA227" s="194">
        <f>IF($T227="",0,'General Inputs'!L$23)</f>
        <v>0</v>
      </c>
      <c r="AB227" s="194">
        <f>IF($T227="",0,'General Inputs'!M$23)</f>
        <v>0</v>
      </c>
      <c r="AC227" s="194">
        <f>IF($T227="",0,'General Inputs'!N$23)</f>
        <v>0</v>
      </c>
      <c r="AD227" s="36"/>
      <c r="AE227" s="36"/>
      <c r="AF227" s="36"/>
      <c r="AG227" s="36"/>
      <c r="AH227" s="36"/>
      <c r="AI227" s="36"/>
      <c r="AJ227" s="36"/>
    </row>
    <row r="228" spans="1:36" hidden="1" outlineLevel="1" x14ac:dyDescent="0.2">
      <c r="A228" s="36"/>
      <c r="B228" s="36"/>
      <c r="C228" s="161"/>
      <c r="D228" s="161"/>
      <c r="E228" s="71"/>
      <c r="F228" s="71"/>
      <c r="G228" s="92"/>
      <c r="H228" s="93">
        <f t="shared" si="25"/>
        <v>0</v>
      </c>
      <c r="I228" s="162"/>
      <c r="J228" s="93">
        <f t="shared" si="26"/>
        <v>0</v>
      </c>
      <c r="K228" s="162"/>
      <c r="L228" s="162" t="str">
        <f t="shared" si="27"/>
        <v/>
      </c>
      <c r="M228" s="39"/>
      <c r="N228" s="163">
        <f t="shared" si="28"/>
        <v>0</v>
      </c>
      <c r="O228" s="163">
        <f t="shared" si="29"/>
        <v>0</v>
      </c>
      <c r="P228" s="163">
        <f t="shared" si="30"/>
        <v>0</v>
      </c>
      <c r="Q228" s="163">
        <f t="shared" si="31"/>
        <v>0</v>
      </c>
      <c r="R228" s="163">
        <f t="shared" si="32"/>
        <v>0</v>
      </c>
      <c r="S228" s="39"/>
      <c r="T228" s="164"/>
      <c r="U228" s="165">
        <f>ROUND(ROUND(T228,2)*(1+'General Inputs'!K$20)*(1-Z228)+'General Inputs'!K$28,2)</f>
        <v>0</v>
      </c>
      <c r="V228" s="165">
        <f>ROUND(ROUND(U228,2)*(1+'General Inputs'!L$20)*(1-AA228)+'General Inputs'!L$28,2)</f>
        <v>0</v>
      </c>
      <c r="W228" s="165">
        <f>ROUND(ROUND(V228,2)*(1+'General Inputs'!M$20)*(1-AB228)+'General Inputs'!M$28,2)</f>
        <v>0</v>
      </c>
      <c r="X228" s="165">
        <f>ROUND(ROUND(W228,2)*(1+'General Inputs'!N$20)*(1-AC228)+'General Inputs'!N$28,2)</f>
        <v>0</v>
      </c>
      <c r="Y228" s="166"/>
      <c r="Z228" s="194">
        <f>IF($T228="",0,'General Inputs'!K$23)</f>
        <v>0</v>
      </c>
      <c r="AA228" s="194">
        <f>IF($T228="",0,'General Inputs'!L$23)</f>
        <v>0</v>
      </c>
      <c r="AB228" s="194">
        <f>IF($T228="",0,'General Inputs'!M$23)</f>
        <v>0</v>
      </c>
      <c r="AC228" s="194">
        <f>IF($T228="",0,'General Inputs'!N$23)</f>
        <v>0</v>
      </c>
      <c r="AD228" s="36"/>
      <c r="AE228" s="36"/>
      <c r="AF228" s="36"/>
      <c r="AG228" s="36"/>
      <c r="AH228" s="36"/>
      <c r="AI228" s="36"/>
      <c r="AJ228" s="36"/>
    </row>
    <row r="229" spans="1:36" hidden="1" outlineLevel="1" x14ac:dyDescent="0.2">
      <c r="A229" s="36"/>
      <c r="B229" s="36"/>
      <c r="C229" s="161"/>
      <c r="D229" s="161"/>
      <c r="E229" s="71"/>
      <c r="F229" s="71"/>
      <c r="G229" s="92"/>
      <c r="H229" s="93">
        <f t="shared" si="25"/>
        <v>0</v>
      </c>
      <c r="I229" s="162"/>
      <c r="J229" s="93">
        <f t="shared" si="26"/>
        <v>0</v>
      </c>
      <c r="K229" s="162"/>
      <c r="L229" s="162" t="str">
        <f t="shared" si="27"/>
        <v/>
      </c>
      <c r="M229" s="39"/>
      <c r="N229" s="163">
        <f t="shared" si="28"/>
        <v>0</v>
      </c>
      <c r="O229" s="163">
        <f t="shared" si="29"/>
        <v>0</v>
      </c>
      <c r="P229" s="163">
        <f t="shared" si="30"/>
        <v>0</v>
      </c>
      <c r="Q229" s="163">
        <f t="shared" si="31"/>
        <v>0</v>
      </c>
      <c r="R229" s="163">
        <f t="shared" si="32"/>
        <v>0</v>
      </c>
      <c r="S229" s="39"/>
      <c r="T229" s="164"/>
      <c r="U229" s="165">
        <f>ROUND(ROUND(T229,2)*(1+'General Inputs'!K$20)*(1-Z229)+'General Inputs'!K$28,2)</f>
        <v>0</v>
      </c>
      <c r="V229" s="165">
        <f>ROUND(ROUND(U229,2)*(1+'General Inputs'!L$20)*(1-AA229)+'General Inputs'!L$28,2)</f>
        <v>0</v>
      </c>
      <c r="W229" s="165">
        <f>ROUND(ROUND(V229,2)*(1+'General Inputs'!M$20)*(1-AB229)+'General Inputs'!M$28,2)</f>
        <v>0</v>
      </c>
      <c r="X229" s="165">
        <f>ROUND(ROUND(W229,2)*(1+'General Inputs'!N$20)*(1-AC229)+'General Inputs'!N$28,2)</f>
        <v>0</v>
      </c>
      <c r="Y229" s="166"/>
      <c r="Z229" s="194">
        <f>IF($T229="",0,'General Inputs'!K$23)</f>
        <v>0</v>
      </c>
      <c r="AA229" s="194">
        <f>IF($T229="",0,'General Inputs'!L$23)</f>
        <v>0</v>
      </c>
      <c r="AB229" s="194">
        <f>IF($T229="",0,'General Inputs'!M$23)</f>
        <v>0</v>
      </c>
      <c r="AC229" s="194">
        <f>IF($T229="",0,'General Inputs'!N$23)</f>
        <v>0</v>
      </c>
      <c r="AD229" s="36"/>
      <c r="AE229" s="36"/>
      <c r="AF229" s="36"/>
      <c r="AG229" s="36"/>
      <c r="AH229" s="36"/>
      <c r="AI229" s="36"/>
      <c r="AJ229" s="36"/>
    </row>
    <row r="230" spans="1:36" hidden="1" outlineLevel="1" x14ac:dyDescent="0.2">
      <c r="A230" s="36"/>
      <c r="B230" s="36"/>
      <c r="C230" s="161"/>
      <c r="D230" s="161"/>
      <c r="E230" s="71"/>
      <c r="F230" s="71"/>
      <c r="G230" s="92"/>
      <c r="H230" s="93">
        <f t="shared" si="25"/>
        <v>0</v>
      </c>
      <c r="I230" s="162"/>
      <c r="J230" s="93">
        <f t="shared" si="26"/>
        <v>0</v>
      </c>
      <c r="K230" s="162"/>
      <c r="L230" s="162" t="str">
        <f t="shared" si="27"/>
        <v/>
      </c>
      <c r="M230" s="39"/>
      <c r="N230" s="163">
        <f t="shared" si="28"/>
        <v>0</v>
      </c>
      <c r="O230" s="163">
        <f t="shared" si="29"/>
        <v>0</v>
      </c>
      <c r="P230" s="163">
        <f t="shared" si="30"/>
        <v>0</v>
      </c>
      <c r="Q230" s="163">
        <f t="shared" si="31"/>
        <v>0</v>
      </c>
      <c r="R230" s="163">
        <f t="shared" si="32"/>
        <v>0</v>
      </c>
      <c r="S230" s="39"/>
      <c r="T230" s="164"/>
      <c r="U230" s="165">
        <f>ROUND(ROUND(T230,2)*(1+'General Inputs'!K$20)*(1-Z230)+'General Inputs'!K$28,2)</f>
        <v>0</v>
      </c>
      <c r="V230" s="165">
        <f>ROUND(ROUND(U230,2)*(1+'General Inputs'!L$20)*(1-AA230)+'General Inputs'!L$28,2)</f>
        <v>0</v>
      </c>
      <c r="W230" s="165">
        <f>ROUND(ROUND(V230,2)*(1+'General Inputs'!M$20)*(1-AB230)+'General Inputs'!M$28,2)</f>
        <v>0</v>
      </c>
      <c r="X230" s="165">
        <f>ROUND(ROUND(W230,2)*(1+'General Inputs'!N$20)*(1-AC230)+'General Inputs'!N$28,2)</f>
        <v>0</v>
      </c>
      <c r="Y230" s="166"/>
      <c r="Z230" s="194">
        <f>IF($T230="",0,'General Inputs'!K$23)</f>
        <v>0</v>
      </c>
      <c r="AA230" s="194">
        <f>IF($T230="",0,'General Inputs'!L$23)</f>
        <v>0</v>
      </c>
      <c r="AB230" s="194">
        <f>IF($T230="",0,'General Inputs'!M$23)</f>
        <v>0</v>
      </c>
      <c r="AC230" s="194">
        <f>IF($T230="",0,'General Inputs'!N$23)</f>
        <v>0</v>
      </c>
      <c r="AD230" s="36"/>
      <c r="AE230" s="36"/>
      <c r="AF230" s="36"/>
      <c r="AG230" s="36"/>
      <c r="AH230" s="36"/>
      <c r="AI230" s="36"/>
      <c r="AJ230" s="36"/>
    </row>
    <row r="231" spans="1:36" hidden="1" outlineLevel="1" x14ac:dyDescent="0.2">
      <c r="A231" s="36"/>
      <c r="B231" s="36"/>
      <c r="C231" s="161"/>
      <c r="D231" s="161"/>
      <c r="E231" s="71"/>
      <c r="F231" s="71"/>
      <c r="G231" s="92"/>
      <c r="H231" s="93">
        <f t="shared" si="25"/>
        <v>0</v>
      </c>
      <c r="I231" s="162"/>
      <c r="J231" s="93">
        <f t="shared" si="26"/>
        <v>0</v>
      </c>
      <c r="K231" s="162"/>
      <c r="L231" s="162" t="str">
        <f t="shared" si="27"/>
        <v/>
      </c>
      <c r="M231" s="39"/>
      <c r="N231" s="163">
        <f t="shared" si="28"/>
        <v>0</v>
      </c>
      <c r="O231" s="163">
        <f t="shared" si="29"/>
        <v>0</v>
      </c>
      <c r="P231" s="163">
        <f t="shared" si="30"/>
        <v>0</v>
      </c>
      <c r="Q231" s="163">
        <f t="shared" si="31"/>
        <v>0</v>
      </c>
      <c r="R231" s="163">
        <f t="shared" si="32"/>
        <v>0</v>
      </c>
      <c r="S231" s="39"/>
      <c r="T231" s="164"/>
      <c r="U231" s="165">
        <f>ROUND(ROUND(T231,2)*(1+'General Inputs'!K$20)*(1-Z231)+'General Inputs'!K$28,2)</f>
        <v>0</v>
      </c>
      <c r="V231" s="165">
        <f>ROUND(ROUND(U231,2)*(1+'General Inputs'!L$20)*(1-AA231)+'General Inputs'!L$28,2)</f>
        <v>0</v>
      </c>
      <c r="W231" s="165">
        <f>ROUND(ROUND(V231,2)*(1+'General Inputs'!M$20)*(1-AB231)+'General Inputs'!M$28,2)</f>
        <v>0</v>
      </c>
      <c r="X231" s="165">
        <f>ROUND(ROUND(W231,2)*(1+'General Inputs'!N$20)*(1-AC231)+'General Inputs'!N$28,2)</f>
        <v>0</v>
      </c>
      <c r="Y231" s="166"/>
      <c r="Z231" s="194">
        <f>IF($T231="",0,'General Inputs'!K$23)</f>
        <v>0</v>
      </c>
      <c r="AA231" s="194">
        <f>IF($T231="",0,'General Inputs'!L$23)</f>
        <v>0</v>
      </c>
      <c r="AB231" s="194">
        <f>IF($T231="",0,'General Inputs'!M$23)</f>
        <v>0</v>
      </c>
      <c r="AC231" s="194">
        <f>IF($T231="",0,'General Inputs'!N$23)</f>
        <v>0</v>
      </c>
      <c r="AD231" s="36"/>
      <c r="AE231" s="36"/>
      <c r="AF231" s="36"/>
      <c r="AG231" s="36"/>
      <c r="AH231" s="36"/>
      <c r="AI231" s="36"/>
      <c r="AJ231" s="36"/>
    </row>
    <row r="232" spans="1:36" hidden="1" outlineLevel="1" x14ac:dyDescent="0.2">
      <c r="A232" s="36"/>
      <c r="B232" s="36"/>
      <c r="C232" s="161"/>
      <c r="D232" s="161"/>
      <c r="E232" s="71"/>
      <c r="F232" s="71"/>
      <c r="G232" s="92"/>
      <c r="H232" s="93">
        <f t="shared" si="25"/>
        <v>0</v>
      </c>
      <c r="I232" s="162"/>
      <c r="J232" s="93">
        <f t="shared" si="26"/>
        <v>0</v>
      </c>
      <c r="K232" s="162"/>
      <c r="L232" s="162" t="str">
        <f t="shared" si="27"/>
        <v/>
      </c>
      <c r="M232" s="39"/>
      <c r="N232" s="163">
        <f t="shared" si="28"/>
        <v>0</v>
      </c>
      <c r="O232" s="163">
        <f t="shared" si="29"/>
        <v>0</v>
      </c>
      <c r="P232" s="163">
        <f t="shared" si="30"/>
        <v>0</v>
      </c>
      <c r="Q232" s="163">
        <f t="shared" si="31"/>
        <v>0</v>
      </c>
      <c r="R232" s="163">
        <f t="shared" si="32"/>
        <v>0</v>
      </c>
      <c r="S232" s="39"/>
      <c r="T232" s="164"/>
      <c r="U232" s="165">
        <f>ROUND(ROUND(T232,2)*(1+'General Inputs'!K$20)*(1-Z232)+'General Inputs'!K$28,2)</f>
        <v>0</v>
      </c>
      <c r="V232" s="165">
        <f>ROUND(ROUND(U232,2)*(1+'General Inputs'!L$20)*(1-AA232)+'General Inputs'!L$28,2)</f>
        <v>0</v>
      </c>
      <c r="W232" s="165">
        <f>ROUND(ROUND(V232,2)*(1+'General Inputs'!M$20)*(1-AB232)+'General Inputs'!M$28,2)</f>
        <v>0</v>
      </c>
      <c r="X232" s="165">
        <f>ROUND(ROUND(W232,2)*(1+'General Inputs'!N$20)*(1-AC232)+'General Inputs'!N$28,2)</f>
        <v>0</v>
      </c>
      <c r="Y232" s="166"/>
      <c r="Z232" s="194">
        <f>IF($T232="",0,'General Inputs'!K$23)</f>
        <v>0</v>
      </c>
      <c r="AA232" s="194">
        <f>IF($T232="",0,'General Inputs'!L$23)</f>
        <v>0</v>
      </c>
      <c r="AB232" s="194">
        <f>IF($T232="",0,'General Inputs'!M$23)</f>
        <v>0</v>
      </c>
      <c r="AC232" s="194">
        <f>IF($T232="",0,'General Inputs'!N$23)</f>
        <v>0</v>
      </c>
      <c r="AD232" s="36"/>
      <c r="AE232" s="36"/>
      <c r="AF232" s="36"/>
      <c r="AG232" s="36"/>
      <c r="AH232" s="36"/>
      <c r="AI232" s="36"/>
      <c r="AJ232" s="36"/>
    </row>
    <row r="233" spans="1:36" hidden="1" outlineLevel="1" x14ac:dyDescent="0.2">
      <c r="A233" s="36"/>
      <c r="B233" s="36"/>
      <c r="C233" s="161"/>
      <c r="D233" s="161"/>
      <c r="E233" s="71"/>
      <c r="F233" s="71"/>
      <c r="G233" s="92"/>
      <c r="H233" s="93">
        <f t="shared" si="25"/>
        <v>0</v>
      </c>
      <c r="I233" s="162"/>
      <c r="J233" s="93">
        <f t="shared" si="26"/>
        <v>0</v>
      </c>
      <c r="K233" s="162"/>
      <c r="L233" s="162" t="str">
        <f t="shared" si="27"/>
        <v/>
      </c>
      <c r="M233" s="39"/>
      <c r="N233" s="163">
        <f t="shared" si="28"/>
        <v>0</v>
      </c>
      <c r="O233" s="163">
        <f t="shared" si="29"/>
        <v>0</v>
      </c>
      <c r="P233" s="163">
        <f t="shared" si="30"/>
        <v>0</v>
      </c>
      <c r="Q233" s="163">
        <f t="shared" si="31"/>
        <v>0</v>
      </c>
      <c r="R233" s="163">
        <f t="shared" si="32"/>
        <v>0</v>
      </c>
      <c r="S233" s="39"/>
      <c r="T233" s="164"/>
      <c r="U233" s="165">
        <f>ROUND(ROUND(T233,2)*(1+'General Inputs'!K$20)*(1-Z233)+'General Inputs'!K$28,2)</f>
        <v>0</v>
      </c>
      <c r="V233" s="165">
        <f>ROUND(ROUND(U233,2)*(1+'General Inputs'!L$20)*(1-AA233)+'General Inputs'!L$28,2)</f>
        <v>0</v>
      </c>
      <c r="W233" s="165">
        <f>ROUND(ROUND(V233,2)*(1+'General Inputs'!M$20)*(1-AB233)+'General Inputs'!M$28,2)</f>
        <v>0</v>
      </c>
      <c r="X233" s="165">
        <f>ROUND(ROUND(W233,2)*(1+'General Inputs'!N$20)*(1-AC233)+'General Inputs'!N$28,2)</f>
        <v>0</v>
      </c>
      <c r="Y233" s="166"/>
      <c r="Z233" s="194">
        <f>IF($T233="",0,'General Inputs'!K$23)</f>
        <v>0</v>
      </c>
      <c r="AA233" s="194">
        <f>IF($T233="",0,'General Inputs'!L$23)</f>
        <v>0</v>
      </c>
      <c r="AB233" s="194">
        <f>IF($T233="",0,'General Inputs'!M$23)</f>
        <v>0</v>
      </c>
      <c r="AC233" s="194">
        <f>IF($T233="",0,'General Inputs'!N$23)</f>
        <v>0</v>
      </c>
      <c r="AD233" s="36"/>
      <c r="AE233" s="36"/>
      <c r="AF233" s="36"/>
      <c r="AG233" s="36"/>
      <c r="AH233" s="36"/>
      <c r="AI233" s="36"/>
      <c r="AJ233" s="36"/>
    </row>
    <row r="234" spans="1:36" hidden="1" outlineLevel="1" x14ac:dyDescent="0.2">
      <c r="A234" s="36"/>
      <c r="B234" s="36"/>
      <c r="C234" s="161"/>
      <c r="D234" s="161"/>
      <c r="E234" s="71"/>
      <c r="F234" s="71"/>
      <c r="G234" s="92"/>
      <c r="H234" s="93">
        <f t="shared" si="25"/>
        <v>0</v>
      </c>
      <c r="I234" s="162"/>
      <c r="J234" s="93">
        <f t="shared" si="26"/>
        <v>0</v>
      </c>
      <c r="K234" s="162"/>
      <c r="L234" s="162" t="str">
        <f t="shared" si="27"/>
        <v/>
      </c>
      <c r="M234" s="39"/>
      <c r="N234" s="163">
        <f t="shared" si="28"/>
        <v>0</v>
      </c>
      <c r="O234" s="163">
        <f t="shared" si="29"/>
        <v>0</v>
      </c>
      <c r="P234" s="163">
        <f t="shared" si="30"/>
        <v>0</v>
      </c>
      <c r="Q234" s="163">
        <f t="shared" si="31"/>
        <v>0</v>
      </c>
      <c r="R234" s="163">
        <f t="shared" si="32"/>
        <v>0</v>
      </c>
      <c r="S234" s="39"/>
      <c r="T234" s="164"/>
      <c r="U234" s="165">
        <f>ROUND(ROUND(T234,2)*(1+'General Inputs'!K$20)*(1-Z234)+'General Inputs'!K$28,2)</f>
        <v>0</v>
      </c>
      <c r="V234" s="165">
        <f>ROUND(ROUND(U234,2)*(1+'General Inputs'!L$20)*(1-AA234)+'General Inputs'!L$28,2)</f>
        <v>0</v>
      </c>
      <c r="W234" s="165">
        <f>ROUND(ROUND(V234,2)*(1+'General Inputs'!M$20)*(1-AB234)+'General Inputs'!M$28,2)</f>
        <v>0</v>
      </c>
      <c r="X234" s="165">
        <f>ROUND(ROUND(W234,2)*(1+'General Inputs'!N$20)*(1-AC234)+'General Inputs'!N$28,2)</f>
        <v>0</v>
      </c>
      <c r="Y234" s="166"/>
      <c r="Z234" s="194">
        <f>IF($T234="",0,'General Inputs'!K$23)</f>
        <v>0</v>
      </c>
      <c r="AA234" s="194">
        <f>IF($T234="",0,'General Inputs'!L$23)</f>
        <v>0</v>
      </c>
      <c r="AB234" s="194">
        <f>IF($T234="",0,'General Inputs'!M$23)</f>
        <v>0</v>
      </c>
      <c r="AC234" s="194">
        <f>IF($T234="",0,'General Inputs'!N$23)</f>
        <v>0</v>
      </c>
      <c r="AD234" s="36"/>
      <c r="AE234" s="36"/>
      <c r="AF234" s="36"/>
      <c r="AG234" s="36"/>
      <c r="AH234" s="36"/>
      <c r="AI234" s="36"/>
      <c r="AJ234" s="36"/>
    </row>
    <row r="235" spans="1:36" hidden="1" outlineLevel="1" x14ac:dyDescent="0.2">
      <c r="A235" s="36"/>
      <c r="B235" s="36"/>
      <c r="C235" s="161"/>
      <c r="D235" s="161"/>
      <c r="E235" s="71"/>
      <c r="F235" s="71"/>
      <c r="G235" s="92"/>
      <c r="H235" s="93">
        <f t="shared" si="25"/>
        <v>0</v>
      </c>
      <c r="I235" s="162"/>
      <c r="J235" s="93">
        <f t="shared" si="26"/>
        <v>0</v>
      </c>
      <c r="K235" s="162"/>
      <c r="L235" s="162" t="str">
        <f t="shared" si="27"/>
        <v/>
      </c>
      <c r="M235" s="39"/>
      <c r="N235" s="163">
        <f t="shared" si="28"/>
        <v>0</v>
      </c>
      <c r="O235" s="163">
        <f t="shared" si="29"/>
        <v>0</v>
      </c>
      <c r="P235" s="163">
        <f t="shared" si="30"/>
        <v>0</v>
      </c>
      <c r="Q235" s="163">
        <f t="shared" si="31"/>
        <v>0</v>
      </c>
      <c r="R235" s="163">
        <f t="shared" si="32"/>
        <v>0</v>
      </c>
      <c r="S235" s="39"/>
      <c r="T235" s="164"/>
      <c r="U235" s="165">
        <f>ROUND(ROUND(T235,2)*(1+'General Inputs'!K$20)*(1-Z235)+'General Inputs'!K$28,2)</f>
        <v>0</v>
      </c>
      <c r="V235" s="165">
        <f>ROUND(ROUND(U235,2)*(1+'General Inputs'!L$20)*(1-AA235)+'General Inputs'!L$28,2)</f>
        <v>0</v>
      </c>
      <c r="W235" s="165">
        <f>ROUND(ROUND(V235,2)*(1+'General Inputs'!M$20)*(1-AB235)+'General Inputs'!M$28,2)</f>
        <v>0</v>
      </c>
      <c r="X235" s="165">
        <f>ROUND(ROUND(W235,2)*(1+'General Inputs'!N$20)*(1-AC235)+'General Inputs'!N$28,2)</f>
        <v>0</v>
      </c>
      <c r="Y235" s="166"/>
      <c r="Z235" s="194">
        <f>IF($T235="",0,'General Inputs'!K$23)</f>
        <v>0</v>
      </c>
      <c r="AA235" s="194">
        <f>IF($T235="",0,'General Inputs'!L$23)</f>
        <v>0</v>
      </c>
      <c r="AB235" s="194">
        <f>IF($T235="",0,'General Inputs'!M$23)</f>
        <v>0</v>
      </c>
      <c r="AC235" s="194">
        <f>IF($T235="",0,'General Inputs'!N$23)</f>
        <v>0</v>
      </c>
      <c r="AD235" s="36"/>
      <c r="AE235" s="36"/>
      <c r="AF235" s="36"/>
      <c r="AG235" s="36"/>
      <c r="AH235" s="36"/>
      <c r="AI235" s="36"/>
      <c r="AJ235" s="36"/>
    </row>
    <row r="236" spans="1:36" hidden="1" outlineLevel="1" x14ac:dyDescent="0.2">
      <c r="A236" s="36"/>
      <c r="B236" s="36"/>
      <c r="C236" s="161"/>
      <c r="D236" s="161"/>
      <c r="E236" s="71"/>
      <c r="F236" s="71"/>
      <c r="G236" s="92"/>
      <c r="H236" s="93">
        <f t="shared" si="25"/>
        <v>0</v>
      </c>
      <c r="I236" s="162"/>
      <c r="J236" s="93">
        <f t="shared" si="26"/>
        <v>0</v>
      </c>
      <c r="K236" s="162"/>
      <c r="L236" s="162" t="str">
        <f t="shared" si="27"/>
        <v/>
      </c>
      <c r="M236" s="39"/>
      <c r="N236" s="163">
        <f t="shared" si="28"/>
        <v>0</v>
      </c>
      <c r="O236" s="163">
        <f t="shared" si="29"/>
        <v>0</v>
      </c>
      <c r="P236" s="163">
        <f t="shared" si="30"/>
        <v>0</v>
      </c>
      <c r="Q236" s="163">
        <f t="shared" si="31"/>
        <v>0</v>
      </c>
      <c r="R236" s="163">
        <f t="shared" si="32"/>
        <v>0</v>
      </c>
      <c r="S236" s="39"/>
      <c r="T236" s="164"/>
      <c r="U236" s="165">
        <f>ROUND(ROUND(T236,2)*(1+'General Inputs'!K$20)*(1-Z236)+'General Inputs'!K$28,2)</f>
        <v>0</v>
      </c>
      <c r="V236" s="165">
        <f>ROUND(ROUND(U236,2)*(1+'General Inputs'!L$20)*(1-AA236)+'General Inputs'!L$28,2)</f>
        <v>0</v>
      </c>
      <c r="W236" s="165">
        <f>ROUND(ROUND(V236,2)*(1+'General Inputs'!M$20)*(1-AB236)+'General Inputs'!M$28,2)</f>
        <v>0</v>
      </c>
      <c r="X236" s="165">
        <f>ROUND(ROUND(W236,2)*(1+'General Inputs'!N$20)*(1-AC236)+'General Inputs'!N$28,2)</f>
        <v>0</v>
      </c>
      <c r="Y236" s="166"/>
      <c r="Z236" s="194">
        <f>IF($T236="",0,'General Inputs'!K$23)</f>
        <v>0</v>
      </c>
      <c r="AA236" s="194">
        <f>IF($T236="",0,'General Inputs'!L$23)</f>
        <v>0</v>
      </c>
      <c r="AB236" s="194">
        <f>IF($T236="",0,'General Inputs'!M$23)</f>
        <v>0</v>
      </c>
      <c r="AC236" s="194">
        <f>IF($T236="",0,'General Inputs'!N$23)</f>
        <v>0</v>
      </c>
      <c r="AD236" s="36"/>
      <c r="AE236" s="36"/>
      <c r="AF236" s="36"/>
      <c r="AG236" s="36"/>
      <c r="AH236" s="36"/>
      <c r="AI236" s="36"/>
      <c r="AJ236" s="36"/>
    </row>
    <row r="237" spans="1:36" hidden="1" outlineLevel="1" x14ac:dyDescent="0.2">
      <c r="A237" s="36"/>
      <c r="B237" s="36"/>
      <c r="C237" s="161"/>
      <c r="D237" s="161"/>
      <c r="E237" s="71"/>
      <c r="F237" s="71"/>
      <c r="G237" s="92"/>
      <c r="H237" s="93">
        <f t="shared" si="25"/>
        <v>0</v>
      </c>
      <c r="I237" s="162"/>
      <c r="J237" s="93">
        <f t="shared" si="26"/>
        <v>0</v>
      </c>
      <c r="K237" s="162"/>
      <c r="L237" s="162" t="str">
        <f t="shared" si="27"/>
        <v/>
      </c>
      <c r="M237" s="39"/>
      <c r="N237" s="163">
        <f t="shared" si="28"/>
        <v>0</v>
      </c>
      <c r="O237" s="163">
        <f t="shared" si="29"/>
        <v>0</v>
      </c>
      <c r="P237" s="163">
        <f t="shared" si="30"/>
        <v>0</v>
      </c>
      <c r="Q237" s="163">
        <f t="shared" si="31"/>
        <v>0</v>
      </c>
      <c r="R237" s="163">
        <f t="shared" si="32"/>
        <v>0</v>
      </c>
      <c r="S237" s="39"/>
      <c r="T237" s="164"/>
      <c r="U237" s="165">
        <f>ROUND(ROUND(T237,2)*(1+'General Inputs'!K$20)*(1-Z237)+'General Inputs'!K$28,2)</f>
        <v>0</v>
      </c>
      <c r="V237" s="165">
        <f>ROUND(ROUND(U237,2)*(1+'General Inputs'!L$20)*(1-AA237)+'General Inputs'!L$28,2)</f>
        <v>0</v>
      </c>
      <c r="W237" s="165">
        <f>ROUND(ROUND(V237,2)*(1+'General Inputs'!M$20)*(1-AB237)+'General Inputs'!M$28,2)</f>
        <v>0</v>
      </c>
      <c r="X237" s="165">
        <f>ROUND(ROUND(W237,2)*(1+'General Inputs'!N$20)*(1-AC237)+'General Inputs'!N$28,2)</f>
        <v>0</v>
      </c>
      <c r="Y237" s="166"/>
      <c r="Z237" s="194">
        <f>IF($T237="",0,'General Inputs'!K$23)</f>
        <v>0</v>
      </c>
      <c r="AA237" s="194">
        <f>IF($T237="",0,'General Inputs'!L$23)</f>
        <v>0</v>
      </c>
      <c r="AB237" s="194">
        <f>IF($T237="",0,'General Inputs'!M$23)</f>
        <v>0</v>
      </c>
      <c r="AC237" s="194">
        <f>IF($T237="",0,'General Inputs'!N$23)</f>
        <v>0</v>
      </c>
      <c r="AD237" s="36"/>
      <c r="AE237" s="36"/>
      <c r="AF237" s="36"/>
      <c r="AG237" s="36"/>
      <c r="AH237" s="36"/>
      <c r="AI237" s="36"/>
      <c r="AJ237" s="36"/>
    </row>
    <row r="238" spans="1:36" hidden="1" outlineLevel="1" x14ac:dyDescent="0.2">
      <c r="A238" s="36"/>
      <c r="B238" s="36"/>
      <c r="C238" s="161"/>
      <c r="D238" s="161"/>
      <c r="E238" s="71"/>
      <c r="F238" s="71"/>
      <c r="G238" s="92"/>
      <c r="H238" s="93">
        <f t="shared" si="25"/>
        <v>0</v>
      </c>
      <c r="I238" s="162"/>
      <c r="J238" s="93">
        <f t="shared" si="26"/>
        <v>0</v>
      </c>
      <c r="K238" s="162"/>
      <c r="L238" s="162" t="str">
        <f t="shared" si="27"/>
        <v/>
      </c>
      <c r="M238" s="39"/>
      <c r="N238" s="163">
        <f t="shared" si="28"/>
        <v>0</v>
      </c>
      <c r="O238" s="163">
        <f t="shared" si="29"/>
        <v>0</v>
      </c>
      <c r="P238" s="163">
        <f t="shared" si="30"/>
        <v>0</v>
      </c>
      <c r="Q238" s="163">
        <f t="shared" si="31"/>
        <v>0</v>
      </c>
      <c r="R238" s="163">
        <f t="shared" si="32"/>
        <v>0</v>
      </c>
      <c r="S238" s="39"/>
      <c r="T238" s="164"/>
      <c r="U238" s="165">
        <f>ROUND(ROUND(T238,2)*(1+'General Inputs'!K$20)*(1-Z238)+'General Inputs'!K$28,2)</f>
        <v>0</v>
      </c>
      <c r="V238" s="165">
        <f>ROUND(ROUND(U238,2)*(1+'General Inputs'!L$20)*(1-AA238)+'General Inputs'!L$28,2)</f>
        <v>0</v>
      </c>
      <c r="W238" s="165">
        <f>ROUND(ROUND(V238,2)*(1+'General Inputs'!M$20)*(1-AB238)+'General Inputs'!M$28,2)</f>
        <v>0</v>
      </c>
      <c r="X238" s="165">
        <f>ROUND(ROUND(W238,2)*(1+'General Inputs'!N$20)*(1-AC238)+'General Inputs'!N$28,2)</f>
        <v>0</v>
      </c>
      <c r="Y238" s="166"/>
      <c r="Z238" s="194">
        <f>IF($T238="",0,'General Inputs'!K$23)</f>
        <v>0</v>
      </c>
      <c r="AA238" s="194">
        <f>IF($T238="",0,'General Inputs'!L$23)</f>
        <v>0</v>
      </c>
      <c r="AB238" s="194">
        <f>IF($T238="",0,'General Inputs'!M$23)</f>
        <v>0</v>
      </c>
      <c r="AC238" s="194">
        <f>IF($T238="",0,'General Inputs'!N$23)</f>
        <v>0</v>
      </c>
      <c r="AD238" s="36"/>
      <c r="AE238" s="36"/>
      <c r="AF238" s="36"/>
      <c r="AG238" s="36"/>
      <c r="AH238" s="36"/>
      <c r="AI238" s="36"/>
      <c r="AJ238" s="36"/>
    </row>
    <row r="239" spans="1:36" hidden="1" outlineLevel="1" x14ac:dyDescent="0.2">
      <c r="A239" s="36"/>
      <c r="B239" s="36"/>
      <c r="C239" s="161"/>
      <c r="D239" s="161"/>
      <c r="E239" s="71"/>
      <c r="F239" s="71"/>
      <c r="G239" s="92"/>
      <c r="H239" s="93">
        <f t="shared" si="25"/>
        <v>0</v>
      </c>
      <c r="I239" s="162"/>
      <c r="J239" s="93">
        <f t="shared" si="26"/>
        <v>0</v>
      </c>
      <c r="K239" s="162"/>
      <c r="L239" s="162" t="str">
        <f t="shared" si="27"/>
        <v/>
      </c>
      <c r="M239" s="39"/>
      <c r="N239" s="163">
        <f t="shared" si="28"/>
        <v>0</v>
      </c>
      <c r="O239" s="163">
        <f t="shared" si="29"/>
        <v>0</v>
      </c>
      <c r="P239" s="163">
        <f t="shared" si="30"/>
        <v>0</v>
      </c>
      <c r="Q239" s="163">
        <f t="shared" si="31"/>
        <v>0</v>
      </c>
      <c r="R239" s="163">
        <f t="shared" si="32"/>
        <v>0</v>
      </c>
      <c r="S239" s="39"/>
      <c r="T239" s="164"/>
      <c r="U239" s="165">
        <f>ROUND(ROUND(T239,2)*(1+'General Inputs'!K$20)*(1-Z239)+'General Inputs'!K$28,2)</f>
        <v>0</v>
      </c>
      <c r="V239" s="165">
        <f>ROUND(ROUND(U239,2)*(1+'General Inputs'!L$20)*(1-AA239)+'General Inputs'!L$28,2)</f>
        <v>0</v>
      </c>
      <c r="W239" s="165">
        <f>ROUND(ROUND(V239,2)*(1+'General Inputs'!M$20)*(1-AB239)+'General Inputs'!M$28,2)</f>
        <v>0</v>
      </c>
      <c r="X239" s="165">
        <f>ROUND(ROUND(W239,2)*(1+'General Inputs'!N$20)*(1-AC239)+'General Inputs'!N$28,2)</f>
        <v>0</v>
      </c>
      <c r="Y239" s="166"/>
      <c r="Z239" s="194">
        <f>IF($T239="",0,'General Inputs'!K$23)</f>
        <v>0</v>
      </c>
      <c r="AA239" s="194">
        <f>IF($T239="",0,'General Inputs'!L$23)</f>
        <v>0</v>
      </c>
      <c r="AB239" s="194">
        <f>IF($T239="",0,'General Inputs'!M$23)</f>
        <v>0</v>
      </c>
      <c r="AC239" s="194">
        <f>IF($T239="",0,'General Inputs'!N$23)</f>
        <v>0</v>
      </c>
      <c r="AD239" s="36"/>
      <c r="AE239" s="36"/>
      <c r="AF239" s="36"/>
      <c r="AG239" s="36"/>
      <c r="AH239" s="36"/>
      <c r="AI239" s="36"/>
      <c r="AJ239" s="36"/>
    </row>
    <row r="240" spans="1:36" hidden="1" outlineLevel="1" x14ac:dyDescent="0.2">
      <c r="A240" s="36"/>
      <c r="B240" s="36"/>
      <c r="C240" s="161"/>
      <c r="D240" s="161"/>
      <c r="E240" s="71"/>
      <c r="F240" s="71"/>
      <c r="G240" s="92"/>
      <c r="H240" s="93">
        <f t="shared" si="25"/>
        <v>0</v>
      </c>
      <c r="I240" s="162"/>
      <c r="J240" s="93">
        <f t="shared" si="26"/>
        <v>0</v>
      </c>
      <c r="K240" s="162"/>
      <c r="L240" s="162" t="str">
        <f t="shared" si="27"/>
        <v/>
      </c>
      <c r="M240" s="39"/>
      <c r="N240" s="163">
        <f t="shared" si="28"/>
        <v>0</v>
      </c>
      <c r="O240" s="163">
        <f t="shared" si="29"/>
        <v>0</v>
      </c>
      <c r="P240" s="163">
        <f t="shared" si="30"/>
        <v>0</v>
      </c>
      <c r="Q240" s="163">
        <f t="shared" si="31"/>
        <v>0</v>
      </c>
      <c r="R240" s="163">
        <f t="shared" si="32"/>
        <v>0</v>
      </c>
      <c r="S240" s="39"/>
      <c r="T240" s="164"/>
      <c r="U240" s="165">
        <f>ROUND(ROUND(T240,2)*(1+'General Inputs'!K$20)*(1-Z240)+'General Inputs'!K$28,2)</f>
        <v>0</v>
      </c>
      <c r="V240" s="165">
        <f>ROUND(ROUND(U240,2)*(1+'General Inputs'!L$20)*(1-AA240)+'General Inputs'!L$28,2)</f>
        <v>0</v>
      </c>
      <c r="W240" s="165">
        <f>ROUND(ROUND(V240,2)*(1+'General Inputs'!M$20)*(1-AB240)+'General Inputs'!M$28,2)</f>
        <v>0</v>
      </c>
      <c r="X240" s="165">
        <f>ROUND(ROUND(W240,2)*(1+'General Inputs'!N$20)*(1-AC240)+'General Inputs'!N$28,2)</f>
        <v>0</v>
      </c>
      <c r="Y240" s="166"/>
      <c r="Z240" s="194">
        <f>IF($T240="",0,'General Inputs'!K$23)</f>
        <v>0</v>
      </c>
      <c r="AA240" s="194">
        <f>IF($T240="",0,'General Inputs'!L$23)</f>
        <v>0</v>
      </c>
      <c r="AB240" s="194">
        <f>IF($T240="",0,'General Inputs'!M$23)</f>
        <v>0</v>
      </c>
      <c r="AC240" s="194">
        <f>IF($T240="",0,'General Inputs'!N$23)</f>
        <v>0</v>
      </c>
      <c r="AD240" s="36"/>
      <c r="AE240" s="36"/>
      <c r="AF240" s="36"/>
      <c r="AG240" s="36"/>
      <c r="AH240" s="36"/>
      <c r="AI240" s="36"/>
      <c r="AJ240" s="36"/>
    </row>
    <row r="241" spans="1:36" hidden="1" outlineLevel="1" x14ac:dyDescent="0.2">
      <c r="A241" s="36"/>
      <c r="B241" s="36"/>
      <c r="C241" s="161"/>
      <c r="D241" s="161"/>
      <c r="E241" s="71"/>
      <c r="F241" s="71"/>
      <c r="G241" s="92"/>
      <c r="H241" s="93">
        <f t="shared" si="25"/>
        <v>0</v>
      </c>
      <c r="I241" s="162"/>
      <c r="J241" s="93">
        <f t="shared" si="26"/>
        <v>0</v>
      </c>
      <c r="K241" s="162"/>
      <c r="L241" s="162" t="str">
        <f t="shared" si="27"/>
        <v/>
      </c>
      <c r="M241" s="39"/>
      <c r="N241" s="163">
        <f t="shared" si="28"/>
        <v>0</v>
      </c>
      <c r="O241" s="163">
        <f t="shared" si="29"/>
        <v>0</v>
      </c>
      <c r="P241" s="163">
        <f t="shared" si="30"/>
        <v>0</v>
      </c>
      <c r="Q241" s="163">
        <f t="shared" si="31"/>
        <v>0</v>
      </c>
      <c r="R241" s="163">
        <f t="shared" si="32"/>
        <v>0</v>
      </c>
      <c r="S241" s="39"/>
      <c r="T241" s="164"/>
      <c r="U241" s="165">
        <f>ROUND(ROUND(T241,2)*(1+'General Inputs'!K$20)*(1-Z241)+'General Inputs'!K$28,2)</f>
        <v>0</v>
      </c>
      <c r="V241" s="165">
        <f>ROUND(ROUND(U241,2)*(1+'General Inputs'!L$20)*(1-AA241)+'General Inputs'!L$28,2)</f>
        <v>0</v>
      </c>
      <c r="W241" s="165">
        <f>ROUND(ROUND(V241,2)*(1+'General Inputs'!M$20)*(1-AB241)+'General Inputs'!M$28,2)</f>
        <v>0</v>
      </c>
      <c r="X241" s="165">
        <f>ROUND(ROUND(W241,2)*(1+'General Inputs'!N$20)*(1-AC241)+'General Inputs'!N$28,2)</f>
        <v>0</v>
      </c>
      <c r="Y241" s="166"/>
      <c r="Z241" s="194">
        <f>IF($T241="",0,'General Inputs'!K$23)</f>
        <v>0</v>
      </c>
      <c r="AA241" s="194">
        <f>IF($T241="",0,'General Inputs'!L$23)</f>
        <v>0</v>
      </c>
      <c r="AB241" s="194">
        <f>IF($T241="",0,'General Inputs'!M$23)</f>
        <v>0</v>
      </c>
      <c r="AC241" s="194">
        <f>IF($T241="",0,'General Inputs'!N$23)</f>
        <v>0</v>
      </c>
      <c r="AD241" s="36"/>
      <c r="AE241" s="36"/>
      <c r="AF241" s="36"/>
      <c r="AG241" s="36"/>
      <c r="AH241" s="36"/>
      <c r="AI241" s="36"/>
      <c r="AJ241" s="36"/>
    </row>
    <row r="242" spans="1:36" hidden="1" outlineLevel="1" x14ac:dyDescent="0.2">
      <c r="A242" s="36"/>
      <c r="B242" s="36"/>
      <c r="C242" s="161"/>
      <c r="D242" s="161"/>
      <c r="E242" s="71"/>
      <c r="F242" s="71"/>
      <c r="G242" s="92"/>
      <c r="H242" s="93">
        <f t="shared" si="25"/>
        <v>0</v>
      </c>
      <c r="I242" s="162"/>
      <c r="J242" s="93">
        <f t="shared" si="26"/>
        <v>0</v>
      </c>
      <c r="K242" s="162"/>
      <c r="L242" s="162" t="str">
        <f t="shared" si="27"/>
        <v/>
      </c>
      <c r="M242" s="39"/>
      <c r="N242" s="163">
        <f t="shared" si="28"/>
        <v>0</v>
      </c>
      <c r="O242" s="163">
        <f t="shared" si="29"/>
        <v>0</v>
      </c>
      <c r="P242" s="163">
        <f t="shared" si="30"/>
        <v>0</v>
      </c>
      <c r="Q242" s="163">
        <f t="shared" si="31"/>
        <v>0</v>
      </c>
      <c r="R242" s="163">
        <f t="shared" si="32"/>
        <v>0</v>
      </c>
      <c r="S242" s="39"/>
      <c r="T242" s="164"/>
      <c r="U242" s="165">
        <f>ROUND(ROUND(T242,2)*(1+'General Inputs'!K$20)*(1-Z242)+'General Inputs'!K$28,2)</f>
        <v>0</v>
      </c>
      <c r="V242" s="165">
        <f>ROUND(ROUND(U242,2)*(1+'General Inputs'!L$20)*(1-AA242)+'General Inputs'!L$28,2)</f>
        <v>0</v>
      </c>
      <c r="W242" s="165">
        <f>ROUND(ROUND(V242,2)*(1+'General Inputs'!M$20)*(1-AB242)+'General Inputs'!M$28,2)</f>
        <v>0</v>
      </c>
      <c r="X242" s="165">
        <f>ROUND(ROUND(W242,2)*(1+'General Inputs'!N$20)*(1-AC242)+'General Inputs'!N$28,2)</f>
        <v>0</v>
      </c>
      <c r="Y242" s="166"/>
      <c r="Z242" s="194">
        <f>IF($T242="",0,'General Inputs'!K$23)</f>
        <v>0</v>
      </c>
      <c r="AA242" s="194">
        <f>IF($T242="",0,'General Inputs'!L$23)</f>
        <v>0</v>
      </c>
      <c r="AB242" s="194">
        <f>IF($T242="",0,'General Inputs'!M$23)</f>
        <v>0</v>
      </c>
      <c r="AC242" s="194">
        <f>IF($T242="",0,'General Inputs'!N$23)</f>
        <v>0</v>
      </c>
      <c r="AD242" s="36"/>
      <c r="AE242" s="36"/>
      <c r="AF242" s="36"/>
      <c r="AG242" s="36"/>
      <c r="AH242" s="36"/>
      <c r="AI242" s="36"/>
      <c r="AJ242" s="36"/>
    </row>
    <row r="243" spans="1:36" hidden="1" outlineLevel="1" x14ac:dyDescent="0.2">
      <c r="A243" s="36"/>
      <c r="B243" s="36"/>
      <c r="C243" s="161"/>
      <c r="D243" s="161"/>
      <c r="E243" s="71"/>
      <c r="F243" s="71"/>
      <c r="G243" s="92"/>
      <c r="H243" s="93">
        <f t="shared" si="25"/>
        <v>0</v>
      </c>
      <c r="I243" s="162"/>
      <c r="J243" s="93">
        <f t="shared" si="26"/>
        <v>0</v>
      </c>
      <c r="K243" s="162"/>
      <c r="L243" s="162" t="str">
        <f t="shared" si="27"/>
        <v/>
      </c>
      <c r="M243" s="39"/>
      <c r="N243" s="163">
        <f t="shared" si="28"/>
        <v>0</v>
      </c>
      <c r="O243" s="163">
        <f t="shared" si="29"/>
        <v>0</v>
      </c>
      <c r="P243" s="163">
        <f t="shared" si="30"/>
        <v>0</v>
      </c>
      <c r="Q243" s="163">
        <f t="shared" si="31"/>
        <v>0</v>
      </c>
      <c r="R243" s="163">
        <f t="shared" si="32"/>
        <v>0</v>
      </c>
      <c r="S243" s="39"/>
      <c r="T243" s="164"/>
      <c r="U243" s="165">
        <f>ROUND(ROUND(T243,2)*(1+'General Inputs'!K$20)*(1-Z243)+'General Inputs'!K$28,2)</f>
        <v>0</v>
      </c>
      <c r="V243" s="165">
        <f>ROUND(ROUND(U243,2)*(1+'General Inputs'!L$20)*(1-AA243)+'General Inputs'!L$28,2)</f>
        <v>0</v>
      </c>
      <c r="W243" s="165">
        <f>ROUND(ROUND(V243,2)*(1+'General Inputs'!M$20)*(1-AB243)+'General Inputs'!M$28,2)</f>
        <v>0</v>
      </c>
      <c r="X243" s="165">
        <f>ROUND(ROUND(W243,2)*(1+'General Inputs'!N$20)*(1-AC243)+'General Inputs'!N$28,2)</f>
        <v>0</v>
      </c>
      <c r="Y243" s="166"/>
      <c r="Z243" s="194">
        <f>IF($T243="",0,'General Inputs'!K$23)</f>
        <v>0</v>
      </c>
      <c r="AA243" s="194">
        <f>IF($T243="",0,'General Inputs'!L$23)</f>
        <v>0</v>
      </c>
      <c r="AB243" s="194">
        <f>IF($T243="",0,'General Inputs'!M$23)</f>
        <v>0</v>
      </c>
      <c r="AC243" s="194">
        <f>IF($T243="",0,'General Inputs'!N$23)</f>
        <v>0</v>
      </c>
      <c r="AD243" s="36"/>
      <c r="AE243" s="36"/>
      <c r="AF243" s="36"/>
      <c r="AG243" s="36"/>
      <c r="AH243" s="36"/>
      <c r="AI243" s="36"/>
      <c r="AJ243" s="36"/>
    </row>
    <row r="244" spans="1:36" hidden="1" outlineLevel="1" x14ac:dyDescent="0.2">
      <c r="A244" s="36"/>
      <c r="B244" s="36"/>
      <c r="C244" s="161"/>
      <c r="D244" s="161"/>
      <c r="E244" s="71"/>
      <c r="F244" s="71"/>
      <c r="G244" s="92"/>
      <c r="H244" s="93">
        <f t="shared" si="25"/>
        <v>0</v>
      </c>
      <c r="I244" s="162"/>
      <c r="J244" s="93">
        <f t="shared" si="26"/>
        <v>0</v>
      </c>
      <c r="K244" s="162"/>
      <c r="L244" s="162" t="str">
        <f t="shared" si="27"/>
        <v/>
      </c>
      <c r="M244" s="39"/>
      <c r="N244" s="163">
        <f t="shared" si="28"/>
        <v>0</v>
      </c>
      <c r="O244" s="163">
        <f t="shared" si="29"/>
        <v>0</v>
      </c>
      <c r="P244" s="163">
        <f t="shared" si="30"/>
        <v>0</v>
      </c>
      <c r="Q244" s="163">
        <f t="shared" si="31"/>
        <v>0</v>
      </c>
      <c r="R244" s="163">
        <f t="shared" si="32"/>
        <v>0</v>
      </c>
      <c r="S244" s="39"/>
      <c r="T244" s="164"/>
      <c r="U244" s="165">
        <f>ROUND(ROUND(T244,2)*(1+'General Inputs'!K$20)*(1-Z244)+'General Inputs'!K$28,2)</f>
        <v>0</v>
      </c>
      <c r="V244" s="165">
        <f>ROUND(ROUND(U244,2)*(1+'General Inputs'!L$20)*(1-AA244)+'General Inputs'!L$28,2)</f>
        <v>0</v>
      </c>
      <c r="W244" s="165">
        <f>ROUND(ROUND(V244,2)*(1+'General Inputs'!M$20)*(1-AB244)+'General Inputs'!M$28,2)</f>
        <v>0</v>
      </c>
      <c r="X244" s="165">
        <f>ROUND(ROUND(W244,2)*(1+'General Inputs'!N$20)*(1-AC244)+'General Inputs'!N$28,2)</f>
        <v>0</v>
      </c>
      <c r="Y244" s="166"/>
      <c r="Z244" s="194">
        <f>IF($T244="",0,'General Inputs'!K$23)</f>
        <v>0</v>
      </c>
      <c r="AA244" s="194">
        <f>IF($T244="",0,'General Inputs'!L$23)</f>
        <v>0</v>
      </c>
      <c r="AB244" s="194">
        <f>IF($T244="",0,'General Inputs'!M$23)</f>
        <v>0</v>
      </c>
      <c r="AC244" s="194">
        <f>IF($T244="",0,'General Inputs'!N$23)</f>
        <v>0</v>
      </c>
      <c r="AD244" s="36"/>
      <c r="AE244" s="36"/>
      <c r="AF244" s="36"/>
      <c r="AG244" s="36"/>
      <c r="AH244" s="36"/>
      <c r="AI244" s="36"/>
      <c r="AJ244" s="36"/>
    </row>
    <row r="245" spans="1:36" hidden="1" outlineLevel="1" x14ac:dyDescent="0.2">
      <c r="A245" s="36"/>
      <c r="B245" s="36"/>
      <c r="C245" s="161"/>
      <c r="D245" s="161"/>
      <c r="E245" s="71"/>
      <c r="F245" s="71"/>
      <c r="G245" s="92"/>
      <c r="H245" s="93">
        <f t="shared" si="25"/>
        <v>0</v>
      </c>
      <c r="I245" s="162"/>
      <c r="J245" s="93">
        <f t="shared" si="26"/>
        <v>0</v>
      </c>
      <c r="K245" s="162"/>
      <c r="L245" s="162" t="str">
        <f t="shared" si="27"/>
        <v/>
      </c>
      <c r="M245" s="39"/>
      <c r="N245" s="163">
        <f t="shared" si="28"/>
        <v>0</v>
      </c>
      <c r="O245" s="163">
        <f t="shared" si="29"/>
        <v>0</v>
      </c>
      <c r="P245" s="163">
        <f t="shared" si="30"/>
        <v>0</v>
      </c>
      <c r="Q245" s="163">
        <f t="shared" si="31"/>
        <v>0</v>
      </c>
      <c r="R245" s="163">
        <f t="shared" si="32"/>
        <v>0</v>
      </c>
      <c r="S245" s="39"/>
      <c r="T245" s="164"/>
      <c r="U245" s="165">
        <f>ROUND(ROUND(T245,2)*(1+'General Inputs'!K$20)*(1-Z245)+'General Inputs'!K$28,2)</f>
        <v>0</v>
      </c>
      <c r="V245" s="165">
        <f>ROUND(ROUND(U245,2)*(1+'General Inputs'!L$20)*(1-AA245)+'General Inputs'!L$28,2)</f>
        <v>0</v>
      </c>
      <c r="W245" s="165">
        <f>ROUND(ROUND(V245,2)*(1+'General Inputs'!M$20)*(1-AB245)+'General Inputs'!M$28,2)</f>
        <v>0</v>
      </c>
      <c r="X245" s="165">
        <f>ROUND(ROUND(W245,2)*(1+'General Inputs'!N$20)*(1-AC245)+'General Inputs'!N$28,2)</f>
        <v>0</v>
      </c>
      <c r="Y245" s="166"/>
      <c r="Z245" s="194">
        <f>IF($T245="",0,'General Inputs'!K$23)</f>
        <v>0</v>
      </c>
      <c r="AA245" s="194">
        <f>IF($T245="",0,'General Inputs'!L$23)</f>
        <v>0</v>
      </c>
      <c r="AB245" s="194">
        <f>IF($T245="",0,'General Inputs'!M$23)</f>
        <v>0</v>
      </c>
      <c r="AC245" s="194">
        <f>IF($T245="",0,'General Inputs'!N$23)</f>
        <v>0</v>
      </c>
      <c r="AD245" s="36"/>
      <c r="AE245" s="36"/>
      <c r="AF245" s="36"/>
      <c r="AG245" s="36"/>
      <c r="AH245" s="36"/>
      <c r="AI245" s="36"/>
      <c r="AJ245" s="36"/>
    </row>
    <row r="246" spans="1:36" hidden="1" outlineLevel="1" x14ac:dyDescent="0.2">
      <c r="A246" s="36"/>
      <c r="B246" s="36"/>
      <c r="C246" s="161"/>
      <c r="D246" s="161"/>
      <c r="E246" s="71"/>
      <c r="F246" s="71"/>
      <c r="G246" s="92"/>
      <c r="H246" s="93">
        <f t="shared" si="25"/>
        <v>0</v>
      </c>
      <c r="I246" s="162"/>
      <c r="J246" s="93">
        <f t="shared" si="26"/>
        <v>0</v>
      </c>
      <c r="K246" s="162"/>
      <c r="L246" s="162" t="str">
        <f t="shared" si="27"/>
        <v/>
      </c>
      <c r="M246" s="39"/>
      <c r="N246" s="163">
        <f t="shared" si="28"/>
        <v>0</v>
      </c>
      <c r="O246" s="163">
        <f t="shared" si="29"/>
        <v>0</v>
      </c>
      <c r="P246" s="163">
        <f t="shared" si="30"/>
        <v>0</v>
      </c>
      <c r="Q246" s="163">
        <f t="shared" si="31"/>
        <v>0</v>
      </c>
      <c r="R246" s="163">
        <f t="shared" si="32"/>
        <v>0</v>
      </c>
      <c r="S246" s="39"/>
      <c r="T246" s="164"/>
      <c r="U246" s="165">
        <f>ROUND(ROUND(T246,2)*(1+'General Inputs'!K$20)*(1-Z246)+'General Inputs'!K$28,2)</f>
        <v>0</v>
      </c>
      <c r="V246" s="165">
        <f>ROUND(ROUND(U246,2)*(1+'General Inputs'!L$20)*(1-AA246)+'General Inputs'!L$28,2)</f>
        <v>0</v>
      </c>
      <c r="W246" s="165">
        <f>ROUND(ROUND(V246,2)*(1+'General Inputs'!M$20)*(1-AB246)+'General Inputs'!M$28,2)</f>
        <v>0</v>
      </c>
      <c r="X246" s="165">
        <f>ROUND(ROUND(W246,2)*(1+'General Inputs'!N$20)*(1-AC246)+'General Inputs'!N$28,2)</f>
        <v>0</v>
      </c>
      <c r="Y246" s="166"/>
      <c r="Z246" s="194">
        <f>IF($T246="",0,'General Inputs'!K$23)</f>
        <v>0</v>
      </c>
      <c r="AA246" s="194">
        <f>IF($T246="",0,'General Inputs'!L$23)</f>
        <v>0</v>
      </c>
      <c r="AB246" s="194">
        <f>IF($T246="",0,'General Inputs'!M$23)</f>
        <v>0</v>
      </c>
      <c r="AC246" s="194">
        <f>IF($T246="",0,'General Inputs'!N$23)</f>
        <v>0</v>
      </c>
      <c r="AD246" s="36"/>
      <c r="AE246" s="36"/>
      <c r="AF246" s="36"/>
      <c r="AG246" s="36"/>
      <c r="AH246" s="36"/>
      <c r="AI246" s="36"/>
      <c r="AJ246" s="36"/>
    </row>
    <row r="247" spans="1:36" hidden="1" outlineLevel="1" x14ac:dyDescent="0.2">
      <c r="A247" s="36"/>
      <c r="B247" s="36"/>
      <c r="C247" s="161"/>
      <c r="D247" s="161"/>
      <c r="E247" s="71"/>
      <c r="F247" s="71"/>
      <c r="G247" s="92"/>
      <c r="H247" s="93">
        <f t="shared" si="25"/>
        <v>0</v>
      </c>
      <c r="I247" s="162"/>
      <c r="J247" s="93">
        <f t="shared" si="26"/>
        <v>0</v>
      </c>
      <c r="K247" s="162"/>
      <c r="L247" s="162" t="str">
        <f t="shared" si="27"/>
        <v/>
      </c>
      <c r="M247" s="39"/>
      <c r="N247" s="163">
        <f t="shared" si="28"/>
        <v>0</v>
      </c>
      <c r="O247" s="163">
        <f t="shared" si="29"/>
        <v>0</v>
      </c>
      <c r="P247" s="163">
        <f t="shared" si="30"/>
        <v>0</v>
      </c>
      <c r="Q247" s="163">
        <f t="shared" si="31"/>
        <v>0</v>
      </c>
      <c r="R247" s="163">
        <f t="shared" si="32"/>
        <v>0</v>
      </c>
      <c r="S247" s="39"/>
      <c r="T247" s="164"/>
      <c r="U247" s="165">
        <f>ROUND(ROUND(T247,2)*(1+'General Inputs'!K$20)*(1-Z247)+'General Inputs'!K$28,2)</f>
        <v>0</v>
      </c>
      <c r="V247" s="165">
        <f>ROUND(ROUND(U247,2)*(1+'General Inputs'!L$20)*(1-AA247)+'General Inputs'!L$28,2)</f>
        <v>0</v>
      </c>
      <c r="W247" s="165">
        <f>ROUND(ROUND(V247,2)*(1+'General Inputs'!M$20)*(1-AB247)+'General Inputs'!M$28,2)</f>
        <v>0</v>
      </c>
      <c r="X247" s="165">
        <f>ROUND(ROUND(W247,2)*(1+'General Inputs'!N$20)*(1-AC247)+'General Inputs'!N$28,2)</f>
        <v>0</v>
      </c>
      <c r="Y247" s="166"/>
      <c r="Z247" s="194">
        <f>IF($T247="",0,'General Inputs'!K$23)</f>
        <v>0</v>
      </c>
      <c r="AA247" s="194">
        <f>IF($T247="",0,'General Inputs'!L$23)</f>
        <v>0</v>
      </c>
      <c r="AB247" s="194">
        <f>IF($T247="",0,'General Inputs'!M$23)</f>
        <v>0</v>
      </c>
      <c r="AC247" s="194">
        <f>IF($T247="",0,'General Inputs'!N$23)</f>
        <v>0</v>
      </c>
      <c r="AD247" s="36"/>
      <c r="AE247" s="36"/>
      <c r="AF247" s="36"/>
      <c r="AG247" s="36"/>
      <c r="AH247" s="36"/>
      <c r="AI247" s="36"/>
      <c r="AJ247" s="36"/>
    </row>
    <row r="248" spans="1:36" hidden="1" outlineLevel="1" x14ac:dyDescent="0.2">
      <c r="A248" s="36"/>
      <c r="B248" s="36"/>
      <c r="C248" s="161"/>
      <c r="D248" s="161"/>
      <c r="E248" s="71"/>
      <c r="F248" s="71"/>
      <c r="G248" s="92"/>
      <c r="H248" s="93">
        <f t="shared" si="25"/>
        <v>0</v>
      </c>
      <c r="I248" s="162"/>
      <c r="J248" s="93">
        <f t="shared" si="26"/>
        <v>0</v>
      </c>
      <c r="K248" s="162"/>
      <c r="L248" s="162" t="str">
        <f t="shared" si="27"/>
        <v/>
      </c>
      <c r="M248" s="39"/>
      <c r="N248" s="163">
        <f t="shared" si="28"/>
        <v>0</v>
      </c>
      <c r="O248" s="163">
        <f t="shared" si="29"/>
        <v>0</v>
      </c>
      <c r="P248" s="163">
        <f t="shared" si="30"/>
        <v>0</v>
      </c>
      <c r="Q248" s="163">
        <f t="shared" si="31"/>
        <v>0</v>
      </c>
      <c r="R248" s="163">
        <f t="shared" si="32"/>
        <v>0</v>
      </c>
      <c r="S248" s="39"/>
      <c r="T248" s="164"/>
      <c r="U248" s="165">
        <f>ROUND(ROUND(T248,2)*(1+'General Inputs'!K$20)*(1-Z248)+'General Inputs'!K$28,2)</f>
        <v>0</v>
      </c>
      <c r="V248" s="165">
        <f>ROUND(ROUND(U248,2)*(1+'General Inputs'!L$20)*(1-AA248)+'General Inputs'!L$28,2)</f>
        <v>0</v>
      </c>
      <c r="W248" s="165">
        <f>ROUND(ROUND(V248,2)*(1+'General Inputs'!M$20)*(1-AB248)+'General Inputs'!M$28,2)</f>
        <v>0</v>
      </c>
      <c r="X248" s="165">
        <f>ROUND(ROUND(W248,2)*(1+'General Inputs'!N$20)*(1-AC248)+'General Inputs'!N$28,2)</f>
        <v>0</v>
      </c>
      <c r="Y248" s="166"/>
      <c r="Z248" s="194">
        <f>IF($T248="",0,'General Inputs'!K$23)</f>
        <v>0</v>
      </c>
      <c r="AA248" s="194">
        <f>IF($T248="",0,'General Inputs'!L$23)</f>
        <v>0</v>
      </c>
      <c r="AB248" s="194">
        <f>IF($T248="",0,'General Inputs'!M$23)</f>
        <v>0</v>
      </c>
      <c r="AC248" s="194">
        <f>IF($T248="",0,'General Inputs'!N$23)</f>
        <v>0</v>
      </c>
      <c r="AD248" s="36"/>
      <c r="AE248" s="36"/>
      <c r="AF248" s="36"/>
      <c r="AG248" s="36"/>
      <c r="AH248" s="36"/>
      <c r="AI248" s="36"/>
      <c r="AJ248" s="36"/>
    </row>
    <row r="249" spans="1:36" hidden="1" outlineLevel="1" x14ac:dyDescent="0.2">
      <c r="A249" s="36"/>
      <c r="B249" s="36"/>
      <c r="C249" s="161"/>
      <c r="D249" s="161"/>
      <c r="E249" s="71"/>
      <c r="F249" s="71"/>
      <c r="G249" s="92"/>
      <c r="H249" s="93">
        <f t="shared" si="25"/>
        <v>0</v>
      </c>
      <c r="I249" s="162"/>
      <c r="J249" s="93">
        <f t="shared" si="26"/>
        <v>0</v>
      </c>
      <c r="K249" s="162"/>
      <c r="L249" s="162" t="str">
        <f t="shared" si="27"/>
        <v/>
      </c>
      <c r="M249" s="39"/>
      <c r="N249" s="163">
        <f t="shared" si="28"/>
        <v>0</v>
      </c>
      <c r="O249" s="163">
        <f t="shared" si="29"/>
        <v>0</v>
      </c>
      <c r="P249" s="163">
        <f t="shared" si="30"/>
        <v>0</v>
      </c>
      <c r="Q249" s="163">
        <f t="shared" si="31"/>
        <v>0</v>
      </c>
      <c r="R249" s="163">
        <f t="shared" si="32"/>
        <v>0</v>
      </c>
      <c r="S249" s="39"/>
      <c r="T249" s="164"/>
      <c r="U249" s="165">
        <f>ROUND(ROUND(T249,2)*(1+'General Inputs'!K$20)*(1-Z249)+'General Inputs'!K$28,2)</f>
        <v>0</v>
      </c>
      <c r="V249" s="165">
        <f>ROUND(ROUND(U249,2)*(1+'General Inputs'!L$20)*(1-AA249)+'General Inputs'!L$28,2)</f>
        <v>0</v>
      </c>
      <c r="W249" s="165">
        <f>ROUND(ROUND(V249,2)*(1+'General Inputs'!M$20)*(1-AB249)+'General Inputs'!M$28,2)</f>
        <v>0</v>
      </c>
      <c r="X249" s="165">
        <f>ROUND(ROUND(W249,2)*(1+'General Inputs'!N$20)*(1-AC249)+'General Inputs'!N$28,2)</f>
        <v>0</v>
      </c>
      <c r="Y249" s="166"/>
      <c r="Z249" s="194">
        <f>IF($T249="",0,'General Inputs'!K$23)</f>
        <v>0</v>
      </c>
      <c r="AA249" s="194">
        <f>IF($T249="",0,'General Inputs'!L$23)</f>
        <v>0</v>
      </c>
      <c r="AB249" s="194">
        <f>IF($T249="",0,'General Inputs'!M$23)</f>
        <v>0</v>
      </c>
      <c r="AC249" s="194">
        <f>IF($T249="",0,'General Inputs'!N$23)</f>
        <v>0</v>
      </c>
      <c r="AD249" s="36"/>
      <c r="AE249" s="36"/>
      <c r="AF249" s="36"/>
      <c r="AG249" s="36"/>
      <c r="AH249" s="36"/>
      <c r="AI249" s="36"/>
      <c r="AJ249" s="36"/>
    </row>
    <row r="250" spans="1:36" hidden="1" outlineLevel="1" x14ac:dyDescent="0.2">
      <c r="A250" s="36"/>
      <c r="B250" s="36"/>
      <c r="C250" s="161"/>
      <c r="D250" s="161"/>
      <c r="E250" s="71"/>
      <c r="F250" s="71"/>
      <c r="G250" s="92"/>
      <c r="H250" s="93">
        <f t="shared" si="25"/>
        <v>0</v>
      </c>
      <c r="I250" s="162"/>
      <c r="J250" s="93">
        <f t="shared" si="26"/>
        <v>0</v>
      </c>
      <c r="K250" s="162"/>
      <c r="L250" s="162" t="str">
        <f t="shared" si="27"/>
        <v/>
      </c>
      <c r="M250" s="39"/>
      <c r="N250" s="163">
        <f t="shared" si="28"/>
        <v>0</v>
      </c>
      <c r="O250" s="163">
        <f t="shared" si="29"/>
        <v>0</v>
      </c>
      <c r="P250" s="163">
        <f t="shared" si="30"/>
        <v>0</v>
      </c>
      <c r="Q250" s="163">
        <f t="shared" si="31"/>
        <v>0</v>
      </c>
      <c r="R250" s="163">
        <f t="shared" si="32"/>
        <v>0</v>
      </c>
      <c r="S250" s="39"/>
      <c r="T250" s="164"/>
      <c r="U250" s="165">
        <f>ROUND(ROUND(T250,2)*(1+'General Inputs'!K$20)*(1-Z250)+'General Inputs'!K$28,2)</f>
        <v>0</v>
      </c>
      <c r="V250" s="165">
        <f>ROUND(ROUND(U250,2)*(1+'General Inputs'!L$20)*(1-AA250)+'General Inputs'!L$28,2)</f>
        <v>0</v>
      </c>
      <c r="W250" s="165">
        <f>ROUND(ROUND(V250,2)*(1+'General Inputs'!M$20)*(1-AB250)+'General Inputs'!M$28,2)</f>
        <v>0</v>
      </c>
      <c r="X250" s="165">
        <f>ROUND(ROUND(W250,2)*(1+'General Inputs'!N$20)*(1-AC250)+'General Inputs'!N$28,2)</f>
        <v>0</v>
      </c>
      <c r="Y250" s="166"/>
      <c r="Z250" s="194">
        <f>IF($T250="",0,'General Inputs'!K$23)</f>
        <v>0</v>
      </c>
      <c r="AA250" s="194">
        <f>IF($T250="",0,'General Inputs'!L$23)</f>
        <v>0</v>
      </c>
      <c r="AB250" s="194">
        <f>IF($T250="",0,'General Inputs'!M$23)</f>
        <v>0</v>
      </c>
      <c r="AC250" s="194">
        <f>IF($T250="",0,'General Inputs'!N$23)</f>
        <v>0</v>
      </c>
      <c r="AD250" s="36"/>
      <c r="AE250" s="36"/>
      <c r="AF250" s="36"/>
      <c r="AG250" s="36"/>
      <c r="AH250" s="36"/>
      <c r="AI250" s="36"/>
      <c r="AJ250" s="36"/>
    </row>
    <row r="251" spans="1:36" hidden="1" outlineLevel="1" x14ac:dyDescent="0.2">
      <c r="A251" s="36"/>
      <c r="B251" s="36"/>
      <c r="C251" s="161"/>
      <c r="D251" s="161"/>
      <c r="E251" s="71"/>
      <c r="F251" s="71"/>
      <c r="G251" s="92"/>
      <c r="H251" s="93">
        <f t="shared" si="25"/>
        <v>0</v>
      </c>
      <c r="I251" s="162"/>
      <c r="J251" s="93">
        <f t="shared" si="26"/>
        <v>0</v>
      </c>
      <c r="K251" s="162"/>
      <c r="L251" s="162" t="str">
        <f t="shared" si="27"/>
        <v/>
      </c>
      <c r="M251" s="39"/>
      <c r="N251" s="163">
        <f t="shared" si="28"/>
        <v>0</v>
      </c>
      <c r="O251" s="163">
        <f t="shared" si="29"/>
        <v>0</v>
      </c>
      <c r="P251" s="163">
        <f t="shared" si="30"/>
        <v>0</v>
      </c>
      <c r="Q251" s="163">
        <f t="shared" si="31"/>
        <v>0</v>
      </c>
      <c r="R251" s="163">
        <f t="shared" si="32"/>
        <v>0</v>
      </c>
      <c r="S251" s="39"/>
      <c r="T251" s="164"/>
      <c r="U251" s="165">
        <f>ROUND(ROUND(T251,2)*(1+'General Inputs'!K$20)*(1-Z251)+'General Inputs'!K$28,2)</f>
        <v>0</v>
      </c>
      <c r="V251" s="165">
        <f>ROUND(ROUND(U251,2)*(1+'General Inputs'!L$20)*(1-AA251)+'General Inputs'!L$28,2)</f>
        <v>0</v>
      </c>
      <c r="W251" s="165">
        <f>ROUND(ROUND(V251,2)*(1+'General Inputs'!M$20)*(1-AB251)+'General Inputs'!M$28,2)</f>
        <v>0</v>
      </c>
      <c r="X251" s="165">
        <f>ROUND(ROUND(W251,2)*(1+'General Inputs'!N$20)*(1-AC251)+'General Inputs'!N$28,2)</f>
        <v>0</v>
      </c>
      <c r="Y251" s="166"/>
      <c r="Z251" s="194">
        <f>IF($T251="",0,'General Inputs'!K$23)</f>
        <v>0</v>
      </c>
      <c r="AA251" s="194">
        <f>IF($T251="",0,'General Inputs'!L$23)</f>
        <v>0</v>
      </c>
      <c r="AB251" s="194">
        <f>IF($T251="",0,'General Inputs'!M$23)</f>
        <v>0</v>
      </c>
      <c r="AC251" s="194">
        <f>IF($T251="",0,'General Inputs'!N$23)</f>
        <v>0</v>
      </c>
      <c r="AD251" s="36"/>
      <c r="AE251" s="36"/>
      <c r="AF251" s="36"/>
      <c r="AG251" s="36"/>
      <c r="AH251" s="36"/>
      <c r="AI251" s="36"/>
      <c r="AJ251" s="36"/>
    </row>
    <row r="252" spans="1:36" hidden="1" outlineLevel="1" x14ac:dyDescent="0.2">
      <c r="A252" s="36"/>
      <c r="B252" s="36"/>
      <c r="C252" s="161"/>
      <c r="D252" s="161"/>
      <c r="E252" s="71"/>
      <c r="F252" s="71"/>
      <c r="G252" s="92"/>
      <c r="H252" s="93">
        <f t="shared" si="25"/>
        <v>0</v>
      </c>
      <c r="I252" s="162"/>
      <c r="J252" s="93">
        <f t="shared" si="26"/>
        <v>0</v>
      </c>
      <c r="K252" s="162"/>
      <c r="L252" s="162" t="str">
        <f t="shared" si="27"/>
        <v/>
      </c>
      <c r="M252" s="39"/>
      <c r="N252" s="163">
        <f t="shared" si="28"/>
        <v>0</v>
      </c>
      <c r="O252" s="163">
        <f t="shared" si="29"/>
        <v>0</v>
      </c>
      <c r="P252" s="163">
        <f t="shared" si="30"/>
        <v>0</v>
      </c>
      <c r="Q252" s="163">
        <f t="shared" si="31"/>
        <v>0</v>
      </c>
      <c r="R252" s="163">
        <f t="shared" si="32"/>
        <v>0</v>
      </c>
      <c r="S252" s="39"/>
      <c r="T252" s="164"/>
      <c r="U252" s="165">
        <f>ROUND(ROUND(T252,2)*(1+'General Inputs'!K$20)*(1-Z252)+'General Inputs'!K$28,2)</f>
        <v>0</v>
      </c>
      <c r="V252" s="165">
        <f>ROUND(ROUND(U252,2)*(1+'General Inputs'!L$20)*(1-AA252)+'General Inputs'!L$28,2)</f>
        <v>0</v>
      </c>
      <c r="W252" s="165">
        <f>ROUND(ROUND(V252,2)*(1+'General Inputs'!M$20)*(1-AB252)+'General Inputs'!M$28,2)</f>
        <v>0</v>
      </c>
      <c r="X252" s="165">
        <f>ROUND(ROUND(W252,2)*(1+'General Inputs'!N$20)*(1-AC252)+'General Inputs'!N$28,2)</f>
        <v>0</v>
      </c>
      <c r="Y252" s="166"/>
      <c r="Z252" s="194">
        <f>IF($T252="",0,'General Inputs'!K$23)</f>
        <v>0</v>
      </c>
      <c r="AA252" s="194">
        <f>IF($T252="",0,'General Inputs'!L$23)</f>
        <v>0</v>
      </c>
      <c r="AB252" s="194">
        <f>IF($T252="",0,'General Inputs'!M$23)</f>
        <v>0</v>
      </c>
      <c r="AC252" s="194">
        <f>IF($T252="",0,'General Inputs'!N$23)</f>
        <v>0</v>
      </c>
      <c r="AD252" s="36"/>
      <c r="AE252" s="36"/>
      <c r="AF252" s="36"/>
      <c r="AG252" s="36"/>
      <c r="AH252" s="36"/>
      <c r="AI252" s="36"/>
      <c r="AJ252" s="36"/>
    </row>
    <row r="253" spans="1:36" hidden="1" outlineLevel="1" x14ac:dyDescent="0.2">
      <c r="A253" s="36"/>
      <c r="B253" s="36"/>
      <c r="C253" s="161"/>
      <c r="D253" s="161"/>
      <c r="E253" s="71"/>
      <c r="F253" s="71"/>
      <c r="G253" s="92"/>
      <c r="H253" s="93">
        <f t="shared" si="25"/>
        <v>0</v>
      </c>
      <c r="I253" s="162"/>
      <c r="J253" s="93">
        <f t="shared" si="26"/>
        <v>0</v>
      </c>
      <c r="K253" s="162"/>
      <c r="L253" s="162" t="str">
        <f t="shared" si="27"/>
        <v/>
      </c>
      <c r="M253" s="39"/>
      <c r="N253" s="163">
        <f t="shared" si="28"/>
        <v>0</v>
      </c>
      <c r="O253" s="163">
        <f t="shared" si="29"/>
        <v>0</v>
      </c>
      <c r="P253" s="163">
        <f t="shared" si="30"/>
        <v>0</v>
      </c>
      <c r="Q253" s="163">
        <f t="shared" si="31"/>
        <v>0</v>
      </c>
      <c r="R253" s="163">
        <f t="shared" si="32"/>
        <v>0</v>
      </c>
      <c r="S253" s="39"/>
      <c r="T253" s="164"/>
      <c r="U253" s="165">
        <f>ROUND(ROUND(T253,2)*(1+'General Inputs'!K$20)*(1-Z253)+'General Inputs'!K$28,2)</f>
        <v>0</v>
      </c>
      <c r="V253" s="165">
        <f>ROUND(ROUND(U253,2)*(1+'General Inputs'!L$20)*(1-AA253)+'General Inputs'!L$28,2)</f>
        <v>0</v>
      </c>
      <c r="W253" s="165">
        <f>ROUND(ROUND(V253,2)*(1+'General Inputs'!M$20)*(1-AB253)+'General Inputs'!M$28,2)</f>
        <v>0</v>
      </c>
      <c r="X253" s="165">
        <f>ROUND(ROUND(W253,2)*(1+'General Inputs'!N$20)*(1-AC253)+'General Inputs'!N$28,2)</f>
        <v>0</v>
      </c>
      <c r="Y253" s="166"/>
      <c r="Z253" s="194">
        <f>IF($T253="",0,'General Inputs'!K$23)</f>
        <v>0</v>
      </c>
      <c r="AA253" s="194">
        <f>IF($T253="",0,'General Inputs'!L$23)</f>
        <v>0</v>
      </c>
      <c r="AB253" s="194">
        <f>IF($T253="",0,'General Inputs'!M$23)</f>
        <v>0</v>
      </c>
      <c r="AC253" s="194">
        <f>IF($T253="",0,'General Inputs'!N$23)</f>
        <v>0</v>
      </c>
      <c r="AD253" s="36"/>
      <c r="AE253" s="36"/>
      <c r="AF253" s="36"/>
      <c r="AG253" s="36"/>
      <c r="AH253" s="36"/>
      <c r="AI253" s="36"/>
      <c r="AJ253" s="36"/>
    </row>
    <row r="254" spans="1:36" hidden="1" outlineLevel="1" x14ac:dyDescent="0.2">
      <c r="A254" s="36"/>
      <c r="B254" s="36"/>
      <c r="C254" s="161"/>
      <c r="D254" s="161"/>
      <c r="E254" s="71"/>
      <c r="F254" s="71"/>
      <c r="G254" s="92"/>
      <c r="H254" s="93">
        <f t="shared" si="25"/>
        <v>0</v>
      </c>
      <c r="I254" s="162"/>
      <c r="J254" s="93">
        <f t="shared" si="26"/>
        <v>0</v>
      </c>
      <c r="K254" s="162"/>
      <c r="L254" s="162" t="str">
        <f t="shared" si="27"/>
        <v/>
      </c>
      <c r="M254" s="39"/>
      <c r="N254" s="163">
        <f t="shared" si="28"/>
        <v>0</v>
      </c>
      <c r="O254" s="163">
        <f t="shared" si="29"/>
        <v>0</v>
      </c>
      <c r="P254" s="163">
        <f t="shared" si="30"/>
        <v>0</v>
      </c>
      <c r="Q254" s="163">
        <f t="shared" si="31"/>
        <v>0</v>
      </c>
      <c r="R254" s="163">
        <f t="shared" si="32"/>
        <v>0</v>
      </c>
      <c r="S254" s="39"/>
      <c r="T254" s="164"/>
      <c r="U254" s="165">
        <f>ROUND(ROUND(T254,2)*(1+'General Inputs'!K$20)*(1-Z254)+'General Inputs'!K$28,2)</f>
        <v>0</v>
      </c>
      <c r="V254" s="165">
        <f>ROUND(ROUND(U254,2)*(1+'General Inputs'!L$20)*(1-AA254)+'General Inputs'!L$28,2)</f>
        <v>0</v>
      </c>
      <c r="W254" s="165">
        <f>ROUND(ROUND(V254,2)*(1+'General Inputs'!M$20)*(1-AB254)+'General Inputs'!M$28,2)</f>
        <v>0</v>
      </c>
      <c r="X254" s="165">
        <f>ROUND(ROUND(W254,2)*(1+'General Inputs'!N$20)*(1-AC254)+'General Inputs'!N$28,2)</f>
        <v>0</v>
      </c>
      <c r="Y254" s="166"/>
      <c r="Z254" s="194">
        <f>IF($T254="",0,'General Inputs'!K$23)</f>
        <v>0</v>
      </c>
      <c r="AA254" s="194">
        <f>IF($T254="",0,'General Inputs'!L$23)</f>
        <v>0</v>
      </c>
      <c r="AB254" s="194">
        <f>IF($T254="",0,'General Inputs'!M$23)</f>
        <v>0</v>
      </c>
      <c r="AC254" s="194">
        <f>IF($T254="",0,'General Inputs'!N$23)</f>
        <v>0</v>
      </c>
      <c r="AD254" s="36"/>
      <c r="AE254" s="36"/>
      <c r="AF254" s="36"/>
      <c r="AG254" s="36"/>
      <c r="AH254" s="36"/>
      <c r="AI254" s="36"/>
      <c r="AJ254" s="36"/>
    </row>
    <row r="255" spans="1:36" hidden="1" outlineLevel="1" x14ac:dyDescent="0.2">
      <c r="A255" s="36"/>
      <c r="B255" s="36"/>
      <c r="C255" s="161"/>
      <c r="D255" s="161"/>
      <c r="E255" s="71"/>
      <c r="F255" s="71"/>
      <c r="G255" s="92"/>
      <c r="H255" s="93">
        <f t="shared" si="25"/>
        <v>0</v>
      </c>
      <c r="I255" s="162"/>
      <c r="J255" s="93">
        <f t="shared" si="26"/>
        <v>0</v>
      </c>
      <c r="K255" s="162"/>
      <c r="L255" s="162" t="str">
        <f t="shared" si="27"/>
        <v/>
      </c>
      <c r="M255" s="39"/>
      <c r="N255" s="163">
        <f t="shared" si="28"/>
        <v>0</v>
      </c>
      <c r="O255" s="163">
        <f t="shared" si="29"/>
        <v>0</v>
      </c>
      <c r="P255" s="163">
        <f t="shared" si="30"/>
        <v>0</v>
      </c>
      <c r="Q255" s="163">
        <f t="shared" si="31"/>
        <v>0</v>
      </c>
      <c r="R255" s="163">
        <f t="shared" si="32"/>
        <v>0</v>
      </c>
      <c r="S255" s="39"/>
      <c r="T255" s="164"/>
      <c r="U255" s="165">
        <f>ROUND(ROUND(T255,2)*(1+'General Inputs'!K$20)*(1-Z255)+'General Inputs'!K$28,2)</f>
        <v>0</v>
      </c>
      <c r="V255" s="165">
        <f>ROUND(ROUND(U255,2)*(1+'General Inputs'!L$20)*(1-AA255)+'General Inputs'!L$28,2)</f>
        <v>0</v>
      </c>
      <c r="W255" s="165">
        <f>ROUND(ROUND(V255,2)*(1+'General Inputs'!M$20)*(1-AB255)+'General Inputs'!M$28,2)</f>
        <v>0</v>
      </c>
      <c r="X255" s="165">
        <f>ROUND(ROUND(W255,2)*(1+'General Inputs'!N$20)*(1-AC255)+'General Inputs'!N$28,2)</f>
        <v>0</v>
      </c>
      <c r="Y255" s="166"/>
      <c r="Z255" s="194">
        <f>IF($T255="",0,'General Inputs'!K$23)</f>
        <v>0</v>
      </c>
      <c r="AA255" s="194">
        <f>IF($T255="",0,'General Inputs'!L$23)</f>
        <v>0</v>
      </c>
      <c r="AB255" s="194">
        <f>IF($T255="",0,'General Inputs'!M$23)</f>
        <v>0</v>
      </c>
      <c r="AC255" s="194">
        <f>IF($T255="",0,'General Inputs'!N$23)</f>
        <v>0</v>
      </c>
      <c r="AD255" s="36"/>
      <c r="AE255" s="36"/>
      <c r="AF255" s="36"/>
      <c r="AG255" s="36"/>
      <c r="AH255" s="36"/>
      <c r="AI255" s="36"/>
      <c r="AJ255" s="36"/>
    </row>
    <row r="256" spans="1:36" hidden="1" outlineLevel="1" x14ac:dyDescent="0.2">
      <c r="A256" s="36"/>
      <c r="B256" s="36"/>
      <c r="C256" s="161"/>
      <c r="D256" s="161"/>
      <c r="E256" s="71"/>
      <c r="F256" s="71"/>
      <c r="G256" s="92"/>
      <c r="H256" s="93">
        <f t="shared" si="25"/>
        <v>0</v>
      </c>
      <c r="I256" s="162"/>
      <c r="J256" s="93">
        <f t="shared" si="26"/>
        <v>0</v>
      </c>
      <c r="K256" s="162"/>
      <c r="L256" s="162" t="str">
        <f t="shared" si="27"/>
        <v/>
      </c>
      <c r="M256" s="39"/>
      <c r="N256" s="163">
        <f t="shared" si="28"/>
        <v>0</v>
      </c>
      <c r="O256" s="163">
        <f t="shared" si="29"/>
        <v>0</v>
      </c>
      <c r="P256" s="163">
        <f t="shared" si="30"/>
        <v>0</v>
      </c>
      <c r="Q256" s="163">
        <f t="shared" si="31"/>
        <v>0</v>
      </c>
      <c r="R256" s="163">
        <f t="shared" si="32"/>
        <v>0</v>
      </c>
      <c r="S256" s="39"/>
      <c r="T256" s="164"/>
      <c r="U256" s="165">
        <f>ROUND(ROUND(T256,2)*(1+'General Inputs'!K$20)*(1-Z256)+'General Inputs'!K$28,2)</f>
        <v>0</v>
      </c>
      <c r="V256" s="165">
        <f>ROUND(ROUND(U256,2)*(1+'General Inputs'!L$20)*(1-AA256)+'General Inputs'!L$28,2)</f>
        <v>0</v>
      </c>
      <c r="W256" s="165">
        <f>ROUND(ROUND(V256,2)*(1+'General Inputs'!M$20)*(1-AB256)+'General Inputs'!M$28,2)</f>
        <v>0</v>
      </c>
      <c r="X256" s="165">
        <f>ROUND(ROUND(W256,2)*(1+'General Inputs'!N$20)*(1-AC256)+'General Inputs'!N$28,2)</f>
        <v>0</v>
      </c>
      <c r="Y256" s="166"/>
      <c r="Z256" s="194">
        <f>IF($T256="",0,'General Inputs'!K$23)</f>
        <v>0</v>
      </c>
      <c r="AA256" s="194">
        <f>IF($T256="",0,'General Inputs'!L$23)</f>
        <v>0</v>
      </c>
      <c r="AB256" s="194">
        <f>IF($T256="",0,'General Inputs'!M$23)</f>
        <v>0</v>
      </c>
      <c r="AC256" s="194">
        <f>IF($T256="",0,'General Inputs'!N$23)</f>
        <v>0</v>
      </c>
      <c r="AD256" s="36"/>
      <c r="AE256" s="36"/>
      <c r="AF256" s="36"/>
      <c r="AG256" s="36"/>
      <c r="AH256" s="36"/>
      <c r="AI256" s="36"/>
      <c r="AJ256" s="36"/>
    </row>
    <row r="257" spans="1:36" hidden="1" outlineLevel="1" x14ac:dyDescent="0.2">
      <c r="A257" s="36"/>
      <c r="B257" s="36"/>
      <c r="C257" s="161"/>
      <c r="D257" s="161"/>
      <c r="E257" s="71"/>
      <c r="F257" s="71"/>
      <c r="G257" s="92"/>
      <c r="H257" s="93">
        <f t="shared" si="25"/>
        <v>0</v>
      </c>
      <c r="I257" s="162"/>
      <c r="J257" s="93">
        <f t="shared" si="26"/>
        <v>0</v>
      </c>
      <c r="K257" s="162"/>
      <c r="L257" s="162" t="str">
        <f t="shared" si="27"/>
        <v/>
      </c>
      <c r="M257" s="39"/>
      <c r="N257" s="163">
        <f t="shared" si="28"/>
        <v>0</v>
      </c>
      <c r="O257" s="163">
        <f t="shared" si="29"/>
        <v>0</v>
      </c>
      <c r="P257" s="163">
        <f t="shared" si="30"/>
        <v>0</v>
      </c>
      <c r="Q257" s="163">
        <f t="shared" si="31"/>
        <v>0</v>
      </c>
      <c r="R257" s="163">
        <f t="shared" si="32"/>
        <v>0</v>
      </c>
      <c r="S257" s="39"/>
      <c r="T257" s="164"/>
      <c r="U257" s="165">
        <f>ROUND(ROUND(T257,2)*(1+'General Inputs'!K$20)*(1-Z257)+'General Inputs'!K$28,2)</f>
        <v>0</v>
      </c>
      <c r="V257" s="165">
        <f>ROUND(ROUND(U257,2)*(1+'General Inputs'!L$20)*(1-AA257)+'General Inputs'!L$28,2)</f>
        <v>0</v>
      </c>
      <c r="W257" s="165">
        <f>ROUND(ROUND(V257,2)*(1+'General Inputs'!M$20)*(1-AB257)+'General Inputs'!M$28,2)</f>
        <v>0</v>
      </c>
      <c r="X257" s="165">
        <f>ROUND(ROUND(W257,2)*(1+'General Inputs'!N$20)*(1-AC257)+'General Inputs'!N$28,2)</f>
        <v>0</v>
      </c>
      <c r="Y257" s="166"/>
      <c r="Z257" s="194">
        <f>IF($T257="",0,'General Inputs'!K$23)</f>
        <v>0</v>
      </c>
      <c r="AA257" s="194">
        <f>IF($T257="",0,'General Inputs'!L$23)</f>
        <v>0</v>
      </c>
      <c r="AB257" s="194">
        <f>IF($T257="",0,'General Inputs'!M$23)</f>
        <v>0</v>
      </c>
      <c r="AC257" s="194">
        <f>IF($T257="",0,'General Inputs'!N$23)</f>
        <v>0</v>
      </c>
      <c r="AD257" s="36"/>
      <c r="AE257" s="36"/>
      <c r="AF257" s="36"/>
      <c r="AG257" s="36"/>
      <c r="AH257" s="36"/>
      <c r="AI257" s="36"/>
      <c r="AJ257" s="36"/>
    </row>
    <row r="258" spans="1:36" hidden="1" outlineLevel="1" x14ac:dyDescent="0.2">
      <c r="A258" s="36"/>
      <c r="B258" s="36"/>
      <c r="C258" s="161"/>
      <c r="D258" s="161"/>
      <c r="E258" s="71"/>
      <c r="F258" s="71"/>
      <c r="G258" s="92"/>
      <c r="H258" s="93">
        <f t="shared" si="25"/>
        <v>0</v>
      </c>
      <c r="I258" s="162"/>
      <c r="J258" s="93">
        <f t="shared" si="26"/>
        <v>0</v>
      </c>
      <c r="K258" s="162"/>
      <c r="L258" s="162" t="str">
        <f t="shared" si="27"/>
        <v/>
      </c>
      <c r="M258" s="39"/>
      <c r="N258" s="163">
        <f t="shared" si="28"/>
        <v>0</v>
      </c>
      <c r="O258" s="163">
        <f t="shared" si="29"/>
        <v>0</v>
      </c>
      <c r="P258" s="163">
        <f t="shared" si="30"/>
        <v>0</v>
      </c>
      <c r="Q258" s="163">
        <f t="shared" si="31"/>
        <v>0</v>
      </c>
      <c r="R258" s="163">
        <f t="shared" si="32"/>
        <v>0</v>
      </c>
      <c r="S258" s="39"/>
      <c r="T258" s="164"/>
      <c r="U258" s="165">
        <f>ROUND(ROUND(T258,2)*(1+'General Inputs'!K$20)*(1-Z258)+'General Inputs'!K$28,2)</f>
        <v>0</v>
      </c>
      <c r="V258" s="165">
        <f>ROUND(ROUND(U258,2)*(1+'General Inputs'!L$20)*(1-AA258)+'General Inputs'!L$28,2)</f>
        <v>0</v>
      </c>
      <c r="W258" s="165">
        <f>ROUND(ROUND(V258,2)*(1+'General Inputs'!M$20)*(1-AB258)+'General Inputs'!M$28,2)</f>
        <v>0</v>
      </c>
      <c r="X258" s="165">
        <f>ROUND(ROUND(W258,2)*(1+'General Inputs'!N$20)*(1-AC258)+'General Inputs'!N$28,2)</f>
        <v>0</v>
      </c>
      <c r="Y258" s="166"/>
      <c r="Z258" s="194">
        <f>IF($T258="",0,'General Inputs'!K$23)</f>
        <v>0</v>
      </c>
      <c r="AA258" s="194">
        <f>IF($T258="",0,'General Inputs'!L$23)</f>
        <v>0</v>
      </c>
      <c r="AB258" s="194">
        <f>IF($T258="",0,'General Inputs'!M$23)</f>
        <v>0</v>
      </c>
      <c r="AC258" s="194">
        <f>IF($T258="",0,'General Inputs'!N$23)</f>
        <v>0</v>
      </c>
      <c r="AD258" s="36"/>
      <c r="AE258" s="36"/>
      <c r="AF258" s="36"/>
      <c r="AG258" s="36"/>
      <c r="AH258" s="36"/>
      <c r="AI258" s="36"/>
      <c r="AJ258" s="36"/>
    </row>
    <row r="259" spans="1:36" hidden="1" outlineLevel="1" x14ac:dyDescent="0.2">
      <c r="A259" s="36"/>
      <c r="B259" s="36"/>
      <c r="C259" s="161"/>
      <c r="D259" s="161"/>
      <c r="E259" s="71"/>
      <c r="F259" s="71"/>
      <c r="G259" s="92"/>
      <c r="H259" s="93">
        <f t="shared" si="25"/>
        <v>0</v>
      </c>
      <c r="I259" s="162"/>
      <c r="J259" s="93">
        <f t="shared" si="26"/>
        <v>0</v>
      </c>
      <c r="K259" s="162"/>
      <c r="L259" s="162" t="str">
        <f t="shared" si="27"/>
        <v/>
      </c>
      <c r="M259" s="39"/>
      <c r="N259" s="163">
        <f t="shared" si="28"/>
        <v>0</v>
      </c>
      <c r="O259" s="163">
        <f t="shared" si="29"/>
        <v>0</v>
      </c>
      <c r="P259" s="163">
        <f t="shared" si="30"/>
        <v>0</v>
      </c>
      <c r="Q259" s="163">
        <f t="shared" si="31"/>
        <v>0</v>
      </c>
      <c r="R259" s="163">
        <f t="shared" si="32"/>
        <v>0</v>
      </c>
      <c r="S259" s="39"/>
      <c r="T259" s="164"/>
      <c r="U259" s="165">
        <f>ROUND(ROUND(T259,2)*(1+'General Inputs'!K$20)*(1-Z259)+'General Inputs'!K$28,2)</f>
        <v>0</v>
      </c>
      <c r="V259" s="165">
        <f>ROUND(ROUND(U259,2)*(1+'General Inputs'!L$20)*(1-AA259)+'General Inputs'!L$28,2)</f>
        <v>0</v>
      </c>
      <c r="W259" s="165">
        <f>ROUND(ROUND(V259,2)*(1+'General Inputs'!M$20)*(1-AB259)+'General Inputs'!M$28,2)</f>
        <v>0</v>
      </c>
      <c r="X259" s="165">
        <f>ROUND(ROUND(W259,2)*(1+'General Inputs'!N$20)*(1-AC259)+'General Inputs'!N$28,2)</f>
        <v>0</v>
      </c>
      <c r="Y259" s="166"/>
      <c r="Z259" s="194">
        <f>IF($T259="",0,'General Inputs'!K$23)</f>
        <v>0</v>
      </c>
      <c r="AA259" s="194">
        <f>IF($T259="",0,'General Inputs'!L$23)</f>
        <v>0</v>
      </c>
      <c r="AB259" s="194">
        <f>IF($T259="",0,'General Inputs'!M$23)</f>
        <v>0</v>
      </c>
      <c r="AC259" s="194">
        <f>IF($T259="",0,'General Inputs'!N$23)</f>
        <v>0</v>
      </c>
      <c r="AD259" s="36"/>
      <c r="AE259" s="36"/>
      <c r="AF259" s="36"/>
      <c r="AG259" s="36"/>
      <c r="AH259" s="36"/>
      <c r="AI259" s="36"/>
      <c r="AJ259" s="36"/>
    </row>
    <row r="260" spans="1:36" hidden="1" outlineLevel="1" x14ac:dyDescent="0.2">
      <c r="A260" s="36"/>
      <c r="B260" s="36"/>
      <c r="C260" s="161"/>
      <c r="D260" s="161"/>
      <c r="E260" s="71"/>
      <c r="F260" s="71"/>
      <c r="G260" s="92"/>
      <c r="H260" s="93">
        <f t="shared" si="25"/>
        <v>0</v>
      </c>
      <c r="I260" s="162"/>
      <c r="J260" s="93">
        <f t="shared" si="26"/>
        <v>0</v>
      </c>
      <c r="K260" s="162"/>
      <c r="L260" s="162" t="str">
        <f t="shared" si="27"/>
        <v/>
      </c>
      <c r="M260" s="39"/>
      <c r="N260" s="163">
        <f t="shared" si="28"/>
        <v>0</v>
      </c>
      <c r="O260" s="163">
        <f t="shared" si="29"/>
        <v>0</v>
      </c>
      <c r="P260" s="163">
        <f t="shared" si="30"/>
        <v>0</v>
      </c>
      <c r="Q260" s="163">
        <f t="shared" si="31"/>
        <v>0</v>
      </c>
      <c r="R260" s="163">
        <f t="shared" si="32"/>
        <v>0</v>
      </c>
      <c r="S260" s="39"/>
      <c r="T260" s="164"/>
      <c r="U260" s="165">
        <f>ROUND(ROUND(T260,2)*(1+'General Inputs'!K$20)*(1-Z260)+'General Inputs'!K$28,2)</f>
        <v>0</v>
      </c>
      <c r="V260" s="165">
        <f>ROUND(ROUND(U260,2)*(1+'General Inputs'!L$20)*(1-AA260)+'General Inputs'!L$28,2)</f>
        <v>0</v>
      </c>
      <c r="W260" s="165">
        <f>ROUND(ROUND(V260,2)*(1+'General Inputs'!M$20)*(1-AB260)+'General Inputs'!M$28,2)</f>
        <v>0</v>
      </c>
      <c r="X260" s="165">
        <f>ROUND(ROUND(W260,2)*(1+'General Inputs'!N$20)*(1-AC260)+'General Inputs'!N$28,2)</f>
        <v>0</v>
      </c>
      <c r="Y260" s="166"/>
      <c r="Z260" s="194">
        <f>IF($T260="",0,'General Inputs'!K$23)</f>
        <v>0</v>
      </c>
      <c r="AA260" s="194">
        <f>IF($T260="",0,'General Inputs'!L$23)</f>
        <v>0</v>
      </c>
      <c r="AB260" s="194">
        <f>IF($T260="",0,'General Inputs'!M$23)</f>
        <v>0</v>
      </c>
      <c r="AC260" s="194">
        <f>IF($T260="",0,'General Inputs'!N$23)</f>
        <v>0</v>
      </c>
      <c r="AD260" s="36"/>
      <c r="AE260" s="36"/>
      <c r="AF260" s="36"/>
      <c r="AG260" s="36"/>
      <c r="AH260" s="36"/>
      <c r="AI260" s="36"/>
      <c r="AJ260" s="36"/>
    </row>
    <row r="261" spans="1:36" hidden="1" outlineLevel="1" x14ac:dyDescent="0.2">
      <c r="A261" s="36"/>
      <c r="B261" s="36"/>
      <c r="C261" s="161"/>
      <c r="D261" s="161"/>
      <c r="E261" s="71"/>
      <c r="F261" s="71"/>
      <c r="G261" s="92"/>
      <c r="H261" s="93">
        <f t="shared" si="25"/>
        <v>0</v>
      </c>
      <c r="I261" s="162"/>
      <c r="J261" s="93">
        <f t="shared" si="26"/>
        <v>0</v>
      </c>
      <c r="K261" s="162"/>
      <c r="L261" s="162" t="str">
        <f t="shared" si="27"/>
        <v/>
      </c>
      <c r="M261" s="39"/>
      <c r="N261" s="163">
        <f t="shared" si="28"/>
        <v>0</v>
      </c>
      <c r="O261" s="163">
        <f t="shared" si="29"/>
        <v>0</v>
      </c>
      <c r="P261" s="163">
        <f t="shared" si="30"/>
        <v>0</v>
      </c>
      <c r="Q261" s="163">
        <f t="shared" si="31"/>
        <v>0</v>
      </c>
      <c r="R261" s="163">
        <f t="shared" si="32"/>
        <v>0</v>
      </c>
      <c r="S261" s="39"/>
      <c r="T261" s="164"/>
      <c r="U261" s="165">
        <f>ROUND(ROUND(T261,2)*(1+'General Inputs'!K$20)*(1-Z261)+'General Inputs'!K$28,2)</f>
        <v>0</v>
      </c>
      <c r="V261" s="165">
        <f>ROUND(ROUND(U261,2)*(1+'General Inputs'!L$20)*(1-AA261)+'General Inputs'!L$28,2)</f>
        <v>0</v>
      </c>
      <c r="W261" s="165">
        <f>ROUND(ROUND(V261,2)*(1+'General Inputs'!M$20)*(1-AB261)+'General Inputs'!M$28,2)</f>
        <v>0</v>
      </c>
      <c r="X261" s="165">
        <f>ROUND(ROUND(W261,2)*(1+'General Inputs'!N$20)*(1-AC261)+'General Inputs'!N$28,2)</f>
        <v>0</v>
      </c>
      <c r="Y261" s="166"/>
      <c r="Z261" s="194">
        <f>IF($T261="",0,'General Inputs'!K$23)</f>
        <v>0</v>
      </c>
      <c r="AA261" s="194">
        <f>IF($T261="",0,'General Inputs'!L$23)</f>
        <v>0</v>
      </c>
      <c r="AB261" s="194">
        <f>IF($T261="",0,'General Inputs'!M$23)</f>
        <v>0</v>
      </c>
      <c r="AC261" s="194">
        <f>IF($T261="",0,'General Inputs'!N$23)</f>
        <v>0</v>
      </c>
      <c r="AD261" s="36"/>
      <c r="AE261" s="36"/>
      <c r="AF261" s="36"/>
      <c r="AG261" s="36"/>
      <c r="AH261" s="36"/>
      <c r="AI261" s="36"/>
      <c r="AJ261" s="36"/>
    </row>
    <row r="262" spans="1:36" hidden="1" outlineLevel="1" x14ac:dyDescent="0.2">
      <c r="A262" s="36"/>
      <c r="B262" s="36"/>
      <c r="C262" s="161"/>
      <c r="D262" s="161"/>
      <c r="E262" s="71"/>
      <c r="F262" s="71"/>
      <c r="G262" s="92"/>
      <c r="H262" s="93">
        <f t="shared" si="25"/>
        <v>0</v>
      </c>
      <c r="I262" s="162"/>
      <c r="J262" s="93">
        <f t="shared" si="26"/>
        <v>0</v>
      </c>
      <c r="K262" s="162"/>
      <c r="L262" s="162" t="str">
        <f t="shared" si="27"/>
        <v/>
      </c>
      <c r="M262" s="39"/>
      <c r="N262" s="163">
        <f t="shared" si="28"/>
        <v>0</v>
      </c>
      <c r="O262" s="163">
        <f t="shared" si="29"/>
        <v>0</v>
      </c>
      <c r="P262" s="163">
        <f t="shared" si="30"/>
        <v>0</v>
      </c>
      <c r="Q262" s="163">
        <f t="shared" si="31"/>
        <v>0</v>
      </c>
      <c r="R262" s="163">
        <f t="shared" si="32"/>
        <v>0</v>
      </c>
      <c r="S262" s="39"/>
      <c r="T262" s="164"/>
      <c r="U262" s="165">
        <f>ROUND(ROUND(T262,2)*(1+'General Inputs'!K$20)*(1-Z262)+'General Inputs'!K$28,2)</f>
        <v>0</v>
      </c>
      <c r="V262" s="165">
        <f>ROUND(ROUND(U262,2)*(1+'General Inputs'!L$20)*(1-AA262)+'General Inputs'!L$28,2)</f>
        <v>0</v>
      </c>
      <c r="W262" s="165">
        <f>ROUND(ROUND(V262,2)*(1+'General Inputs'!M$20)*(1-AB262)+'General Inputs'!M$28,2)</f>
        <v>0</v>
      </c>
      <c r="X262" s="165">
        <f>ROUND(ROUND(W262,2)*(1+'General Inputs'!N$20)*(1-AC262)+'General Inputs'!N$28,2)</f>
        <v>0</v>
      </c>
      <c r="Y262" s="166"/>
      <c r="Z262" s="194">
        <f>IF($T262="",0,'General Inputs'!K$23)</f>
        <v>0</v>
      </c>
      <c r="AA262" s="194">
        <f>IF($T262="",0,'General Inputs'!L$23)</f>
        <v>0</v>
      </c>
      <c r="AB262" s="194">
        <f>IF($T262="",0,'General Inputs'!M$23)</f>
        <v>0</v>
      </c>
      <c r="AC262" s="194">
        <f>IF($T262="",0,'General Inputs'!N$23)</f>
        <v>0</v>
      </c>
      <c r="AD262" s="36"/>
      <c r="AE262" s="36"/>
      <c r="AF262" s="36"/>
      <c r="AG262" s="36"/>
      <c r="AH262" s="36"/>
      <c r="AI262" s="36"/>
      <c r="AJ262" s="36"/>
    </row>
    <row r="263" spans="1:36" hidden="1" outlineLevel="1" x14ac:dyDescent="0.2">
      <c r="A263" s="36"/>
      <c r="B263" s="36"/>
      <c r="C263" s="161"/>
      <c r="D263" s="161"/>
      <c r="E263" s="71"/>
      <c r="F263" s="71"/>
      <c r="G263" s="92"/>
      <c r="H263" s="93">
        <f t="shared" ref="H263:H305" si="33">_xlfn.IFNA(INDEX($N263:$R263,1,MATCH(forecastyear,$N$5:$R$5,0)),0)</f>
        <v>0</v>
      </c>
      <c r="I263" s="162"/>
      <c r="J263" s="93">
        <f t="shared" ref="J263:J305" si="34">_xlfn.IFNA(INDEX($T263:$X263,1,MATCH(forecastyear,$T$5:$X$5,0)),0)</f>
        <v>0</v>
      </c>
      <c r="K263" s="162"/>
      <c r="L263" s="162" t="str">
        <f t="shared" si="27"/>
        <v/>
      </c>
      <c r="M263" s="39"/>
      <c r="N263" s="163">
        <f t="shared" si="28"/>
        <v>0</v>
      </c>
      <c r="O263" s="163">
        <f t="shared" si="29"/>
        <v>0</v>
      </c>
      <c r="P263" s="163">
        <f t="shared" si="30"/>
        <v>0</v>
      </c>
      <c r="Q263" s="163">
        <f t="shared" si="31"/>
        <v>0</v>
      </c>
      <c r="R263" s="163">
        <f t="shared" si="32"/>
        <v>0</v>
      </c>
      <c r="S263" s="39"/>
      <c r="T263" s="164"/>
      <c r="U263" s="165">
        <f>ROUND(ROUND(T263,2)*(1+'General Inputs'!K$20)*(1-Z263)+'General Inputs'!K$28,2)</f>
        <v>0</v>
      </c>
      <c r="V263" s="165">
        <f>ROUND(ROUND(U263,2)*(1+'General Inputs'!L$20)*(1-AA263)+'General Inputs'!L$28,2)</f>
        <v>0</v>
      </c>
      <c r="W263" s="165">
        <f>ROUND(ROUND(V263,2)*(1+'General Inputs'!M$20)*(1-AB263)+'General Inputs'!M$28,2)</f>
        <v>0</v>
      </c>
      <c r="X263" s="165">
        <f>ROUND(ROUND(W263,2)*(1+'General Inputs'!N$20)*(1-AC263)+'General Inputs'!N$28,2)</f>
        <v>0</v>
      </c>
      <c r="Y263" s="166"/>
      <c r="Z263" s="194">
        <f>IF($T263="",0,'General Inputs'!K$23)</f>
        <v>0</v>
      </c>
      <c r="AA263" s="194">
        <f>IF($T263="",0,'General Inputs'!L$23)</f>
        <v>0</v>
      </c>
      <c r="AB263" s="194">
        <f>IF($T263="",0,'General Inputs'!M$23)</f>
        <v>0</v>
      </c>
      <c r="AC263" s="194">
        <f>IF($T263="",0,'General Inputs'!N$23)</f>
        <v>0</v>
      </c>
      <c r="AD263" s="36"/>
      <c r="AE263" s="36"/>
      <c r="AF263" s="36"/>
      <c r="AG263" s="36"/>
      <c r="AH263" s="36"/>
      <c r="AI263" s="36"/>
      <c r="AJ263" s="36"/>
    </row>
    <row r="264" spans="1:36" hidden="1" outlineLevel="1" x14ac:dyDescent="0.2">
      <c r="A264" s="36"/>
      <c r="B264" s="36"/>
      <c r="C264" s="161"/>
      <c r="D264" s="161"/>
      <c r="E264" s="71"/>
      <c r="F264" s="71"/>
      <c r="G264" s="92"/>
      <c r="H264" s="93">
        <f t="shared" si="33"/>
        <v>0</v>
      </c>
      <c r="I264" s="162"/>
      <c r="J264" s="93">
        <f t="shared" si="34"/>
        <v>0</v>
      </c>
      <c r="K264" s="162"/>
      <c r="L264" s="162" t="str">
        <f t="shared" ref="L264:L305" si="35">IF(C264="","",IF(H264&gt;J264,"NON-COMPLIANT","COMPLIANT"))</f>
        <v/>
      </c>
      <c r="M264" s="39"/>
      <c r="N264" s="163">
        <f t="shared" ref="N264:N305" si="36">T264</f>
        <v>0</v>
      </c>
      <c r="O264" s="163">
        <f t="shared" ref="O264:O305" si="37">U264</f>
        <v>0</v>
      </c>
      <c r="P264" s="163">
        <f t="shared" ref="P264:P305" si="38">V264</f>
        <v>0</v>
      </c>
      <c r="Q264" s="163">
        <f t="shared" ref="Q264:Q305" si="39">W264</f>
        <v>0</v>
      </c>
      <c r="R264" s="163">
        <f t="shared" ref="R264:R305" si="40">X264</f>
        <v>0</v>
      </c>
      <c r="S264" s="39"/>
      <c r="T264" s="164"/>
      <c r="U264" s="165">
        <f>ROUND(ROUND(T264,2)*(1+'General Inputs'!K$20)*(1-Z264)+'General Inputs'!K$28,2)</f>
        <v>0</v>
      </c>
      <c r="V264" s="165">
        <f>ROUND(ROUND(U264,2)*(1+'General Inputs'!L$20)*(1-AA264)+'General Inputs'!L$28,2)</f>
        <v>0</v>
      </c>
      <c r="W264" s="165">
        <f>ROUND(ROUND(V264,2)*(1+'General Inputs'!M$20)*(1-AB264)+'General Inputs'!M$28,2)</f>
        <v>0</v>
      </c>
      <c r="X264" s="165">
        <f>ROUND(ROUND(W264,2)*(1+'General Inputs'!N$20)*(1-AC264)+'General Inputs'!N$28,2)</f>
        <v>0</v>
      </c>
      <c r="Y264" s="166"/>
      <c r="Z264" s="194">
        <f>IF($T264="",0,'General Inputs'!K$23)</f>
        <v>0</v>
      </c>
      <c r="AA264" s="194">
        <f>IF($T264="",0,'General Inputs'!L$23)</f>
        <v>0</v>
      </c>
      <c r="AB264" s="194">
        <f>IF($T264="",0,'General Inputs'!M$23)</f>
        <v>0</v>
      </c>
      <c r="AC264" s="194">
        <f>IF($T264="",0,'General Inputs'!N$23)</f>
        <v>0</v>
      </c>
      <c r="AD264" s="36"/>
      <c r="AE264" s="36"/>
      <c r="AF264" s="36"/>
      <c r="AG264" s="36"/>
      <c r="AH264" s="36"/>
      <c r="AI264" s="36"/>
      <c r="AJ264" s="36"/>
    </row>
    <row r="265" spans="1:36" hidden="1" outlineLevel="1" x14ac:dyDescent="0.2">
      <c r="A265" s="36"/>
      <c r="B265" s="36"/>
      <c r="C265" s="161"/>
      <c r="D265" s="161"/>
      <c r="E265" s="71"/>
      <c r="F265" s="71"/>
      <c r="G265" s="92"/>
      <c r="H265" s="93">
        <f t="shared" si="33"/>
        <v>0</v>
      </c>
      <c r="I265" s="162"/>
      <c r="J265" s="93">
        <f t="shared" si="34"/>
        <v>0</v>
      </c>
      <c r="K265" s="162"/>
      <c r="L265" s="162" t="str">
        <f t="shared" si="35"/>
        <v/>
      </c>
      <c r="M265" s="39"/>
      <c r="N265" s="163">
        <f t="shared" si="36"/>
        <v>0</v>
      </c>
      <c r="O265" s="163">
        <f t="shared" si="37"/>
        <v>0</v>
      </c>
      <c r="P265" s="163">
        <f t="shared" si="38"/>
        <v>0</v>
      </c>
      <c r="Q265" s="163">
        <f t="shared" si="39"/>
        <v>0</v>
      </c>
      <c r="R265" s="163">
        <f t="shared" si="40"/>
        <v>0</v>
      </c>
      <c r="S265" s="39"/>
      <c r="T265" s="164"/>
      <c r="U265" s="165">
        <f>ROUND(ROUND(T265,2)*(1+'General Inputs'!K$20)*(1-Z265)+'General Inputs'!K$28,2)</f>
        <v>0</v>
      </c>
      <c r="V265" s="165">
        <f>ROUND(ROUND(U265,2)*(1+'General Inputs'!L$20)*(1-AA265)+'General Inputs'!L$28,2)</f>
        <v>0</v>
      </c>
      <c r="W265" s="165">
        <f>ROUND(ROUND(V265,2)*(1+'General Inputs'!M$20)*(1-AB265)+'General Inputs'!M$28,2)</f>
        <v>0</v>
      </c>
      <c r="X265" s="165">
        <f>ROUND(ROUND(W265,2)*(1+'General Inputs'!N$20)*(1-AC265)+'General Inputs'!N$28,2)</f>
        <v>0</v>
      </c>
      <c r="Y265" s="166"/>
      <c r="Z265" s="194">
        <f>IF($T265="",0,'General Inputs'!K$23)</f>
        <v>0</v>
      </c>
      <c r="AA265" s="194">
        <f>IF($T265="",0,'General Inputs'!L$23)</f>
        <v>0</v>
      </c>
      <c r="AB265" s="194">
        <f>IF($T265="",0,'General Inputs'!M$23)</f>
        <v>0</v>
      </c>
      <c r="AC265" s="194">
        <f>IF($T265="",0,'General Inputs'!N$23)</f>
        <v>0</v>
      </c>
      <c r="AD265" s="36"/>
      <c r="AE265" s="36"/>
      <c r="AF265" s="36"/>
      <c r="AG265" s="36"/>
      <c r="AH265" s="36"/>
      <c r="AI265" s="36"/>
      <c r="AJ265" s="36"/>
    </row>
    <row r="266" spans="1:36" hidden="1" outlineLevel="1" x14ac:dyDescent="0.2">
      <c r="A266" s="36"/>
      <c r="B266" s="36"/>
      <c r="C266" s="161"/>
      <c r="D266" s="161"/>
      <c r="E266" s="71"/>
      <c r="F266" s="71"/>
      <c r="G266" s="92"/>
      <c r="H266" s="93">
        <f t="shared" si="33"/>
        <v>0</v>
      </c>
      <c r="I266" s="162"/>
      <c r="J266" s="93">
        <f t="shared" si="34"/>
        <v>0</v>
      </c>
      <c r="K266" s="162"/>
      <c r="L266" s="162" t="str">
        <f t="shared" si="35"/>
        <v/>
      </c>
      <c r="M266" s="39"/>
      <c r="N266" s="163">
        <f t="shared" si="36"/>
        <v>0</v>
      </c>
      <c r="O266" s="163">
        <f t="shared" si="37"/>
        <v>0</v>
      </c>
      <c r="P266" s="163">
        <f t="shared" si="38"/>
        <v>0</v>
      </c>
      <c r="Q266" s="163">
        <f t="shared" si="39"/>
        <v>0</v>
      </c>
      <c r="R266" s="163">
        <f t="shared" si="40"/>
        <v>0</v>
      </c>
      <c r="S266" s="39"/>
      <c r="T266" s="164"/>
      <c r="U266" s="165">
        <f>ROUND(ROUND(T266,2)*(1+'General Inputs'!K$20)*(1-Z266)+'General Inputs'!K$28,2)</f>
        <v>0</v>
      </c>
      <c r="V266" s="165">
        <f>ROUND(ROUND(U266,2)*(1+'General Inputs'!L$20)*(1-AA266)+'General Inputs'!L$28,2)</f>
        <v>0</v>
      </c>
      <c r="W266" s="165">
        <f>ROUND(ROUND(V266,2)*(1+'General Inputs'!M$20)*(1-AB266)+'General Inputs'!M$28,2)</f>
        <v>0</v>
      </c>
      <c r="X266" s="165">
        <f>ROUND(ROUND(W266,2)*(1+'General Inputs'!N$20)*(1-AC266)+'General Inputs'!N$28,2)</f>
        <v>0</v>
      </c>
      <c r="Y266" s="166"/>
      <c r="Z266" s="194">
        <f>IF($T266="",0,'General Inputs'!K$23)</f>
        <v>0</v>
      </c>
      <c r="AA266" s="194">
        <f>IF($T266="",0,'General Inputs'!L$23)</f>
        <v>0</v>
      </c>
      <c r="AB266" s="194">
        <f>IF($T266="",0,'General Inputs'!M$23)</f>
        <v>0</v>
      </c>
      <c r="AC266" s="194">
        <f>IF($T266="",0,'General Inputs'!N$23)</f>
        <v>0</v>
      </c>
      <c r="AD266" s="36"/>
      <c r="AE266" s="36"/>
      <c r="AF266" s="36"/>
      <c r="AG266" s="36"/>
      <c r="AH266" s="36"/>
      <c r="AI266" s="36"/>
      <c r="AJ266" s="36"/>
    </row>
    <row r="267" spans="1:36" hidden="1" outlineLevel="1" x14ac:dyDescent="0.2">
      <c r="A267" s="36"/>
      <c r="B267" s="36"/>
      <c r="C267" s="161"/>
      <c r="D267" s="161"/>
      <c r="E267" s="71"/>
      <c r="F267" s="71"/>
      <c r="G267" s="92"/>
      <c r="H267" s="93">
        <f t="shared" si="33"/>
        <v>0</v>
      </c>
      <c r="I267" s="162"/>
      <c r="J267" s="93">
        <f t="shared" si="34"/>
        <v>0</v>
      </c>
      <c r="K267" s="162"/>
      <c r="L267" s="162" t="str">
        <f t="shared" si="35"/>
        <v/>
      </c>
      <c r="M267" s="39"/>
      <c r="N267" s="163">
        <f t="shared" si="36"/>
        <v>0</v>
      </c>
      <c r="O267" s="163">
        <f t="shared" si="37"/>
        <v>0</v>
      </c>
      <c r="P267" s="163">
        <f t="shared" si="38"/>
        <v>0</v>
      </c>
      <c r="Q267" s="163">
        <f t="shared" si="39"/>
        <v>0</v>
      </c>
      <c r="R267" s="163">
        <f t="shared" si="40"/>
        <v>0</v>
      </c>
      <c r="S267" s="39"/>
      <c r="T267" s="164"/>
      <c r="U267" s="165">
        <f>ROUND(ROUND(T267,2)*(1+'General Inputs'!K$20)*(1-Z267)+'General Inputs'!K$28,2)</f>
        <v>0</v>
      </c>
      <c r="V267" s="165">
        <f>ROUND(ROUND(U267,2)*(1+'General Inputs'!L$20)*(1-AA267)+'General Inputs'!L$28,2)</f>
        <v>0</v>
      </c>
      <c r="W267" s="165">
        <f>ROUND(ROUND(V267,2)*(1+'General Inputs'!M$20)*(1-AB267)+'General Inputs'!M$28,2)</f>
        <v>0</v>
      </c>
      <c r="X267" s="165">
        <f>ROUND(ROUND(W267,2)*(1+'General Inputs'!N$20)*(1-AC267)+'General Inputs'!N$28,2)</f>
        <v>0</v>
      </c>
      <c r="Y267" s="166"/>
      <c r="Z267" s="194">
        <f>IF($T267="",0,'General Inputs'!K$23)</f>
        <v>0</v>
      </c>
      <c r="AA267" s="194">
        <f>IF($T267="",0,'General Inputs'!L$23)</f>
        <v>0</v>
      </c>
      <c r="AB267" s="194">
        <f>IF($T267="",0,'General Inputs'!M$23)</f>
        <v>0</v>
      </c>
      <c r="AC267" s="194">
        <f>IF($T267="",0,'General Inputs'!N$23)</f>
        <v>0</v>
      </c>
      <c r="AD267" s="36"/>
      <c r="AE267" s="36"/>
      <c r="AF267" s="36"/>
      <c r="AG267" s="36"/>
      <c r="AH267" s="36"/>
      <c r="AI267" s="36"/>
      <c r="AJ267" s="36"/>
    </row>
    <row r="268" spans="1:36" hidden="1" outlineLevel="1" x14ac:dyDescent="0.2">
      <c r="A268" s="36"/>
      <c r="B268" s="36"/>
      <c r="C268" s="161"/>
      <c r="D268" s="161"/>
      <c r="E268" s="71"/>
      <c r="F268" s="71"/>
      <c r="G268" s="92"/>
      <c r="H268" s="93">
        <f t="shared" si="33"/>
        <v>0</v>
      </c>
      <c r="I268" s="162"/>
      <c r="J268" s="93">
        <f t="shared" si="34"/>
        <v>0</v>
      </c>
      <c r="K268" s="162"/>
      <c r="L268" s="162" t="str">
        <f t="shared" si="35"/>
        <v/>
      </c>
      <c r="M268" s="39"/>
      <c r="N268" s="163">
        <f t="shared" si="36"/>
        <v>0</v>
      </c>
      <c r="O268" s="163">
        <f t="shared" si="37"/>
        <v>0</v>
      </c>
      <c r="P268" s="163">
        <f t="shared" si="38"/>
        <v>0</v>
      </c>
      <c r="Q268" s="163">
        <f t="shared" si="39"/>
        <v>0</v>
      </c>
      <c r="R268" s="163">
        <f t="shared" si="40"/>
        <v>0</v>
      </c>
      <c r="S268" s="39"/>
      <c r="T268" s="164"/>
      <c r="U268" s="165">
        <f>ROUND(ROUND(T268,2)*(1+'General Inputs'!K$20)*(1-Z268)+'General Inputs'!K$28,2)</f>
        <v>0</v>
      </c>
      <c r="V268" s="165">
        <f>ROUND(ROUND(U268,2)*(1+'General Inputs'!L$20)*(1-AA268)+'General Inputs'!L$28,2)</f>
        <v>0</v>
      </c>
      <c r="W268" s="165">
        <f>ROUND(ROUND(V268,2)*(1+'General Inputs'!M$20)*(1-AB268)+'General Inputs'!M$28,2)</f>
        <v>0</v>
      </c>
      <c r="X268" s="165">
        <f>ROUND(ROUND(W268,2)*(1+'General Inputs'!N$20)*(1-AC268)+'General Inputs'!N$28,2)</f>
        <v>0</v>
      </c>
      <c r="Y268" s="166"/>
      <c r="Z268" s="194">
        <f>IF($T268="",0,'General Inputs'!K$23)</f>
        <v>0</v>
      </c>
      <c r="AA268" s="194">
        <f>IF($T268="",0,'General Inputs'!L$23)</f>
        <v>0</v>
      </c>
      <c r="AB268" s="194">
        <f>IF($T268="",0,'General Inputs'!M$23)</f>
        <v>0</v>
      </c>
      <c r="AC268" s="194">
        <f>IF($T268="",0,'General Inputs'!N$23)</f>
        <v>0</v>
      </c>
      <c r="AD268" s="36"/>
      <c r="AE268" s="36"/>
      <c r="AF268" s="36"/>
      <c r="AG268" s="36"/>
      <c r="AH268" s="36"/>
      <c r="AI268" s="36"/>
      <c r="AJ268" s="36"/>
    </row>
    <row r="269" spans="1:36" hidden="1" outlineLevel="1" x14ac:dyDescent="0.2">
      <c r="A269" s="36"/>
      <c r="B269" s="36"/>
      <c r="C269" s="161"/>
      <c r="D269" s="161"/>
      <c r="E269" s="71"/>
      <c r="F269" s="71"/>
      <c r="G269" s="92"/>
      <c r="H269" s="93">
        <f t="shared" si="33"/>
        <v>0</v>
      </c>
      <c r="I269" s="162"/>
      <c r="J269" s="93">
        <f t="shared" si="34"/>
        <v>0</v>
      </c>
      <c r="K269" s="162"/>
      <c r="L269" s="162" t="str">
        <f t="shared" si="35"/>
        <v/>
      </c>
      <c r="M269" s="39"/>
      <c r="N269" s="163">
        <f t="shared" si="36"/>
        <v>0</v>
      </c>
      <c r="O269" s="163">
        <f t="shared" si="37"/>
        <v>0</v>
      </c>
      <c r="P269" s="163">
        <f t="shared" si="38"/>
        <v>0</v>
      </c>
      <c r="Q269" s="163">
        <f t="shared" si="39"/>
        <v>0</v>
      </c>
      <c r="R269" s="163">
        <f t="shared" si="40"/>
        <v>0</v>
      </c>
      <c r="S269" s="39"/>
      <c r="T269" s="164"/>
      <c r="U269" s="165">
        <f>ROUND(ROUND(T269,2)*(1+'General Inputs'!K$20)*(1-Z269)+'General Inputs'!K$28,2)</f>
        <v>0</v>
      </c>
      <c r="V269" s="165">
        <f>ROUND(ROUND(U269,2)*(1+'General Inputs'!L$20)*(1-AA269)+'General Inputs'!L$28,2)</f>
        <v>0</v>
      </c>
      <c r="W269" s="165">
        <f>ROUND(ROUND(V269,2)*(1+'General Inputs'!M$20)*(1-AB269)+'General Inputs'!M$28,2)</f>
        <v>0</v>
      </c>
      <c r="X269" s="165">
        <f>ROUND(ROUND(W269,2)*(1+'General Inputs'!N$20)*(1-AC269)+'General Inputs'!N$28,2)</f>
        <v>0</v>
      </c>
      <c r="Y269" s="166"/>
      <c r="Z269" s="194">
        <f>IF($T269="",0,'General Inputs'!K$23)</f>
        <v>0</v>
      </c>
      <c r="AA269" s="194">
        <f>IF($T269="",0,'General Inputs'!L$23)</f>
        <v>0</v>
      </c>
      <c r="AB269" s="194">
        <f>IF($T269="",0,'General Inputs'!M$23)</f>
        <v>0</v>
      </c>
      <c r="AC269" s="194">
        <f>IF($T269="",0,'General Inputs'!N$23)</f>
        <v>0</v>
      </c>
      <c r="AD269" s="36"/>
      <c r="AE269" s="36"/>
      <c r="AF269" s="36"/>
      <c r="AG269" s="36"/>
      <c r="AH269" s="36"/>
      <c r="AI269" s="36"/>
      <c r="AJ269" s="36"/>
    </row>
    <row r="270" spans="1:36" hidden="1" outlineLevel="1" x14ac:dyDescent="0.2">
      <c r="A270" s="36"/>
      <c r="B270" s="36"/>
      <c r="C270" s="161"/>
      <c r="D270" s="161"/>
      <c r="E270" s="71"/>
      <c r="F270" s="71"/>
      <c r="G270" s="92"/>
      <c r="H270" s="93">
        <f t="shared" si="33"/>
        <v>0</v>
      </c>
      <c r="I270" s="162"/>
      <c r="J270" s="93">
        <f t="shared" si="34"/>
        <v>0</v>
      </c>
      <c r="K270" s="162"/>
      <c r="L270" s="162" t="str">
        <f t="shared" si="35"/>
        <v/>
      </c>
      <c r="M270" s="39"/>
      <c r="N270" s="163">
        <f t="shared" si="36"/>
        <v>0</v>
      </c>
      <c r="O270" s="163">
        <f t="shared" si="37"/>
        <v>0</v>
      </c>
      <c r="P270" s="163">
        <f t="shared" si="38"/>
        <v>0</v>
      </c>
      <c r="Q270" s="163">
        <f t="shared" si="39"/>
        <v>0</v>
      </c>
      <c r="R270" s="163">
        <f t="shared" si="40"/>
        <v>0</v>
      </c>
      <c r="S270" s="39"/>
      <c r="T270" s="164"/>
      <c r="U270" s="165">
        <f>ROUND(ROUND(T270,2)*(1+'General Inputs'!K$20)*(1-Z270)+'General Inputs'!K$28,2)</f>
        <v>0</v>
      </c>
      <c r="V270" s="165">
        <f>ROUND(ROUND(U270,2)*(1+'General Inputs'!L$20)*(1-AA270)+'General Inputs'!L$28,2)</f>
        <v>0</v>
      </c>
      <c r="W270" s="165">
        <f>ROUND(ROUND(V270,2)*(1+'General Inputs'!M$20)*(1-AB270)+'General Inputs'!M$28,2)</f>
        <v>0</v>
      </c>
      <c r="X270" s="165">
        <f>ROUND(ROUND(W270,2)*(1+'General Inputs'!N$20)*(1-AC270)+'General Inputs'!N$28,2)</f>
        <v>0</v>
      </c>
      <c r="Y270" s="166"/>
      <c r="Z270" s="194">
        <f>IF($T270="",0,'General Inputs'!K$23)</f>
        <v>0</v>
      </c>
      <c r="AA270" s="194">
        <f>IF($T270="",0,'General Inputs'!L$23)</f>
        <v>0</v>
      </c>
      <c r="AB270" s="194">
        <f>IF($T270="",0,'General Inputs'!M$23)</f>
        <v>0</v>
      </c>
      <c r="AC270" s="194">
        <f>IF($T270="",0,'General Inputs'!N$23)</f>
        <v>0</v>
      </c>
      <c r="AD270" s="36"/>
      <c r="AE270" s="36"/>
      <c r="AF270" s="36"/>
      <c r="AG270" s="36"/>
      <c r="AH270" s="36"/>
      <c r="AI270" s="36"/>
      <c r="AJ270" s="36"/>
    </row>
    <row r="271" spans="1:36" hidden="1" outlineLevel="1" x14ac:dyDescent="0.2">
      <c r="A271" s="36"/>
      <c r="B271" s="36"/>
      <c r="C271" s="161"/>
      <c r="D271" s="161"/>
      <c r="E271" s="71"/>
      <c r="F271" s="71"/>
      <c r="G271" s="92"/>
      <c r="H271" s="93">
        <f t="shared" si="33"/>
        <v>0</v>
      </c>
      <c r="I271" s="162"/>
      <c r="J271" s="93">
        <f t="shared" si="34"/>
        <v>0</v>
      </c>
      <c r="K271" s="162"/>
      <c r="L271" s="162" t="str">
        <f t="shared" si="35"/>
        <v/>
      </c>
      <c r="M271" s="39"/>
      <c r="N271" s="163">
        <f t="shared" si="36"/>
        <v>0</v>
      </c>
      <c r="O271" s="163">
        <f t="shared" si="37"/>
        <v>0</v>
      </c>
      <c r="P271" s="163">
        <f t="shared" si="38"/>
        <v>0</v>
      </c>
      <c r="Q271" s="163">
        <f t="shared" si="39"/>
        <v>0</v>
      </c>
      <c r="R271" s="163">
        <f t="shared" si="40"/>
        <v>0</v>
      </c>
      <c r="S271" s="39"/>
      <c r="T271" s="164"/>
      <c r="U271" s="165">
        <f>ROUND(ROUND(T271,2)*(1+'General Inputs'!K$20)*(1-Z271)+'General Inputs'!K$28,2)</f>
        <v>0</v>
      </c>
      <c r="V271" s="165">
        <f>ROUND(ROUND(U271,2)*(1+'General Inputs'!L$20)*(1-AA271)+'General Inputs'!L$28,2)</f>
        <v>0</v>
      </c>
      <c r="W271" s="165">
        <f>ROUND(ROUND(V271,2)*(1+'General Inputs'!M$20)*(1-AB271)+'General Inputs'!M$28,2)</f>
        <v>0</v>
      </c>
      <c r="X271" s="165">
        <f>ROUND(ROUND(W271,2)*(1+'General Inputs'!N$20)*(1-AC271)+'General Inputs'!N$28,2)</f>
        <v>0</v>
      </c>
      <c r="Y271" s="166"/>
      <c r="Z271" s="194">
        <f>IF($T271="",0,'General Inputs'!K$23)</f>
        <v>0</v>
      </c>
      <c r="AA271" s="194">
        <f>IF($T271="",0,'General Inputs'!L$23)</f>
        <v>0</v>
      </c>
      <c r="AB271" s="194">
        <f>IF($T271="",0,'General Inputs'!M$23)</f>
        <v>0</v>
      </c>
      <c r="AC271" s="194">
        <f>IF($T271="",0,'General Inputs'!N$23)</f>
        <v>0</v>
      </c>
      <c r="AD271" s="36"/>
      <c r="AE271" s="36"/>
      <c r="AF271" s="36"/>
      <c r="AG271" s="36"/>
      <c r="AH271" s="36"/>
      <c r="AI271" s="36"/>
      <c r="AJ271" s="36"/>
    </row>
    <row r="272" spans="1:36" hidden="1" outlineLevel="1" x14ac:dyDescent="0.2">
      <c r="A272" s="36"/>
      <c r="B272" s="36"/>
      <c r="C272" s="161"/>
      <c r="D272" s="161"/>
      <c r="E272" s="71"/>
      <c r="F272" s="71"/>
      <c r="G272" s="92"/>
      <c r="H272" s="93">
        <f t="shared" si="33"/>
        <v>0</v>
      </c>
      <c r="I272" s="162"/>
      <c r="J272" s="93">
        <f t="shared" si="34"/>
        <v>0</v>
      </c>
      <c r="K272" s="162"/>
      <c r="L272" s="162" t="str">
        <f t="shared" si="35"/>
        <v/>
      </c>
      <c r="M272" s="39"/>
      <c r="N272" s="163">
        <f t="shared" si="36"/>
        <v>0</v>
      </c>
      <c r="O272" s="163">
        <f t="shared" si="37"/>
        <v>0</v>
      </c>
      <c r="P272" s="163">
        <f t="shared" si="38"/>
        <v>0</v>
      </c>
      <c r="Q272" s="163">
        <f t="shared" si="39"/>
        <v>0</v>
      </c>
      <c r="R272" s="163">
        <f t="shared" si="40"/>
        <v>0</v>
      </c>
      <c r="S272" s="39"/>
      <c r="T272" s="164"/>
      <c r="U272" s="165">
        <f>ROUND(ROUND(T272,2)*(1+'General Inputs'!K$20)*(1-Z272)+'General Inputs'!K$28,2)</f>
        <v>0</v>
      </c>
      <c r="V272" s="165">
        <f>ROUND(ROUND(U272,2)*(1+'General Inputs'!L$20)*(1-AA272)+'General Inputs'!L$28,2)</f>
        <v>0</v>
      </c>
      <c r="W272" s="165">
        <f>ROUND(ROUND(V272,2)*(1+'General Inputs'!M$20)*(1-AB272)+'General Inputs'!M$28,2)</f>
        <v>0</v>
      </c>
      <c r="X272" s="165">
        <f>ROUND(ROUND(W272,2)*(1+'General Inputs'!N$20)*(1-AC272)+'General Inputs'!N$28,2)</f>
        <v>0</v>
      </c>
      <c r="Y272" s="166"/>
      <c r="Z272" s="194">
        <f>IF($T272="",0,'General Inputs'!K$23)</f>
        <v>0</v>
      </c>
      <c r="AA272" s="194">
        <f>IF($T272="",0,'General Inputs'!L$23)</f>
        <v>0</v>
      </c>
      <c r="AB272" s="194">
        <f>IF($T272="",0,'General Inputs'!M$23)</f>
        <v>0</v>
      </c>
      <c r="AC272" s="194">
        <f>IF($T272="",0,'General Inputs'!N$23)</f>
        <v>0</v>
      </c>
      <c r="AD272" s="36"/>
      <c r="AE272" s="36"/>
      <c r="AF272" s="36"/>
      <c r="AG272" s="36"/>
      <c r="AH272" s="36"/>
      <c r="AI272" s="36"/>
      <c r="AJ272" s="36"/>
    </row>
    <row r="273" spans="1:36" hidden="1" outlineLevel="1" x14ac:dyDescent="0.2">
      <c r="A273" s="36"/>
      <c r="B273" s="36"/>
      <c r="C273" s="161"/>
      <c r="D273" s="161"/>
      <c r="E273" s="71"/>
      <c r="F273" s="71"/>
      <c r="G273" s="92"/>
      <c r="H273" s="93">
        <f t="shared" si="33"/>
        <v>0</v>
      </c>
      <c r="I273" s="162"/>
      <c r="J273" s="93">
        <f t="shared" si="34"/>
        <v>0</v>
      </c>
      <c r="K273" s="162"/>
      <c r="L273" s="162" t="str">
        <f t="shared" si="35"/>
        <v/>
      </c>
      <c r="M273" s="39"/>
      <c r="N273" s="163">
        <f t="shared" si="36"/>
        <v>0</v>
      </c>
      <c r="O273" s="163">
        <f t="shared" si="37"/>
        <v>0</v>
      </c>
      <c r="P273" s="163">
        <f t="shared" si="38"/>
        <v>0</v>
      </c>
      <c r="Q273" s="163">
        <f t="shared" si="39"/>
        <v>0</v>
      </c>
      <c r="R273" s="163">
        <f t="shared" si="40"/>
        <v>0</v>
      </c>
      <c r="S273" s="39"/>
      <c r="T273" s="164"/>
      <c r="U273" s="165">
        <f>ROUND(ROUND(T273,2)*(1+'General Inputs'!K$20)*(1-Z273)+'General Inputs'!K$28,2)</f>
        <v>0</v>
      </c>
      <c r="V273" s="165">
        <f>ROUND(ROUND(U273,2)*(1+'General Inputs'!L$20)*(1-AA273)+'General Inputs'!L$28,2)</f>
        <v>0</v>
      </c>
      <c r="W273" s="165">
        <f>ROUND(ROUND(V273,2)*(1+'General Inputs'!M$20)*(1-AB273)+'General Inputs'!M$28,2)</f>
        <v>0</v>
      </c>
      <c r="X273" s="165">
        <f>ROUND(ROUND(W273,2)*(1+'General Inputs'!N$20)*(1-AC273)+'General Inputs'!N$28,2)</f>
        <v>0</v>
      </c>
      <c r="Y273" s="166"/>
      <c r="Z273" s="194">
        <f>IF($T273="",0,'General Inputs'!K$23)</f>
        <v>0</v>
      </c>
      <c r="AA273" s="194">
        <f>IF($T273="",0,'General Inputs'!L$23)</f>
        <v>0</v>
      </c>
      <c r="AB273" s="194">
        <f>IF($T273="",0,'General Inputs'!M$23)</f>
        <v>0</v>
      </c>
      <c r="AC273" s="194">
        <f>IF($T273="",0,'General Inputs'!N$23)</f>
        <v>0</v>
      </c>
      <c r="AD273" s="36"/>
      <c r="AE273" s="36"/>
      <c r="AF273" s="36"/>
      <c r="AG273" s="36"/>
      <c r="AH273" s="36"/>
      <c r="AI273" s="36"/>
      <c r="AJ273" s="36"/>
    </row>
    <row r="274" spans="1:36" hidden="1" outlineLevel="1" x14ac:dyDescent="0.2">
      <c r="A274" s="36"/>
      <c r="B274" s="36"/>
      <c r="C274" s="161"/>
      <c r="D274" s="161"/>
      <c r="E274" s="71"/>
      <c r="F274" s="71"/>
      <c r="G274" s="92"/>
      <c r="H274" s="93">
        <f t="shared" si="33"/>
        <v>0</v>
      </c>
      <c r="I274" s="162"/>
      <c r="J274" s="93">
        <f t="shared" si="34"/>
        <v>0</v>
      </c>
      <c r="K274" s="162"/>
      <c r="L274" s="162" t="str">
        <f t="shared" si="35"/>
        <v/>
      </c>
      <c r="M274" s="39"/>
      <c r="N274" s="163">
        <f t="shared" si="36"/>
        <v>0</v>
      </c>
      <c r="O274" s="163">
        <f t="shared" si="37"/>
        <v>0</v>
      </c>
      <c r="P274" s="163">
        <f t="shared" si="38"/>
        <v>0</v>
      </c>
      <c r="Q274" s="163">
        <f t="shared" si="39"/>
        <v>0</v>
      </c>
      <c r="R274" s="163">
        <f t="shared" si="40"/>
        <v>0</v>
      </c>
      <c r="S274" s="39"/>
      <c r="T274" s="164"/>
      <c r="U274" s="165">
        <f>ROUND(ROUND(T274,2)*(1+'General Inputs'!K$20)*(1-Z274)+'General Inputs'!K$28,2)</f>
        <v>0</v>
      </c>
      <c r="V274" s="165">
        <f>ROUND(ROUND(U274,2)*(1+'General Inputs'!L$20)*(1-AA274)+'General Inputs'!L$28,2)</f>
        <v>0</v>
      </c>
      <c r="W274" s="165">
        <f>ROUND(ROUND(V274,2)*(1+'General Inputs'!M$20)*(1-AB274)+'General Inputs'!M$28,2)</f>
        <v>0</v>
      </c>
      <c r="X274" s="165">
        <f>ROUND(ROUND(W274,2)*(1+'General Inputs'!N$20)*(1-AC274)+'General Inputs'!N$28,2)</f>
        <v>0</v>
      </c>
      <c r="Y274" s="166"/>
      <c r="Z274" s="194">
        <f>IF($T274="",0,'General Inputs'!K$23)</f>
        <v>0</v>
      </c>
      <c r="AA274" s="194">
        <f>IF($T274="",0,'General Inputs'!L$23)</f>
        <v>0</v>
      </c>
      <c r="AB274" s="194">
        <f>IF($T274="",0,'General Inputs'!M$23)</f>
        <v>0</v>
      </c>
      <c r="AC274" s="194">
        <f>IF($T274="",0,'General Inputs'!N$23)</f>
        <v>0</v>
      </c>
      <c r="AD274" s="36"/>
      <c r="AE274" s="36"/>
      <c r="AF274" s="36"/>
      <c r="AG274" s="36"/>
      <c r="AH274" s="36"/>
      <c r="AI274" s="36"/>
      <c r="AJ274" s="36"/>
    </row>
    <row r="275" spans="1:36" hidden="1" outlineLevel="1" x14ac:dyDescent="0.2">
      <c r="A275" s="36"/>
      <c r="B275" s="36"/>
      <c r="C275" s="161"/>
      <c r="D275" s="161"/>
      <c r="E275" s="71"/>
      <c r="F275" s="71"/>
      <c r="G275" s="92"/>
      <c r="H275" s="93">
        <f t="shared" si="33"/>
        <v>0</v>
      </c>
      <c r="I275" s="162"/>
      <c r="J275" s="93">
        <f t="shared" si="34"/>
        <v>0</v>
      </c>
      <c r="K275" s="162"/>
      <c r="L275" s="162" t="str">
        <f t="shared" si="35"/>
        <v/>
      </c>
      <c r="M275" s="39"/>
      <c r="N275" s="163">
        <f t="shared" si="36"/>
        <v>0</v>
      </c>
      <c r="O275" s="163">
        <f t="shared" si="37"/>
        <v>0</v>
      </c>
      <c r="P275" s="163">
        <f t="shared" si="38"/>
        <v>0</v>
      </c>
      <c r="Q275" s="163">
        <f t="shared" si="39"/>
        <v>0</v>
      </c>
      <c r="R275" s="163">
        <f t="shared" si="40"/>
        <v>0</v>
      </c>
      <c r="S275" s="39"/>
      <c r="T275" s="164"/>
      <c r="U275" s="165">
        <f>ROUND(ROUND(T275,2)*(1+'General Inputs'!K$20)*(1-Z275)+'General Inputs'!K$28,2)</f>
        <v>0</v>
      </c>
      <c r="V275" s="165">
        <f>ROUND(ROUND(U275,2)*(1+'General Inputs'!L$20)*(1-AA275)+'General Inputs'!L$28,2)</f>
        <v>0</v>
      </c>
      <c r="W275" s="165">
        <f>ROUND(ROUND(V275,2)*(1+'General Inputs'!M$20)*(1-AB275)+'General Inputs'!M$28,2)</f>
        <v>0</v>
      </c>
      <c r="X275" s="165">
        <f>ROUND(ROUND(W275,2)*(1+'General Inputs'!N$20)*(1-AC275)+'General Inputs'!N$28,2)</f>
        <v>0</v>
      </c>
      <c r="Y275" s="166"/>
      <c r="Z275" s="194">
        <f>IF($T275="",0,'General Inputs'!K$23)</f>
        <v>0</v>
      </c>
      <c r="AA275" s="194">
        <f>IF($T275="",0,'General Inputs'!L$23)</f>
        <v>0</v>
      </c>
      <c r="AB275" s="194">
        <f>IF($T275="",0,'General Inputs'!M$23)</f>
        <v>0</v>
      </c>
      <c r="AC275" s="194">
        <f>IF($T275="",0,'General Inputs'!N$23)</f>
        <v>0</v>
      </c>
      <c r="AD275" s="36"/>
      <c r="AE275" s="36"/>
      <c r="AF275" s="36"/>
      <c r="AG275" s="36"/>
      <c r="AH275" s="36"/>
      <c r="AI275" s="36"/>
      <c r="AJ275" s="36"/>
    </row>
    <row r="276" spans="1:36" hidden="1" outlineLevel="1" x14ac:dyDescent="0.2">
      <c r="A276" s="36"/>
      <c r="B276" s="36"/>
      <c r="C276" s="161"/>
      <c r="D276" s="161"/>
      <c r="E276" s="71"/>
      <c r="F276" s="71"/>
      <c r="G276" s="92"/>
      <c r="H276" s="93">
        <f t="shared" si="33"/>
        <v>0</v>
      </c>
      <c r="I276" s="162"/>
      <c r="J276" s="93">
        <f t="shared" si="34"/>
        <v>0</v>
      </c>
      <c r="K276" s="162"/>
      <c r="L276" s="162" t="str">
        <f t="shared" si="35"/>
        <v/>
      </c>
      <c r="M276" s="39"/>
      <c r="N276" s="163">
        <f t="shared" si="36"/>
        <v>0</v>
      </c>
      <c r="O276" s="163">
        <f t="shared" si="37"/>
        <v>0</v>
      </c>
      <c r="P276" s="163">
        <f t="shared" si="38"/>
        <v>0</v>
      </c>
      <c r="Q276" s="163">
        <f t="shared" si="39"/>
        <v>0</v>
      </c>
      <c r="R276" s="163">
        <f t="shared" si="40"/>
        <v>0</v>
      </c>
      <c r="S276" s="39"/>
      <c r="T276" s="164"/>
      <c r="U276" s="165">
        <f>ROUND(ROUND(T276,2)*(1+'General Inputs'!K$20)*(1-Z276)+'General Inputs'!K$28,2)</f>
        <v>0</v>
      </c>
      <c r="V276" s="165">
        <f>ROUND(ROUND(U276,2)*(1+'General Inputs'!L$20)*(1-AA276)+'General Inputs'!L$28,2)</f>
        <v>0</v>
      </c>
      <c r="W276" s="165">
        <f>ROUND(ROUND(V276,2)*(1+'General Inputs'!M$20)*(1-AB276)+'General Inputs'!M$28,2)</f>
        <v>0</v>
      </c>
      <c r="X276" s="165">
        <f>ROUND(ROUND(W276,2)*(1+'General Inputs'!N$20)*(1-AC276)+'General Inputs'!N$28,2)</f>
        <v>0</v>
      </c>
      <c r="Y276" s="166"/>
      <c r="Z276" s="194">
        <f>IF($T276="",0,'General Inputs'!K$23)</f>
        <v>0</v>
      </c>
      <c r="AA276" s="194">
        <f>IF($T276="",0,'General Inputs'!L$23)</f>
        <v>0</v>
      </c>
      <c r="AB276" s="194">
        <f>IF($T276="",0,'General Inputs'!M$23)</f>
        <v>0</v>
      </c>
      <c r="AC276" s="194">
        <f>IF($T276="",0,'General Inputs'!N$23)</f>
        <v>0</v>
      </c>
      <c r="AD276" s="36"/>
      <c r="AE276" s="36"/>
      <c r="AF276" s="36"/>
      <c r="AG276" s="36"/>
      <c r="AH276" s="36"/>
      <c r="AI276" s="36"/>
      <c r="AJ276" s="36"/>
    </row>
    <row r="277" spans="1:36" hidden="1" outlineLevel="1" x14ac:dyDescent="0.2">
      <c r="A277" s="36"/>
      <c r="B277" s="36"/>
      <c r="C277" s="161"/>
      <c r="D277" s="161"/>
      <c r="E277" s="71"/>
      <c r="F277" s="71"/>
      <c r="G277" s="92"/>
      <c r="H277" s="93">
        <f t="shared" si="33"/>
        <v>0</v>
      </c>
      <c r="I277" s="162"/>
      <c r="J277" s="93">
        <f t="shared" si="34"/>
        <v>0</v>
      </c>
      <c r="K277" s="162"/>
      <c r="L277" s="162" t="str">
        <f t="shared" si="35"/>
        <v/>
      </c>
      <c r="M277" s="39"/>
      <c r="N277" s="163">
        <f t="shared" si="36"/>
        <v>0</v>
      </c>
      <c r="O277" s="163">
        <f t="shared" si="37"/>
        <v>0</v>
      </c>
      <c r="P277" s="163">
        <f t="shared" si="38"/>
        <v>0</v>
      </c>
      <c r="Q277" s="163">
        <f t="shared" si="39"/>
        <v>0</v>
      </c>
      <c r="R277" s="163">
        <f t="shared" si="40"/>
        <v>0</v>
      </c>
      <c r="S277" s="39"/>
      <c r="T277" s="164"/>
      <c r="U277" s="165">
        <f>ROUND(ROUND(T277,2)*(1+'General Inputs'!K$20)*(1-Z277)+'General Inputs'!K$28,2)</f>
        <v>0</v>
      </c>
      <c r="V277" s="165">
        <f>ROUND(ROUND(U277,2)*(1+'General Inputs'!L$20)*(1-AA277)+'General Inputs'!L$28,2)</f>
        <v>0</v>
      </c>
      <c r="W277" s="165">
        <f>ROUND(ROUND(V277,2)*(1+'General Inputs'!M$20)*(1-AB277)+'General Inputs'!M$28,2)</f>
        <v>0</v>
      </c>
      <c r="X277" s="165">
        <f>ROUND(ROUND(W277,2)*(1+'General Inputs'!N$20)*(1-AC277)+'General Inputs'!N$28,2)</f>
        <v>0</v>
      </c>
      <c r="Y277" s="166"/>
      <c r="Z277" s="194">
        <f>IF($T277="",0,'General Inputs'!K$23)</f>
        <v>0</v>
      </c>
      <c r="AA277" s="194">
        <f>IF($T277="",0,'General Inputs'!L$23)</f>
        <v>0</v>
      </c>
      <c r="AB277" s="194">
        <f>IF($T277="",0,'General Inputs'!M$23)</f>
        <v>0</v>
      </c>
      <c r="AC277" s="194">
        <f>IF($T277="",0,'General Inputs'!N$23)</f>
        <v>0</v>
      </c>
      <c r="AD277" s="36"/>
      <c r="AE277" s="36"/>
      <c r="AF277" s="36"/>
      <c r="AG277" s="36"/>
      <c r="AH277" s="36"/>
      <c r="AI277" s="36"/>
      <c r="AJ277" s="36"/>
    </row>
    <row r="278" spans="1:36" hidden="1" outlineLevel="1" x14ac:dyDescent="0.2">
      <c r="A278" s="36"/>
      <c r="B278" s="36"/>
      <c r="C278" s="161"/>
      <c r="D278" s="161"/>
      <c r="E278" s="71"/>
      <c r="F278" s="71"/>
      <c r="G278" s="92"/>
      <c r="H278" s="93">
        <f t="shared" si="33"/>
        <v>0</v>
      </c>
      <c r="I278" s="162"/>
      <c r="J278" s="93">
        <f t="shared" si="34"/>
        <v>0</v>
      </c>
      <c r="K278" s="162"/>
      <c r="L278" s="162" t="str">
        <f t="shared" si="35"/>
        <v/>
      </c>
      <c r="M278" s="39"/>
      <c r="N278" s="163">
        <f t="shared" si="36"/>
        <v>0</v>
      </c>
      <c r="O278" s="163">
        <f t="shared" si="37"/>
        <v>0</v>
      </c>
      <c r="P278" s="163">
        <f t="shared" si="38"/>
        <v>0</v>
      </c>
      <c r="Q278" s="163">
        <f t="shared" si="39"/>
        <v>0</v>
      </c>
      <c r="R278" s="163">
        <f t="shared" si="40"/>
        <v>0</v>
      </c>
      <c r="S278" s="39"/>
      <c r="T278" s="164"/>
      <c r="U278" s="165">
        <f>ROUND(ROUND(T278,2)*(1+'General Inputs'!K$20)*(1-Z278)+'General Inputs'!K$28,2)</f>
        <v>0</v>
      </c>
      <c r="V278" s="165">
        <f>ROUND(ROUND(U278,2)*(1+'General Inputs'!L$20)*(1-AA278)+'General Inputs'!L$28,2)</f>
        <v>0</v>
      </c>
      <c r="W278" s="165">
        <f>ROUND(ROUND(V278,2)*(1+'General Inputs'!M$20)*(1-AB278)+'General Inputs'!M$28,2)</f>
        <v>0</v>
      </c>
      <c r="X278" s="165">
        <f>ROUND(ROUND(W278,2)*(1+'General Inputs'!N$20)*(1-AC278)+'General Inputs'!N$28,2)</f>
        <v>0</v>
      </c>
      <c r="Y278" s="166"/>
      <c r="Z278" s="194">
        <f>IF($T278="",0,'General Inputs'!K$23)</f>
        <v>0</v>
      </c>
      <c r="AA278" s="194">
        <f>IF($T278="",0,'General Inputs'!L$23)</f>
        <v>0</v>
      </c>
      <c r="AB278" s="194">
        <f>IF($T278="",0,'General Inputs'!M$23)</f>
        <v>0</v>
      </c>
      <c r="AC278" s="194">
        <f>IF($T278="",0,'General Inputs'!N$23)</f>
        <v>0</v>
      </c>
      <c r="AD278" s="36"/>
      <c r="AE278" s="36"/>
      <c r="AF278" s="36"/>
      <c r="AG278" s="36"/>
      <c r="AH278" s="36"/>
      <c r="AI278" s="36"/>
      <c r="AJ278" s="36"/>
    </row>
    <row r="279" spans="1:36" hidden="1" outlineLevel="1" x14ac:dyDescent="0.2">
      <c r="A279" s="36"/>
      <c r="B279" s="36"/>
      <c r="C279" s="161"/>
      <c r="D279" s="161"/>
      <c r="E279" s="71"/>
      <c r="F279" s="71"/>
      <c r="G279" s="92"/>
      <c r="H279" s="93">
        <f t="shared" si="33"/>
        <v>0</v>
      </c>
      <c r="I279" s="162"/>
      <c r="J279" s="93">
        <f t="shared" si="34"/>
        <v>0</v>
      </c>
      <c r="K279" s="162"/>
      <c r="L279" s="162" t="str">
        <f t="shared" si="35"/>
        <v/>
      </c>
      <c r="M279" s="39"/>
      <c r="N279" s="163">
        <f t="shared" si="36"/>
        <v>0</v>
      </c>
      <c r="O279" s="163">
        <f t="shared" si="37"/>
        <v>0</v>
      </c>
      <c r="P279" s="163">
        <f t="shared" si="38"/>
        <v>0</v>
      </c>
      <c r="Q279" s="163">
        <f t="shared" si="39"/>
        <v>0</v>
      </c>
      <c r="R279" s="163">
        <f t="shared" si="40"/>
        <v>0</v>
      </c>
      <c r="S279" s="39"/>
      <c r="T279" s="164"/>
      <c r="U279" s="165">
        <f>ROUND(ROUND(T279,2)*(1+'General Inputs'!K$20)*(1-Z279)+'General Inputs'!K$28,2)</f>
        <v>0</v>
      </c>
      <c r="V279" s="165">
        <f>ROUND(ROUND(U279,2)*(1+'General Inputs'!L$20)*(1-AA279)+'General Inputs'!L$28,2)</f>
        <v>0</v>
      </c>
      <c r="W279" s="165">
        <f>ROUND(ROUND(V279,2)*(1+'General Inputs'!M$20)*(1-AB279)+'General Inputs'!M$28,2)</f>
        <v>0</v>
      </c>
      <c r="X279" s="165">
        <f>ROUND(ROUND(W279,2)*(1+'General Inputs'!N$20)*(1-AC279)+'General Inputs'!N$28,2)</f>
        <v>0</v>
      </c>
      <c r="Y279" s="166"/>
      <c r="Z279" s="194">
        <f>IF($T279="",0,'General Inputs'!K$23)</f>
        <v>0</v>
      </c>
      <c r="AA279" s="194">
        <f>IF($T279="",0,'General Inputs'!L$23)</f>
        <v>0</v>
      </c>
      <c r="AB279" s="194">
        <f>IF($T279="",0,'General Inputs'!M$23)</f>
        <v>0</v>
      </c>
      <c r="AC279" s="194">
        <f>IF($T279="",0,'General Inputs'!N$23)</f>
        <v>0</v>
      </c>
      <c r="AD279" s="36"/>
      <c r="AE279" s="36"/>
      <c r="AF279" s="36"/>
      <c r="AG279" s="36"/>
      <c r="AH279" s="36"/>
      <c r="AI279" s="36"/>
      <c r="AJ279" s="36"/>
    </row>
    <row r="280" spans="1:36" hidden="1" outlineLevel="1" x14ac:dyDescent="0.2">
      <c r="A280" s="36"/>
      <c r="B280" s="36"/>
      <c r="C280" s="161"/>
      <c r="D280" s="161"/>
      <c r="E280" s="71"/>
      <c r="F280" s="71"/>
      <c r="G280" s="92"/>
      <c r="H280" s="93">
        <f t="shared" si="33"/>
        <v>0</v>
      </c>
      <c r="I280" s="162"/>
      <c r="J280" s="93">
        <f t="shared" si="34"/>
        <v>0</v>
      </c>
      <c r="K280" s="162"/>
      <c r="L280" s="162" t="str">
        <f t="shared" si="35"/>
        <v/>
      </c>
      <c r="M280" s="39"/>
      <c r="N280" s="163">
        <f t="shared" si="36"/>
        <v>0</v>
      </c>
      <c r="O280" s="163">
        <f t="shared" si="37"/>
        <v>0</v>
      </c>
      <c r="P280" s="163">
        <f t="shared" si="38"/>
        <v>0</v>
      </c>
      <c r="Q280" s="163">
        <f t="shared" si="39"/>
        <v>0</v>
      </c>
      <c r="R280" s="163">
        <f t="shared" si="40"/>
        <v>0</v>
      </c>
      <c r="S280" s="39"/>
      <c r="T280" s="164"/>
      <c r="U280" s="165">
        <f>ROUND(ROUND(T280,2)*(1+'General Inputs'!K$20)*(1-Z280)+'General Inputs'!K$28,2)</f>
        <v>0</v>
      </c>
      <c r="V280" s="165">
        <f>ROUND(ROUND(U280,2)*(1+'General Inputs'!L$20)*(1-AA280)+'General Inputs'!L$28,2)</f>
        <v>0</v>
      </c>
      <c r="W280" s="165">
        <f>ROUND(ROUND(V280,2)*(1+'General Inputs'!M$20)*(1-AB280)+'General Inputs'!M$28,2)</f>
        <v>0</v>
      </c>
      <c r="X280" s="165">
        <f>ROUND(ROUND(W280,2)*(1+'General Inputs'!N$20)*(1-AC280)+'General Inputs'!N$28,2)</f>
        <v>0</v>
      </c>
      <c r="Y280" s="166"/>
      <c r="Z280" s="194">
        <f>IF($T280="",0,'General Inputs'!K$23)</f>
        <v>0</v>
      </c>
      <c r="AA280" s="194">
        <f>IF($T280="",0,'General Inputs'!L$23)</f>
        <v>0</v>
      </c>
      <c r="AB280" s="194">
        <f>IF($T280="",0,'General Inputs'!M$23)</f>
        <v>0</v>
      </c>
      <c r="AC280" s="194">
        <f>IF($T280="",0,'General Inputs'!N$23)</f>
        <v>0</v>
      </c>
      <c r="AD280" s="36"/>
      <c r="AE280" s="36"/>
      <c r="AF280" s="36"/>
      <c r="AG280" s="36"/>
      <c r="AH280" s="36"/>
      <c r="AI280" s="36"/>
      <c r="AJ280" s="36"/>
    </row>
    <row r="281" spans="1:36" hidden="1" outlineLevel="1" x14ac:dyDescent="0.2">
      <c r="A281" s="36"/>
      <c r="B281" s="36"/>
      <c r="C281" s="161"/>
      <c r="D281" s="161"/>
      <c r="E281" s="71"/>
      <c r="F281" s="71"/>
      <c r="G281" s="92"/>
      <c r="H281" s="93">
        <f t="shared" si="33"/>
        <v>0</v>
      </c>
      <c r="I281" s="162"/>
      <c r="J281" s="93">
        <f t="shared" si="34"/>
        <v>0</v>
      </c>
      <c r="K281" s="162"/>
      <c r="L281" s="162" t="str">
        <f t="shared" si="35"/>
        <v/>
      </c>
      <c r="M281" s="39"/>
      <c r="N281" s="163">
        <f t="shared" si="36"/>
        <v>0</v>
      </c>
      <c r="O281" s="163">
        <f t="shared" si="37"/>
        <v>0</v>
      </c>
      <c r="P281" s="163">
        <f t="shared" si="38"/>
        <v>0</v>
      </c>
      <c r="Q281" s="163">
        <f t="shared" si="39"/>
        <v>0</v>
      </c>
      <c r="R281" s="163">
        <f t="shared" si="40"/>
        <v>0</v>
      </c>
      <c r="S281" s="39"/>
      <c r="T281" s="164"/>
      <c r="U281" s="165">
        <f>ROUND(ROUND(T281,2)*(1+'General Inputs'!K$20)*(1-Z281)+'General Inputs'!K$28,2)</f>
        <v>0</v>
      </c>
      <c r="V281" s="165">
        <f>ROUND(ROUND(U281,2)*(1+'General Inputs'!L$20)*(1-AA281)+'General Inputs'!L$28,2)</f>
        <v>0</v>
      </c>
      <c r="W281" s="165">
        <f>ROUND(ROUND(V281,2)*(1+'General Inputs'!M$20)*(1-AB281)+'General Inputs'!M$28,2)</f>
        <v>0</v>
      </c>
      <c r="X281" s="165">
        <f>ROUND(ROUND(W281,2)*(1+'General Inputs'!N$20)*(1-AC281)+'General Inputs'!N$28,2)</f>
        <v>0</v>
      </c>
      <c r="Y281" s="166"/>
      <c r="Z281" s="194">
        <f>IF($T281="",0,'General Inputs'!K$23)</f>
        <v>0</v>
      </c>
      <c r="AA281" s="194">
        <f>IF($T281="",0,'General Inputs'!L$23)</f>
        <v>0</v>
      </c>
      <c r="AB281" s="194">
        <f>IF($T281="",0,'General Inputs'!M$23)</f>
        <v>0</v>
      </c>
      <c r="AC281" s="194">
        <f>IF($T281="",0,'General Inputs'!N$23)</f>
        <v>0</v>
      </c>
      <c r="AD281" s="36"/>
      <c r="AE281" s="36"/>
      <c r="AF281" s="36"/>
      <c r="AG281" s="36"/>
      <c r="AH281" s="36"/>
      <c r="AI281" s="36"/>
      <c r="AJ281" s="36"/>
    </row>
    <row r="282" spans="1:36" hidden="1" outlineLevel="1" x14ac:dyDescent="0.2">
      <c r="A282" s="36"/>
      <c r="B282" s="36"/>
      <c r="C282" s="161"/>
      <c r="D282" s="161"/>
      <c r="E282" s="71"/>
      <c r="F282" s="71"/>
      <c r="G282" s="92"/>
      <c r="H282" s="93">
        <f t="shared" si="33"/>
        <v>0</v>
      </c>
      <c r="I282" s="162"/>
      <c r="J282" s="93">
        <f t="shared" si="34"/>
        <v>0</v>
      </c>
      <c r="K282" s="162"/>
      <c r="L282" s="162" t="str">
        <f t="shared" si="35"/>
        <v/>
      </c>
      <c r="M282" s="39"/>
      <c r="N282" s="163">
        <f t="shared" si="36"/>
        <v>0</v>
      </c>
      <c r="O282" s="163">
        <f t="shared" si="37"/>
        <v>0</v>
      </c>
      <c r="P282" s="163">
        <f t="shared" si="38"/>
        <v>0</v>
      </c>
      <c r="Q282" s="163">
        <f t="shared" si="39"/>
        <v>0</v>
      </c>
      <c r="R282" s="163">
        <f t="shared" si="40"/>
        <v>0</v>
      </c>
      <c r="S282" s="39"/>
      <c r="T282" s="164"/>
      <c r="U282" s="165">
        <f>ROUND(ROUND(T282,2)*(1+'General Inputs'!K$20)*(1-Z282)+'General Inputs'!K$28,2)</f>
        <v>0</v>
      </c>
      <c r="V282" s="165">
        <f>ROUND(ROUND(U282,2)*(1+'General Inputs'!L$20)*(1-AA282)+'General Inputs'!L$28,2)</f>
        <v>0</v>
      </c>
      <c r="W282" s="165">
        <f>ROUND(ROUND(V282,2)*(1+'General Inputs'!M$20)*(1-AB282)+'General Inputs'!M$28,2)</f>
        <v>0</v>
      </c>
      <c r="X282" s="165">
        <f>ROUND(ROUND(W282,2)*(1+'General Inputs'!N$20)*(1-AC282)+'General Inputs'!N$28,2)</f>
        <v>0</v>
      </c>
      <c r="Y282" s="166"/>
      <c r="Z282" s="194">
        <f>IF($T282="",0,'General Inputs'!K$23)</f>
        <v>0</v>
      </c>
      <c r="AA282" s="194">
        <f>IF($T282="",0,'General Inputs'!L$23)</f>
        <v>0</v>
      </c>
      <c r="AB282" s="194">
        <f>IF($T282="",0,'General Inputs'!M$23)</f>
        <v>0</v>
      </c>
      <c r="AC282" s="194">
        <f>IF($T282="",0,'General Inputs'!N$23)</f>
        <v>0</v>
      </c>
      <c r="AD282" s="36"/>
      <c r="AE282" s="36"/>
      <c r="AF282" s="36"/>
      <c r="AG282" s="36"/>
      <c r="AH282" s="36"/>
      <c r="AI282" s="36"/>
      <c r="AJ282" s="36"/>
    </row>
    <row r="283" spans="1:36" hidden="1" outlineLevel="1" x14ac:dyDescent="0.2">
      <c r="A283" s="36"/>
      <c r="B283" s="36"/>
      <c r="C283" s="161"/>
      <c r="D283" s="161"/>
      <c r="E283" s="71"/>
      <c r="F283" s="71"/>
      <c r="G283" s="92"/>
      <c r="H283" s="93">
        <f t="shared" si="33"/>
        <v>0</v>
      </c>
      <c r="I283" s="162"/>
      <c r="J283" s="93">
        <f t="shared" si="34"/>
        <v>0</v>
      </c>
      <c r="K283" s="162"/>
      <c r="L283" s="162" t="str">
        <f t="shared" si="35"/>
        <v/>
      </c>
      <c r="M283" s="39"/>
      <c r="N283" s="163">
        <f t="shared" si="36"/>
        <v>0</v>
      </c>
      <c r="O283" s="163">
        <f t="shared" si="37"/>
        <v>0</v>
      </c>
      <c r="P283" s="163">
        <f t="shared" si="38"/>
        <v>0</v>
      </c>
      <c r="Q283" s="163">
        <f t="shared" si="39"/>
        <v>0</v>
      </c>
      <c r="R283" s="163">
        <f t="shared" si="40"/>
        <v>0</v>
      </c>
      <c r="S283" s="39"/>
      <c r="T283" s="164"/>
      <c r="U283" s="165">
        <f>ROUND(ROUND(T283,2)*(1+'General Inputs'!K$20)*(1-Z283)+'General Inputs'!K$28,2)</f>
        <v>0</v>
      </c>
      <c r="V283" s="165">
        <f>ROUND(ROUND(U283,2)*(1+'General Inputs'!L$20)*(1-AA283)+'General Inputs'!L$28,2)</f>
        <v>0</v>
      </c>
      <c r="W283" s="165">
        <f>ROUND(ROUND(V283,2)*(1+'General Inputs'!M$20)*(1-AB283)+'General Inputs'!M$28,2)</f>
        <v>0</v>
      </c>
      <c r="X283" s="165">
        <f>ROUND(ROUND(W283,2)*(1+'General Inputs'!N$20)*(1-AC283)+'General Inputs'!N$28,2)</f>
        <v>0</v>
      </c>
      <c r="Y283" s="166"/>
      <c r="Z283" s="194">
        <f>IF($T283="",0,'General Inputs'!K$23)</f>
        <v>0</v>
      </c>
      <c r="AA283" s="194">
        <f>IF($T283="",0,'General Inputs'!L$23)</f>
        <v>0</v>
      </c>
      <c r="AB283" s="194">
        <f>IF($T283="",0,'General Inputs'!M$23)</f>
        <v>0</v>
      </c>
      <c r="AC283" s="194">
        <f>IF($T283="",0,'General Inputs'!N$23)</f>
        <v>0</v>
      </c>
      <c r="AD283" s="36"/>
      <c r="AE283" s="36"/>
      <c r="AF283" s="36"/>
      <c r="AG283" s="36"/>
      <c r="AH283" s="36"/>
      <c r="AI283" s="36"/>
      <c r="AJ283" s="36"/>
    </row>
    <row r="284" spans="1:36" hidden="1" outlineLevel="1" x14ac:dyDescent="0.2">
      <c r="A284" s="36"/>
      <c r="B284" s="36"/>
      <c r="C284" s="161"/>
      <c r="D284" s="161"/>
      <c r="E284" s="71"/>
      <c r="F284" s="71"/>
      <c r="G284" s="92"/>
      <c r="H284" s="93">
        <f t="shared" si="33"/>
        <v>0</v>
      </c>
      <c r="I284" s="162"/>
      <c r="J284" s="93">
        <f t="shared" si="34"/>
        <v>0</v>
      </c>
      <c r="K284" s="162"/>
      <c r="L284" s="162" t="str">
        <f t="shared" si="35"/>
        <v/>
      </c>
      <c r="M284" s="39"/>
      <c r="N284" s="163">
        <f t="shared" si="36"/>
        <v>0</v>
      </c>
      <c r="O284" s="163">
        <f t="shared" si="37"/>
        <v>0</v>
      </c>
      <c r="P284" s="163">
        <f t="shared" si="38"/>
        <v>0</v>
      </c>
      <c r="Q284" s="163">
        <f t="shared" si="39"/>
        <v>0</v>
      </c>
      <c r="R284" s="163">
        <f t="shared" si="40"/>
        <v>0</v>
      </c>
      <c r="S284" s="39"/>
      <c r="T284" s="164"/>
      <c r="U284" s="165">
        <f>ROUND(ROUND(T284,2)*(1+'General Inputs'!K$20)*(1-Z284)+'General Inputs'!K$28,2)</f>
        <v>0</v>
      </c>
      <c r="V284" s="165">
        <f>ROUND(ROUND(U284,2)*(1+'General Inputs'!L$20)*(1-AA284)+'General Inputs'!L$28,2)</f>
        <v>0</v>
      </c>
      <c r="W284" s="165">
        <f>ROUND(ROUND(V284,2)*(1+'General Inputs'!M$20)*(1-AB284)+'General Inputs'!M$28,2)</f>
        <v>0</v>
      </c>
      <c r="X284" s="165">
        <f>ROUND(ROUND(W284,2)*(1+'General Inputs'!N$20)*(1-AC284)+'General Inputs'!N$28,2)</f>
        <v>0</v>
      </c>
      <c r="Y284" s="166"/>
      <c r="Z284" s="194">
        <f>IF($T284="",0,'General Inputs'!K$23)</f>
        <v>0</v>
      </c>
      <c r="AA284" s="194">
        <f>IF($T284="",0,'General Inputs'!L$23)</f>
        <v>0</v>
      </c>
      <c r="AB284" s="194">
        <f>IF($T284="",0,'General Inputs'!M$23)</f>
        <v>0</v>
      </c>
      <c r="AC284" s="194">
        <f>IF($T284="",0,'General Inputs'!N$23)</f>
        <v>0</v>
      </c>
      <c r="AD284" s="36"/>
      <c r="AE284" s="36"/>
      <c r="AF284" s="36"/>
      <c r="AG284" s="36"/>
      <c r="AH284" s="36"/>
      <c r="AI284" s="36"/>
      <c r="AJ284" s="36"/>
    </row>
    <row r="285" spans="1:36" hidden="1" outlineLevel="1" x14ac:dyDescent="0.2">
      <c r="A285" s="36"/>
      <c r="B285" s="36"/>
      <c r="C285" s="161"/>
      <c r="D285" s="161"/>
      <c r="E285" s="71"/>
      <c r="F285" s="71"/>
      <c r="G285" s="92"/>
      <c r="H285" s="93">
        <f t="shared" si="33"/>
        <v>0</v>
      </c>
      <c r="I285" s="162"/>
      <c r="J285" s="93">
        <f t="shared" si="34"/>
        <v>0</v>
      </c>
      <c r="K285" s="162"/>
      <c r="L285" s="162" t="str">
        <f t="shared" si="35"/>
        <v/>
      </c>
      <c r="M285" s="39"/>
      <c r="N285" s="163">
        <f t="shared" si="36"/>
        <v>0</v>
      </c>
      <c r="O285" s="163">
        <f t="shared" si="37"/>
        <v>0</v>
      </c>
      <c r="P285" s="163">
        <f t="shared" si="38"/>
        <v>0</v>
      </c>
      <c r="Q285" s="163">
        <f t="shared" si="39"/>
        <v>0</v>
      </c>
      <c r="R285" s="163">
        <f t="shared" si="40"/>
        <v>0</v>
      </c>
      <c r="S285" s="39"/>
      <c r="T285" s="164"/>
      <c r="U285" s="165">
        <f>ROUND(ROUND(T285,2)*(1+'General Inputs'!K$20)*(1-Z285)+'General Inputs'!K$28,2)</f>
        <v>0</v>
      </c>
      <c r="V285" s="165">
        <f>ROUND(ROUND(U285,2)*(1+'General Inputs'!L$20)*(1-AA285)+'General Inputs'!L$28,2)</f>
        <v>0</v>
      </c>
      <c r="W285" s="165">
        <f>ROUND(ROUND(V285,2)*(1+'General Inputs'!M$20)*(1-AB285)+'General Inputs'!M$28,2)</f>
        <v>0</v>
      </c>
      <c r="X285" s="165">
        <f>ROUND(ROUND(W285,2)*(1+'General Inputs'!N$20)*(1-AC285)+'General Inputs'!N$28,2)</f>
        <v>0</v>
      </c>
      <c r="Y285" s="166"/>
      <c r="Z285" s="194">
        <f>IF($T285="",0,'General Inputs'!K$23)</f>
        <v>0</v>
      </c>
      <c r="AA285" s="194">
        <f>IF($T285="",0,'General Inputs'!L$23)</f>
        <v>0</v>
      </c>
      <c r="AB285" s="194">
        <f>IF($T285="",0,'General Inputs'!M$23)</f>
        <v>0</v>
      </c>
      <c r="AC285" s="194">
        <f>IF($T285="",0,'General Inputs'!N$23)</f>
        <v>0</v>
      </c>
      <c r="AD285" s="36"/>
      <c r="AE285" s="36"/>
      <c r="AF285" s="36"/>
      <c r="AG285" s="36"/>
      <c r="AH285" s="36"/>
      <c r="AI285" s="36"/>
      <c r="AJ285" s="36"/>
    </row>
    <row r="286" spans="1:36" hidden="1" outlineLevel="1" x14ac:dyDescent="0.2">
      <c r="A286" s="36"/>
      <c r="B286" s="36"/>
      <c r="C286" s="161"/>
      <c r="D286" s="161"/>
      <c r="E286" s="71"/>
      <c r="F286" s="71"/>
      <c r="G286" s="92"/>
      <c r="H286" s="93">
        <f t="shared" si="33"/>
        <v>0</v>
      </c>
      <c r="I286" s="162"/>
      <c r="J286" s="93">
        <f t="shared" si="34"/>
        <v>0</v>
      </c>
      <c r="K286" s="162"/>
      <c r="L286" s="162" t="str">
        <f t="shared" si="35"/>
        <v/>
      </c>
      <c r="M286" s="39"/>
      <c r="N286" s="163">
        <f t="shared" si="36"/>
        <v>0</v>
      </c>
      <c r="O286" s="163">
        <f t="shared" si="37"/>
        <v>0</v>
      </c>
      <c r="P286" s="163">
        <f t="shared" si="38"/>
        <v>0</v>
      </c>
      <c r="Q286" s="163">
        <f t="shared" si="39"/>
        <v>0</v>
      </c>
      <c r="R286" s="163">
        <f t="shared" si="40"/>
        <v>0</v>
      </c>
      <c r="S286" s="39"/>
      <c r="T286" s="164"/>
      <c r="U286" s="165">
        <f>ROUND(ROUND(T286,2)*(1+'General Inputs'!K$20)*(1-Z286)+'General Inputs'!K$28,2)</f>
        <v>0</v>
      </c>
      <c r="V286" s="165">
        <f>ROUND(ROUND(U286,2)*(1+'General Inputs'!L$20)*(1-AA286)+'General Inputs'!L$28,2)</f>
        <v>0</v>
      </c>
      <c r="W286" s="165">
        <f>ROUND(ROUND(V286,2)*(1+'General Inputs'!M$20)*(1-AB286)+'General Inputs'!M$28,2)</f>
        <v>0</v>
      </c>
      <c r="X286" s="165">
        <f>ROUND(ROUND(W286,2)*(1+'General Inputs'!N$20)*(1-AC286)+'General Inputs'!N$28,2)</f>
        <v>0</v>
      </c>
      <c r="Y286" s="166"/>
      <c r="Z286" s="194">
        <f>IF($T286="",0,'General Inputs'!K$23)</f>
        <v>0</v>
      </c>
      <c r="AA286" s="194">
        <f>IF($T286="",0,'General Inputs'!L$23)</f>
        <v>0</v>
      </c>
      <c r="AB286" s="194">
        <f>IF($T286="",0,'General Inputs'!M$23)</f>
        <v>0</v>
      </c>
      <c r="AC286" s="194">
        <f>IF($T286="",0,'General Inputs'!N$23)</f>
        <v>0</v>
      </c>
      <c r="AD286" s="36"/>
      <c r="AE286" s="36"/>
      <c r="AF286" s="36"/>
      <c r="AG286" s="36"/>
      <c r="AH286" s="36"/>
      <c r="AI286" s="36"/>
      <c r="AJ286" s="36"/>
    </row>
    <row r="287" spans="1:36" hidden="1" outlineLevel="1" x14ac:dyDescent="0.2">
      <c r="A287" s="36"/>
      <c r="B287" s="36"/>
      <c r="C287" s="161"/>
      <c r="D287" s="161"/>
      <c r="E287" s="71"/>
      <c r="F287" s="71"/>
      <c r="G287" s="92"/>
      <c r="H287" s="93">
        <f t="shared" si="33"/>
        <v>0</v>
      </c>
      <c r="I287" s="162"/>
      <c r="J287" s="93">
        <f t="shared" si="34"/>
        <v>0</v>
      </c>
      <c r="K287" s="162"/>
      <c r="L287" s="162" t="str">
        <f t="shared" si="35"/>
        <v/>
      </c>
      <c r="M287" s="39"/>
      <c r="N287" s="163">
        <f t="shared" si="36"/>
        <v>0</v>
      </c>
      <c r="O287" s="163">
        <f t="shared" si="37"/>
        <v>0</v>
      </c>
      <c r="P287" s="163">
        <f t="shared" si="38"/>
        <v>0</v>
      </c>
      <c r="Q287" s="163">
        <f t="shared" si="39"/>
        <v>0</v>
      </c>
      <c r="R287" s="163">
        <f t="shared" si="40"/>
        <v>0</v>
      </c>
      <c r="S287" s="39"/>
      <c r="T287" s="164"/>
      <c r="U287" s="165">
        <f>ROUND(ROUND(T287,2)*(1+'General Inputs'!K$20)*(1-Z287)+'General Inputs'!K$28,2)</f>
        <v>0</v>
      </c>
      <c r="V287" s="165">
        <f>ROUND(ROUND(U287,2)*(1+'General Inputs'!L$20)*(1-AA287)+'General Inputs'!L$28,2)</f>
        <v>0</v>
      </c>
      <c r="W287" s="165">
        <f>ROUND(ROUND(V287,2)*(1+'General Inputs'!M$20)*(1-AB287)+'General Inputs'!M$28,2)</f>
        <v>0</v>
      </c>
      <c r="X287" s="165">
        <f>ROUND(ROUND(W287,2)*(1+'General Inputs'!N$20)*(1-AC287)+'General Inputs'!N$28,2)</f>
        <v>0</v>
      </c>
      <c r="Y287" s="166"/>
      <c r="Z287" s="194">
        <f>IF($T287="",0,'General Inputs'!K$23)</f>
        <v>0</v>
      </c>
      <c r="AA287" s="194">
        <f>IF($T287="",0,'General Inputs'!L$23)</f>
        <v>0</v>
      </c>
      <c r="AB287" s="194">
        <f>IF($T287="",0,'General Inputs'!M$23)</f>
        <v>0</v>
      </c>
      <c r="AC287" s="194">
        <f>IF($T287="",0,'General Inputs'!N$23)</f>
        <v>0</v>
      </c>
      <c r="AD287" s="36"/>
      <c r="AE287" s="36"/>
      <c r="AF287" s="36"/>
      <c r="AG287" s="36"/>
      <c r="AH287" s="36"/>
      <c r="AI287" s="36"/>
      <c r="AJ287" s="36"/>
    </row>
    <row r="288" spans="1:36" hidden="1" outlineLevel="1" x14ac:dyDescent="0.2">
      <c r="A288" s="36"/>
      <c r="B288" s="36"/>
      <c r="C288" s="161"/>
      <c r="D288" s="161"/>
      <c r="E288" s="71"/>
      <c r="F288" s="71"/>
      <c r="G288" s="92"/>
      <c r="H288" s="93">
        <f t="shared" si="33"/>
        <v>0</v>
      </c>
      <c r="I288" s="162"/>
      <c r="J288" s="93">
        <f t="shared" si="34"/>
        <v>0</v>
      </c>
      <c r="K288" s="162"/>
      <c r="L288" s="162" t="str">
        <f t="shared" si="35"/>
        <v/>
      </c>
      <c r="M288" s="39"/>
      <c r="N288" s="163">
        <f t="shared" si="36"/>
        <v>0</v>
      </c>
      <c r="O288" s="163">
        <f t="shared" si="37"/>
        <v>0</v>
      </c>
      <c r="P288" s="163">
        <f t="shared" si="38"/>
        <v>0</v>
      </c>
      <c r="Q288" s="163">
        <f t="shared" si="39"/>
        <v>0</v>
      </c>
      <c r="R288" s="163">
        <f t="shared" si="40"/>
        <v>0</v>
      </c>
      <c r="S288" s="39"/>
      <c r="T288" s="164"/>
      <c r="U288" s="165">
        <f>ROUND(ROUND(T288,2)*(1+'General Inputs'!K$20)*(1-Z288)+'General Inputs'!K$28,2)</f>
        <v>0</v>
      </c>
      <c r="V288" s="165">
        <f>ROUND(ROUND(U288,2)*(1+'General Inputs'!L$20)*(1-AA288)+'General Inputs'!L$28,2)</f>
        <v>0</v>
      </c>
      <c r="W288" s="165">
        <f>ROUND(ROUND(V288,2)*(1+'General Inputs'!M$20)*(1-AB288)+'General Inputs'!M$28,2)</f>
        <v>0</v>
      </c>
      <c r="X288" s="165">
        <f>ROUND(ROUND(W288,2)*(1+'General Inputs'!N$20)*(1-AC288)+'General Inputs'!N$28,2)</f>
        <v>0</v>
      </c>
      <c r="Y288" s="166"/>
      <c r="Z288" s="194">
        <f>IF($T288="",0,'General Inputs'!K$23)</f>
        <v>0</v>
      </c>
      <c r="AA288" s="194">
        <f>IF($T288="",0,'General Inputs'!L$23)</f>
        <v>0</v>
      </c>
      <c r="AB288" s="194">
        <f>IF($T288="",0,'General Inputs'!M$23)</f>
        <v>0</v>
      </c>
      <c r="AC288" s="194">
        <f>IF($T288="",0,'General Inputs'!N$23)</f>
        <v>0</v>
      </c>
      <c r="AD288" s="36"/>
      <c r="AE288" s="36"/>
      <c r="AF288" s="36"/>
      <c r="AG288" s="36"/>
      <c r="AH288" s="36"/>
      <c r="AI288" s="36"/>
      <c r="AJ288" s="36"/>
    </row>
    <row r="289" spans="1:36" hidden="1" outlineLevel="1" x14ac:dyDescent="0.2">
      <c r="A289" s="36"/>
      <c r="B289" s="36"/>
      <c r="C289" s="161"/>
      <c r="D289" s="161"/>
      <c r="E289" s="71"/>
      <c r="F289" s="71"/>
      <c r="G289" s="92"/>
      <c r="H289" s="93">
        <f t="shared" si="33"/>
        <v>0</v>
      </c>
      <c r="I289" s="162"/>
      <c r="J289" s="93">
        <f t="shared" si="34"/>
        <v>0</v>
      </c>
      <c r="K289" s="162"/>
      <c r="L289" s="162" t="str">
        <f t="shared" si="35"/>
        <v/>
      </c>
      <c r="M289" s="39"/>
      <c r="N289" s="163">
        <f t="shared" si="36"/>
        <v>0</v>
      </c>
      <c r="O289" s="163">
        <f t="shared" si="37"/>
        <v>0</v>
      </c>
      <c r="P289" s="163">
        <f t="shared" si="38"/>
        <v>0</v>
      </c>
      <c r="Q289" s="163">
        <f t="shared" si="39"/>
        <v>0</v>
      </c>
      <c r="R289" s="163">
        <f t="shared" si="40"/>
        <v>0</v>
      </c>
      <c r="S289" s="39"/>
      <c r="T289" s="164"/>
      <c r="U289" s="165">
        <f>ROUND(ROUND(T289,2)*(1+'General Inputs'!K$20)*(1-Z289)+'General Inputs'!K$28,2)</f>
        <v>0</v>
      </c>
      <c r="V289" s="165">
        <f>ROUND(ROUND(U289,2)*(1+'General Inputs'!L$20)*(1-AA289)+'General Inputs'!L$28,2)</f>
        <v>0</v>
      </c>
      <c r="W289" s="165">
        <f>ROUND(ROUND(V289,2)*(1+'General Inputs'!M$20)*(1-AB289)+'General Inputs'!M$28,2)</f>
        <v>0</v>
      </c>
      <c r="X289" s="165">
        <f>ROUND(ROUND(W289,2)*(1+'General Inputs'!N$20)*(1-AC289)+'General Inputs'!N$28,2)</f>
        <v>0</v>
      </c>
      <c r="Y289" s="166"/>
      <c r="Z289" s="194">
        <f>IF($T289="",0,'General Inputs'!K$23)</f>
        <v>0</v>
      </c>
      <c r="AA289" s="194">
        <f>IF($T289="",0,'General Inputs'!L$23)</f>
        <v>0</v>
      </c>
      <c r="AB289" s="194">
        <f>IF($T289="",0,'General Inputs'!M$23)</f>
        <v>0</v>
      </c>
      <c r="AC289" s="194">
        <f>IF($T289="",0,'General Inputs'!N$23)</f>
        <v>0</v>
      </c>
      <c r="AD289" s="36"/>
      <c r="AE289" s="36"/>
      <c r="AF289" s="36"/>
      <c r="AG289" s="36"/>
      <c r="AH289" s="36"/>
      <c r="AI289" s="36"/>
      <c r="AJ289" s="36"/>
    </row>
    <row r="290" spans="1:36" hidden="1" outlineLevel="1" x14ac:dyDescent="0.2">
      <c r="A290" s="36"/>
      <c r="B290" s="36"/>
      <c r="C290" s="161"/>
      <c r="D290" s="161"/>
      <c r="E290" s="71"/>
      <c r="F290" s="71"/>
      <c r="G290" s="92"/>
      <c r="H290" s="93">
        <f t="shared" si="33"/>
        <v>0</v>
      </c>
      <c r="I290" s="162"/>
      <c r="J290" s="93">
        <f t="shared" si="34"/>
        <v>0</v>
      </c>
      <c r="K290" s="162"/>
      <c r="L290" s="162" t="str">
        <f t="shared" si="35"/>
        <v/>
      </c>
      <c r="M290" s="39"/>
      <c r="N290" s="163">
        <f t="shared" si="36"/>
        <v>0</v>
      </c>
      <c r="O290" s="163">
        <f t="shared" si="37"/>
        <v>0</v>
      </c>
      <c r="P290" s="163">
        <f t="shared" si="38"/>
        <v>0</v>
      </c>
      <c r="Q290" s="163">
        <f t="shared" si="39"/>
        <v>0</v>
      </c>
      <c r="R290" s="163">
        <f t="shared" si="40"/>
        <v>0</v>
      </c>
      <c r="S290" s="39"/>
      <c r="T290" s="164"/>
      <c r="U290" s="165">
        <f>ROUND(ROUND(T290,2)*(1+'General Inputs'!K$20)*(1-Z290)+'General Inputs'!K$28,2)</f>
        <v>0</v>
      </c>
      <c r="V290" s="165">
        <f>ROUND(ROUND(U290,2)*(1+'General Inputs'!L$20)*(1-AA290)+'General Inputs'!L$28,2)</f>
        <v>0</v>
      </c>
      <c r="W290" s="165">
        <f>ROUND(ROUND(V290,2)*(1+'General Inputs'!M$20)*(1-AB290)+'General Inputs'!M$28,2)</f>
        <v>0</v>
      </c>
      <c r="X290" s="165">
        <f>ROUND(ROUND(W290,2)*(1+'General Inputs'!N$20)*(1-AC290)+'General Inputs'!N$28,2)</f>
        <v>0</v>
      </c>
      <c r="Y290" s="166"/>
      <c r="Z290" s="194">
        <f>IF($T290="",0,'General Inputs'!K$23)</f>
        <v>0</v>
      </c>
      <c r="AA290" s="194">
        <f>IF($T290="",0,'General Inputs'!L$23)</f>
        <v>0</v>
      </c>
      <c r="AB290" s="194">
        <f>IF($T290="",0,'General Inputs'!M$23)</f>
        <v>0</v>
      </c>
      <c r="AC290" s="194">
        <f>IF($T290="",0,'General Inputs'!N$23)</f>
        <v>0</v>
      </c>
      <c r="AD290" s="36"/>
      <c r="AE290" s="36"/>
      <c r="AF290" s="36"/>
      <c r="AG290" s="36"/>
      <c r="AH290" s="36"/>
      <c r="AI290" s="36"/>
      <c r="AJ290" s="36"/>
    </row>
    <row r="291" spans="1:36" hidden="1" outlineLevel="1" x14ac:dyDescent="0.2">
      <c r="A291" s="36"/>
      <c r="B291" s="36"/>
      <c r="C291" s="161"/>
      <c r="D291" s="161"/>
      <c r="E291" s="71"/>
      <c r="F291" s="71"/>
      <c r="G291" s="92"/>
      <c r="H291" s="93">
        <f t="shared" si="33"/>
        <v>0</v>
      </c>
      <c r="I291" s="162"/>
      <c r="J291" s="93">
        <f t="shared" si="34"/>
        <v>0</v>
      </c>
      <c r="K291" s="162"/>
      <c r="L291" s="162" t="str">
        <f t="shared" si="35"/>
        <v/>
      </c>
      <c r="M291" s="39"/>
      <c r="N291" s="163">
        <f t="shared" si="36"/>
        <v>0</v>
      </c>
      <c r="O291" s="163">
        <f t="shared" si="37"/>
        <v>0</v>
      </c>
      <c r="P291" s="163">
        <f t="shared" si="38"/>
        <v>0</v>
      </c>
      <c r="Q291" s="163">
        <f t="shared" si="39"/>
        <v>0</v>
      </c>
      <c r="R291" s="163">
        <f t="shared" si="40"/>
        <v>0</v>
      </c>
      <c r="S291" s="39"/>
      <c r="T291" s="164"/>
      <c r="U291" s="165">
        <f>ROUND(ROUND(T291,2)*(1+'General Inputs'!K$20)*(1-Z291)+'General Inputs'!K$28,2)</f>
        <v>0</v>
      </c>
      <c r="V291" s="165">
        <f>ROUND(ROUND(U291,2)*(1+'General Inputs'!L$20)*(1-AA291)+'General Inputs'!L$28,2)</f>
        <v>0</v>
      </c>
      <c r="W291" s="165">
        <f>ROUND(ROUND(V291,2)*(1+'General Inputs'!M$20)*(1-AB291)+'General Inputs'!M$28,2)</f>
        <v>0</v>
      </c>
      <c r="X291" s="165">
        <f>ROUND(ROUND(W291,2)*(1+'General Inputs'!N$20)*(1-AC291)+'General Inputs'!N$28,2)</f>
        <v>0</v>
      </c>
      <c r="Y291" s="166"/>
      <c r="Z291" s="194">
        <f>IF($T291="",0,'General Inputs'!K$23)</f>
        <v>0</v>
      </c>
      <c r="AA291" s="194">
        <f>IF($T291="",0,'General Inputs'!L$23)</f>
        <v>0</v>
      </c>
      <c r="AB291" s="194">
        <f>IF($T291="",0,'General Inputs'!M$23)</f>
        <v>0</v>
      </c>
      <c r="AC291" s="194">
        <f>IF($T291="",0,'General Inputs'!N$23)</f>
        <v>0</v>
      </c>
      <c r="AD291" s="36"/>
      <c r="AE291" s="36"/>
      <c r="AF291" s="36"/>
      <c r="AG291" s="36"/>
      <c r="AH291" s="36"/>
      <c r="AI291" s="36"/>
      <c r="AJ291" s="36"/>
    </row>
    <row r="292" spans="1:36" hidden="1" outlineLevel="1" x14ac:dyDescent="0.2">
      <c r="A292" s="36"/>
      <c r="B292" s="36"/>
      <c r="C292" s="161"/>
      <c r="D292" s="161"/>
      <c r="E292" s="71"/>
      <c r="F292" s="71"/>
      <c r="G292" s="92"/>
      <c r="H292" s="93">
        <f t="shared" si="33"/>
        <v>0</v>
      </c>
      <c r="I292" s="162"/>
      <c r="J292" s="93">
        <f t="shared" si="34"/>
        <v>0</v>
      </c>
      <c r="K292" s="162"/>
      <c r="L292" s="162" t="str">
        <f t="shared" si="35"/>
        <v/>
      </c>
      <c r="M292" s="39"/>
      <c r="N292" s="163">
        <f t="shared" si="36"/>
        <v>0</v>
      </c>
      <c r="O292" s="163">
        <f t="shared" si="37"/>
        <v>0</v>
      </c>
      <c r="P292" s="163">
        <f t="shared" si="38"/>
        <v>0</v>
      </c>
      <c r="Q292" s="163">
        <f t="shared" si="39"/>
        <v>0</v>
      </c>
      <c r="R292" s="163">
        <f t="shared" si="40"/>
        <v>0</v>
      </c>
      <c r="S292" s="39"/>
      <c r="T292" s="164"/>
      <c r="U292" s="165">
        <f>ROUND(ROUND(T292,2)*(1+'General Inputs'!K$20)*(1-Z292)+'General Inputs'!K$28,2)</f>
        <v>0</v>
      </c>
      <c r="V292" s="165">
        <f>ROUND(ROUND(U292,2)*(1+'General Inputs'!L$20)*(1-AA292)+'General Inputs'!L$28,2)</f>
        <v>0</v>
      </c>
      <c r="W292" s="165">
        <f>ROUND(ROUND(V292,2)*(1+'General Inputs'!M$20)*(1-AB292)+'General Inputs'!M$28,2)</f>
        <v>0</v>
      </c>
      <c r="X292" s="165">
        <f>ROUND(ROUND(W292,2)*(1+'General Inputs'!N$20)*(1-AC292)+'General Inputs'!N$28,2)</f>
        <v>0</v>
      </c>
      <c r="Y292" s="166"/>
      <c r="Z292" s="194">
        <f>IF($T292="",0,'General Inputs'!K$23)</f>
        <v>0</v>
      </c>
      <c r="AA292" s="194">
        <f>IF($T292="",0,'General Inputs'!L$23)</f>
        <v>0</v>
      </c>
      <c r="AB292" s="194">
        <f>IF($T292="",0,'General Inputs'!M$23)</f>
        <v>0</v>
      </c>
      <c r="AC292" s="194">
        <f>IF($T292="",0,'General Inputs'!N$23)</f>
        <v>0</v>
      </c>
      <c r="AD292" s="36"/>
      <c r="AE292" s="36"/>
      <c r="AF292" s="36"/>
      <c r="AG292" s="36"/>
      <c r="AH292" s="36"/>
      <c r="AI292" s="36"/>
      <c r="AJ292" s="36"/>
    </row>
    <row r="293" spans="1:36" hidden="1" outlineLevel="1" x14ac:dyDescent="0.2">
      <c r="A293" s="36"/>
      <c r="B293" s="36"/>
      <c r="C293" s="161"/>
      <c r="D293" s="161"/>
      <c r="E293" s="71"/>
      <c r="F293" s="71"/>
      <c r="G293" s="92"/>
      <c r="H293" s="93">
        <f t="shared" si="33"/>
        <v>0</v>
      </c>
      <c r="I293" s="162"/>
      <c r="J293" s="93">
        <f t="shared" si="34"/>
        <v>0</v>
      </c>
      <c r="K293" s="162"/>
      <c r="L293" s="162" t="str">
        <f t="shared" si="35"/>
        <v/>
      </c>
      <c r="M293" s="39"/>
      <c r="N293" s="163">
        <f t="shared" si="36"/>
        <v>0</v>
      </c>
      <c r="O293" s="163">
        <f t="shared" si="37"/>
        <v>0</v>
      </c>
      <c r="P293" s="163">
        <f t="shared" si="38"/>
        <v>0</v>
      </c>
      <c r="Q293" s="163">
        <f t="shared" si="39"/>
        <v>0</v>
      </c>
      <c r="R293" s="163">
        <f t="shared" si="40"/>
        <v>0</v>
      </c>
      <c r="S293" s="39"/>
      <c r="T293" s="164"/>
      <c r="U293" s="165">
        <f>ROUND(ROUND(T293,2)*(1+'General Inputs'!K$20)*(1-Z293)+'General Inputs'!K$28,2)</f>
        <v>0</v>
      </c>
      <c r="V293" s="165">
        <f>ROUND(ROUND(U293,2)*(1+'General Inputs'!L$20)*(1-AA293)+'General Inputs'!L$28,2)</f>
        <v>0</v>
      </c>
      <c r="W293" s="165">
        <f>ROUND(ROUND(V293,2)*(1+'General Inputs'!M$20)*(1-AB293)+'General Inputs'!M$28,2)</f>
        <v>0</v>
      </c>
      <c r="X293" s="165">
        <f>ROUND(ROUND(W293,2)*(1+'General Inputs'!N$20)*(1-AC293)+'General Inputs'!N$28,2)</f>
        <v>0</v>
      </c>
      <c r="Y293" s="166"/>
      <c r="Z293" s="194">
        <f>IF($T293="",0,'General Inputs'!K$23)</f>
        <v>0</v>
      </c>
      <c r="AA293" s="194">
        <f>IF($T293="",0,'General Inputs'!L$23)</f>
        <v>0</v>
      </c>
      <c r="AB293" s="194">
        <f>IF($T293="",0,'General Inputs'!M$23)</f>
        <v>0</v>
      </c>
      <c r="AC293" s="194">
        <f>IF($T293="",0,'General Inputs'!N$23)</f>
        <v>0</v>
      </c>
      <c r="AD293" s="36"/>
      <c r="AE293" s="36"/>
      <c r="AF293" s="36"/>
      <c r="AG293" s="36"/>
      <c r="AH293" s="36"/>
      <c r="AI293" s="36"/>
      <c r="AJ293" s="36"/>
    </row>
    <row r="294" spans="1:36" hidden="1" outlineLevel="1" x14ac:dyDescent="0.2">
      <c r="A294" s="36"/>
      <c r="B294" s="36"/>
      <c r="C294" s="161"/>
      <c r="D294" s="161"/>
      <c r="E294" s="71"/>
      <c r="F294" s="71"/>
      <c r="G294" s="92"/>
      <c r="H294" s="93">
        <f t="shared" si="33"/>
        <v>0</v>
      </c>
      <c r="I294" s="162"/>
      <c r="J294" s="93">
        <f t="shared" si="34"/>
        <v>0</v>
      </c>
      <c r="K294" s="162"/>
      <c r="L294" s="162" t="str">
        <f t="shared" si="35"/>
        <v/>
      </c>
      <c r="M294" s="39"/>
      <c r="N294" s="163">
        <f t="shared" si="36"/>
        <v>0</v>
      </c>
      <c r="O294" s="163">
        <f t="shared" si="37"/>
        <v>0</v>
      </c>
      <c r="P294" s="163">
        <f t="shared" si="38"/>
        <v>0</v>
      </c>
      <c r="Q294" s="163">
        <f t="shared" si="39"/>
        <v>0</v>
      </c>
      <c r="R294" s="163">
        <f t="shared" si="40"/>
        <v>0</v>
      </c>
      <c r="S294" s="39"/>
      <c r="T294" s="164"/>
      <c r="U294" s="165">
        <f>ROUND(ROUND(T294,2)*(1+'General Inputs'!K$20)*(1-Z294)+'General Inputs'!K$28,2)</f>
        <v>0</v>
      </c>
      <c r="V294" s="165">
        <f>ROUND(ROUND(U294,2)*(1+'General Inputs'!L$20)*(1-AA294)+'General Inputs'!L$28,2)</f>
        <v>0</v>
      </c>
      <c r="W294" s="165">
        <f>ROUND(ROUND(V294,2)*(1+'General Inputs'!M$20)*(1-AB294)+'General Inputs'!M$28,2)</f>
        <v>0</v>
      </c>
      <c r="X294" s="165">
        <f>ROUND(ROUND(W294,2)*(1+'General Inputs'!N$20)*(1-AC294)+'General Inputs'!N$28,2)</f>
        <v>0</v>
      </c>
      <c r="Y294" s="166"/>
      <c r="Z294" s="194">
        <f>IF($T294="",0,'General Inputs'!K$23)</f>
        <v>0</v>
      </c>
      <c r="AA294" s="194">
        <f>IF($T294="",0,'General Inputs'!L$23)</f>
        <v>0</v>
      </c>
      <c r="AB294" s="194">
        <f>IF($T294="",0,'General Inputs'!M$23)</f>
        <v>0</v>
      </c>
      <c r="AC294" s="194">
        <f>IF($T294="",0,'General Inputs'!N$23)</f>
        <v>0</v>
      </c>
      <c r="AD294" s="36"/>
      <c r="AE294" s="36"/>
      <c r="AF294" s="36"/>
      <c r="AG294" s="36"/>
      <c r="AH294" s="36"/>
      <c r="AI294" s="36"/>
      <c r="AJ294" s="36"/>
    </row>
    <row r="295" spans="1:36" hidden="1" outlineLevel="1" x14ac:dyDescent="0.2">
      <c r="A295" s="36"/>
      <c r="B295" s="36"/>
      <c r="C295" s="161"/>
      <c r="D295" s="161"/>
      <c r="E295" s="71"/>
      <c r="F295" s="71"/>
      <c r="G295" s="92"/>
      <c r="H295" s="93">
        <f t="shared" si="33"/>
        <v>0</v>
      </c>
      <c r="I295" s="162"/>
      <c r="J295" s="93">
        <f t="shared" si="34"/>
        <v>0</v>
      </c>
      <c r="K295" s="162"/>
      <c r="L295" s="162" t="str">
        <f t="shared" si="35"/>
        <v/>
      </c>
      <c r="M295" s="39"/>
      <c r="N295" s="163">
        <f t="shared" si="36"/>
        <v>0</v>
      </c>
      <c r="O295" s="163">
        <f t="shared" si="37"/>
        <v>0</v>
      </c>
      <c r="P295" s="163">
        <f t="shared" si="38"/>
        <v>0</v>
      </c>
      <c r="Q295" s="163">
        <f t="shared" si="39"/>
        <v>0</v>
      </c>
      <c r="R295" s="163">
        <f t="shared" si="40"/>
        <v>0</v>
      </c>
      <c r="S295" s="39"/>
      <c r="T295" s="164"/>
      <c r="U295" s="165">
        <f>ROUND(ROUND(T295,2)*(1+'General Inputs'!K$20)*(1-Z295)+'General Inputs'!K$28,2)</f>
        <v>0</v>
      </c>
      <c r="V295" s="165">
        <f>ROUND(ROUND(U295,2)*(1+'General Inputs'!L$20)*(1-AA295)+'General Inputs'!L$28,2)</f>
        <v>0</v>
      </c>
      <c r="W295" s="165">
        <f>ROUND(ROUND(V295,2)*(1+'General Inputs'!M$20)*(1-AB295)+'General Inputs'!M$28,2)</f>
        <v>0</v>
      </c>
      <c r="X295" s="165">
        <f>ROUND(ROUND(W295,2)*(1+'General Inputs'!N$20)*(1-AC295)+'General Inputs'!N$28,2)</f>
        <v>0</v>
      </c>
      <c r="Y295" s="166"/>
      <c r="Z295" s="194">
        <f>IF($T295="",0,'General Inputs'!K$23)</f>
        <v>0</v>
      </c>
      <c r="AA295" s="194">
        <f>IF($T295="",0,'General Inputs'!L$23)</f>
        <v>0</v>
      </c>
      <c r="AB295" s="194">
        <f>IF($T295="",0,'General Inputs'!M$23)</f>
        <v>0</v>
      </c>
      <c r="AC295" s="194">
        <f>IF($T295="",0,'General Inputs'!N$23)</f>
        <v>0</v>
      </c>
      <c r="AD295" s="36"/>
      <c r="AE295" s="36"/>
      <c r="AF295" s="36"/>
      <c r="AG295" s="36"/>
      <c r="AH295" s="36"/>
      <c r="AI295" s="36"/>
      <c r="AJ295" s="36"/>
    </row>
    <row r="296" spans="1:36" hidden="1" outlineLevel="1" x14ac:dyDescent="0.2">
      <c r="A296" s="36"/>
      <c r="B296" s="36"/>
      <c r="C296" s="161"/>
      <c r="D296" s="161"/>
      <c r="E296" s="71"/>
      <c r="F296" s="71"/>
      <c r="G296" s="92"/>
      <c r="H296" s="93">
        <f t="shared" si="33"/>
        <v>0</v>
      </c>
      <c r="I296" s="162"/>
      <c r="J296" s="93">
        <f t="shared" si="34"/>
        <v>0</v>
      </c>
      <c r="K296" s="162"/>
      <c r="L296" s="162" t="str">
        <f t="shared" si="35"/>
        <v/>
      </c>
      <c r="M296" s="39"/>
      <c r="N296" s="163">
        <f t="shared" si="36"/>
        <v>0</v>
      </c>
      <c r="O296" s="163">
        <f t="shared" si="37"/>
        <v>0</v>
      </c>
      <c r="P296" s="163">
        <f t="shared" si="38"/>
        <v>0</v>
      </c>
      <c r="Q296" s="163">
        <f t="shared" si="39"/>
        <v>0</v>
      </c>
      <c r="R296" s="163">
        <f t="shared" si="40"/>
        <v>0</v>
      </c>
      <c r="S296" s="39"/>
      <c r="T296" s="164"/>
      <c r="U296" s="165">
        <f>ROUND(ROUND(T296,2)*(1+'General Inputs'!K$20)*(1-Z296)+'General Inputs'!K$28,2)</f>
        <v>0</v>
      </c>
      <c r="V296" s="165">
        <f>ROUND(ROUND(U296,2)*(1+'General Inputs'!L$20)*(1-AA296)+'General Inputs'!L$28,2)</f>
        <v>0</v>
      </c>
      <c r="W296" s="165">
        <f>ROUND(ROUND(V296,2)*(1+'General Inputs'!M$20)*(1-AB296)+'General Inputs'!M$28,2)</f>
        <v>0</v>
      </c>
      <c r="X296" s="165">
        <f>ROUND(ROUND(W296,2)*(1+'General Inputs'!N$20)*(1-AC296)+'General Inputs'!N$28,2)</f>
        <v>0</v>
      </c>
      <c r="Y296" s="166"/>
      <c r="Z296" s="194">
        <f>IF($T296="",0,'General Inputs'!K$23)</f>
        <v>0</v>
      </c>
      <c r="AA296" s="194">
        <f>IF($T296="",0,'General Inputs'!L$23)</f>
        <v>0</v>
      </c>
      <c r="AB296" s="194">
        <f>IF($T296="",0,'General Inputs'!M$23)</f>
        <v>0</v>
      </c>
      <c r="AC296" s="194">
        <f>IF($T296="",0,'General Inputs'!N$23)</f>
        <v>0</v>
      </c>
      <c r="AD296" s="36"/>
      <c r="AE296" s="36"/>
      <c r="AF296" s="36"/>
      <c r="AG296" s="36"/>
      <c r="AH296" s="36"/>
      <c r="AI296" s="36"/>
      <c r="AJ296" s="36"/>
    </row>
    <row r="297" spans="1:36" hidden="1" outlineLevel="1" x14ac:dyDescent="0.2">
      <c r="A297" s="36"/>
      <c r="B297" s="36"/>
      <c r="C297" s="161"/>
      <c r="D297" s="161"/>
      <c r="E297" s="71"/>
      <c r="F297" s="71"/>
      <c r="G297" s="92"/>
      <c r="H297" s="93">
        <f t="shared" si="33"/>
        <v>0</v>
      </c>
      <c r="I297" s="162"/>
      <c r="J297" s="93">
        <f t="shared" si="34"/>
        <v>0</v>
      </c>
      <c r="K297" s="162"/>
      <c r="L297" s="162" t="str">
        <f t="shared" si="35"/>
        <v/>
      </c>
      <c r="M297" s="39"/>
      <c r="N297" s="163">
        <f t="shared" si="36"/>
        <v>0</v>
      </c>
      <c r="O297" s="163">
        <f t="shared" si="37"/>
        <v>0</v>
      </c>
      <c r="P297" s="163">
        <f t="shared" si="38"/>
        <v>0</v>
      </c>
      <c r="Q297" s="163">
        <f t="shared" si="39"/>
        <v>0</v>
      </c>
      <c r="R297" s="163">
        <f t="shared" si="40"/>
        <v>0</v>
      </c>
      <c r="S297" s="39"/>
      <c r="T297" s="164"/>
      <c r="U297" s="165">
        <f>ROUND(ROUND(T297,2)*(1+'General Inputs'!K$20)*(1-Z297)+'General Inputs'!K$28,2)</f>
        <v>0</v>
      </c>
      <c r="V297" s="165">
        <f>ROUND(ROUND(U297,2)*(1+'General Inputs'!L$20)*(1-AA297)+'General Inputs'!L$28,2)</f>
        <v>0</v>
      </c>
      <c r="W297" s="165">
        <f>ROUND(ROUND(V297,2)*(1+'General Inputs'!M$20)*(1-AB297)+'General Inputs'!M$28,2)</f>
        <v>0</v>
      </c>
      <c r="X297" s="165">
        <f>ROUND(ROUND(W297,2)*(1+'General Inputs'!N$20)*(1-AC297)+'General Inputs'!N$28,2)</f>
        <v>0</v>
      </c>
      <c r="Y297" s="166"/>
      <c r="Z297" s="194">
        <f>IF($T297="",0,'General Inputs'!K$23)</f>
        <v>0</v>
      </c>
      <c r="AA297" s="194">
        <f>IF($T297="",0,'General Inputs'!L$23)</f>
        <v>0</v>
      </c>
      <c r="AB297" s="194">
        <f>IF($T297="",0,'General Inputs'!M$23)</f>
        <v>0</v>
      </c>
      <c r="AC297" s="194">
        <f>IF($T297="",0,'General Inputs'!N$23)</f>
        <v>0</v>
      </c>
      <c r="AD297" s="36"/>
      <c r="AE297" s="36"/>
      <c r="AF297" s="36"/>
      <c r="AG297" s="36"/>
      <c r="AH297" s="36"/>
      <c r="AI297" s="36"/>
      <c r="AJ297" s="36"/>
    </row>
    <row r="298" spans="1:36" hidden="1" outlineLevel="1" x14ac:dyDescent="0.2">
      <c r="A298" s="36"/>
      <c r="B298" s="36"/>
      <c r="C298" s="161"/>
      <c r="D298" s="161"/>
      <c r="E298" s="71"/>
      <c r="F298" s="71"/>
      <c r="G298" s="92"/>
      <c r="H298" s="93">
        <f t="shared" si="33"/>
        <v>0</v>
      </c>
      <c r="I298" s="162"/>
      <c r="J298" s="93">
        <f t="shared" si="34"/>
        <v>0</v>
      </c>
      <c r="K298" s="162"/>
      <c r="L298" s="162" t="str">
        <f t="shared" si="35"/>
        <v/>
      </c>
      <c r="M298" s="39"/>
      <c r="N298" s="163">
        <f t="shared" si="36"/>
        <v>0</v>
      </c>
      <c r="O298" s="163">
        <f t="shared" si="37"/>
        <v>0</v>
      </c>
      <c r="P298" s="163">
        <f t="shared" si="38"/>
        <v>0</v>
      </c>
      <c r="Q298" s="163">
        <f t="shared" si="39"/>
        <v>0</v>
      </c>
      <c r="R298" s="163">
        <f t="shared" si="40"/>
        <v>0</v>
      </c>
      <c r="S298" s="39"/>
      <c r="T298" s="164"/>
      <c r="U298" s="165">
        <f>ROUND(ROUND(T298,2)*(1+'General Inputs'!K$20)*(1-Z298)+'General Inputs'!K$28,2)</f>
        <v>0</v>
      </c>
      <c r="V298" s="165">
        <f>ROUND(ROUND(U298,2)*(1+'General Inputs'!L$20)*(1-AA298)+'General Inputs'!L$28,2)</f>
        <v>0</v>
      </c>
      <c r="W298" s="165">
        <f>ROUND(ROUND(V298,2)*(1+'General Inputs'!M$20)*(1-AB298)+'General Inputs'!M$28,2)</f>
        <v>0</v>
      </c>
      <c r="X298" s="165">
        <f>ROUND(ROUND(W298,2)*(1+'General Inputs'!N$20)*(1-AC298)+'General Inputs'!N$28,2)</f>
        <v>0</v>
      </c>
      <c r="Y298" s="166"/>
      <c r="Z298" s="194">
        <f>IF($T298="",0,'General Inputs'!K$23)</f>
        <v>0</v>
      </c>
      <c r="AA298" s="194">
        <f>IF($T298="",0,'General Inputs'!L$23)</f>
        <v>0</v>
      </c>
      <c r="AB298" s="194">
        <f>IF($T298="",0,'General Inputs'!M$23)</f>
        <v>0</v>
      </c>
      <c r="AC298" s="194">
        <f>IF($T298="",0,'General Inputs'!N$23)</f>
        <v>0</v>
      </c>
      <c r="AD298" s="36"/>
      <c r="AE298" s="36"/>
      <c r="AF298" s="36"/>
      <c r="AG298" s="36"/>
      <c r="AH298" s="36"/>
      <c r="AI298" s="36"/>
      <c r="AJ298" s="36"/>
    </row>
    <row r="299" spans="1:36" hidden="1" outlineLevel="1" x14ac:dyDescent="0.2">
      <c r="A299" s="36"/>
      <c r="B299" s="36"/>
      <c r="C299" s="161"/>
      <c r="D299" s="161"/>
      <c r="E299" s="71"/>
      <c r="F299" s="71"/>
      <c r="G299" s="92"/>
      <c r="H299" s="93">
        <f t="shared" si="33"/>
        <v>0</v>
      </c>
      <c r="I299" s="162"/>
      <c r="J299" s="93">
        <f t="shared" si="34"/>
        <v>0</v>
      </c>
      <c r="K299" s="162"/>
      <c r="L299" s="162" t="str">
        <f t="shared" si="35"/>
        <v/>
      </c>
      <c r="M299" s="39"/>
      <c r="N299" s="163">
        <f t="shared" si="36"/>
        <v>0</v>
      </c>
      <c r="O299" s="163">
        <f t="shared" si="37"/>
        <v>0</v>
      </c>
      <c r="P299" s="163">
        <f t="shared" si="38"/>
        <v>0</v>
      </c>
      <c r="Q299" s="163">
        <f t="shared" si="39"/>
        <v>0</v>
      </c>
      <c r="R299" s="163">
        <f t="shared" si="40"/>
        <v>0</v>
      </c>
      <c r="S299" s="39"/>
      <c r="T299" s="164"/>
      <c r="U299" s="165">
        <f>ROUND(ROUND(T299,2)*(1+'General Inputs'!K$20)*(1-Z299)+'General Inputs'!K$28,2)</f>
        <v>0</v>
      </c>
      <c r="V299" s="165">
        <f>ROUND(ROUND(U299,2)*(1+'General Inputs'!L$20)*(1-AA299)+'General Inputs'!L$28,2)</f>
        <v>0</v>
      </c>
      <c r="W299" s="165">
        <f>ROUND(ROUND(V299,2)*(1+'General Inputs'!M$20)*(1-AB299)+'General Inputs'!M$28,2)</f>
        <v>0</v>
      </c>
      <c r="X299" s="165">
        <f>ROUND(ROUND(W299,2)*(1+'General Inputs'!N$20)*(1-AC299)+'General Inputs'!N$28,2)</f>
        <v>0</v>
      </c>
      <c r="Y299" s="166"/>
      <c r="Z299" s="194">
        <f>IF($T299="",0,'General Inputs'!K$23)</f>
        <v>0</v>
      </c>
      <c r="AA299" s="194">
        <f>IF($T299="",0,'General Inputs'!L$23)</f>
        <v>0</v>
      </c>
      <c r="AB299" s="194">
        <f>IF($T299="",0,'General Inputs'!M$23)</f>
        <v>0</v>
      </c>
      <c r="AC299" s="194">
        <f>IF($T299="",0,'General Inputs'!N$23)</f>
        <v>0</v>
      </c>
      <c r="AD299" s="36"/>
      <c r="AE299" s="36"/>
      <c r="AF299" s="36"/>
      <c r="AG299" s="36"/>
      <c r="AH299" s="36"/>
      <c r="AI299" s="36"/>
      <c r="AJ299" s="36"/>
    </row>
    <row r="300" spans="1:36" hidden="1" outlineLevel="1" x14ac:dyDescent="0.2">
      <c r="A300" s="36"/>
      <c r="B300" s="36"/>
      <c r="C300" s="161"/>
      <c r="D300" s="161"/>
      <c r="E300" s="71"/>
      <c r="F300" s="71"/>
      <c r="G300" s="92"/>
      <c r="H300" s="93">
        <f t="shared" si="33"/>
        <v>0</v>
      </c>
      <c r="I300" s="162"/>
      <c r="J300" s="93">
        <f t="shared" si="34"/>
        <v>0</v>
      </c>
      <c r="K300" s="162"/>
      <c r="L300" s="162" t="str">
        <f t="shared" si="35"/>
        <v/>
      </c>
      <c r="M300" s="39"/>
      <c r="N300" s="163">
        <f t="shared" si="36"/>
        <v>0</v>
      </c>
      <c r="O300" s="163">
        <f t="shared" si="37"/>
        <v>0</v>
      </c>
      <c r="P300" s="163">
        <f t="shared" si="38"/>
        <v>0</v>
      </c>
      <c r="Q300" s="163">
        <f t="shared" si="39"/>
        <v>0</v>
      </c>
      <c r="R300" s="163">
        <f t="shared" si="40"/>
        <v>0</v>
      </c>
      <c r="S300" s="39"/>
      <c r="T300" s="164"/>
      <c r="U300" s="165">
        <f>ROUND(ROUND(T300,2)*(1+'General Inputs'!K$20)*(1-Z300)+'General Inputs'!K$28,2)</f>
        <v>0</v>
      </c>
      <c r="V300" s="165">
        <f>ROUND(ROUND(U300,2)*(1+'General Inputs'!L$20)*(1-AA300)+'General Inputs'!L$28,2)</f>
        <v>0</v>
      </c>
      <c r="W300" s="165">
        <f>ROUND(ROUND(V300,2)*(1+'General Inputs'!M$20)*(1-AB300)+'General Inputs'!M$28,2)</f>
        <v>0</v>
      </c>
      <c r="X300" s="165">
        <f>ROUND(ROUND(W300,2)*(1+'General Inputs'!N$20)*(1-AC300)+'General Inputs'!N$28,2)</f>
        <v>0</v>
      </c>
      <c r="Y300" s="166"/>
      <c r="Z300" s="194">
        <f>IF($T300="",0,'General Inputs'!K$23)</f>
        <v>0</v>
      </c>
      <c r="AA300" s="194">
        <f>IF($T300="",0,'General Inputs'!L$23)</f>
        <v>0</v>
      </c>
      <c r="AB300" s="194">
        <f>IF($T300="",0,'General Inputs'!M$23)</f>
        <v>0</v>
      </c>
      <c r="AC300" s="194">
        <f>IF($T300="",0,'General Inputs'!N$23)</f>
        <v>0</v>
      </c>
      <c r="AD300" s="36"/>
      <c r="AE300" s="36"/>
      <c r="AF300" s="36"/>
      <c r="AG300" s="36"/>
      <c r="AH300" s="36"/>
      <c r="AI300" s="36"/>
      <c r="AJ300" s="36"/>
    </row>
    <row r="301" spans="1:36" hidden="1" outlineLevel="1" x14ac:dyDescent="0.2">
      <c r="A301" s="36"/>
      <c r="B301" s="36"/>
      <c r="C301" s="161"/>
      <c r="D301" s="161"/>
      <c r="E301" s="71"/>
      <c r="F301" s="71"/>
      <c r="G301" s="92"/>
      <c r="H301" s="93">
        <f t="shared" si="33"/>
        <v>0</v>
      </c>
      <c r="I301" s="162"/>
      <c r="J301" s="93">
        <f t="shared" si="34"/>
        <v>0</v>
      </c>
      <c r="K301" s="162"/>
      <c r="L301" s="162" t="str">
        <f t="shared" si="35"/>
        <v/>
      </c>
      <c r="M301" s="39"/>
      <c r="N301" s="163">
        <f t="shared" si="36"/>
        <v>0</v>
      </c>
      <c r="O301" s="163">
        <f t="shared" si="37"/>
        <v>0</v>
      </c>
      <c r="P301" s="163">
        <f t="shared" si="38"/>
        <v>0</v>
      </c>
      <c r="Q301" s="163">
        <f t="shared" si="39"/>
        <v>0</v>
      </c>
      <c r="R301" s="163">
        <f t="shared" si="40"/>
        <v>0</v>
      </c>
      <c r="S301" s="39"/>
      <c r="T301" s="164"/>
      <c r="U301" s="165">
        <f>ROUND(ROUND(T301,2)*(1+'General Inputs'!K$20)*(1-Z301)+'General Inputs'!K$28,2)</f>
        <v>0</v>
      </c>
      <c r="V301" s="165">
        <f>ROUND(ROUND(U301,2)*(1+'General Inputs'!L$20)*(1-AA301)+'General Inputs'!L$28,2)</f>
        <v>0</v>
      </c>
      <c r="W301" s="165">
        <f>ROUND(ROUND(V301,2)*(1+'General Inputs'!M$20)*(1-AB301)+'General Inputs'!M$28,2)</f>
        <v>0</v>
      </c>
      <c r="X301" s="165">
        <f>ROUND(ROUND(W301,2)*(1+'General Inputs'!N$20)*(1-AC301)+'General Inputs'!N$28,2)</f>
        <v>0</v>
      </c>
      <c r="Y301" s="166"/>
      <c r="Z301" s="194">
        <f>IF($T301="",0,'General Inputs'!K$23)</f>
        <v>0</v>
      </c>
      <c r="AA301" s="194">
        <f>IF($T301="",0,'General Inputs'!L$23)</f>
        <v>0</v>
      </c>
      <c r="AB301" s="194">
        <f>IF($T301="",0,'General Inputs'!M$23)</f>
        <v>0</v>
      </c>
      <c r="AC301" s="194">
        <f>IF($T301="",0,'General Inputs'!N$23)</f>
        <v>0</v>
      </c>
      <c r="AD301" s="36"/>
      <c r="AE301" s="36"/>
      <c r="AF301" s="36"/>
      <c r="AG301" s="36"/>
      <c r="AH301" s="36"/>
      <c r="AI301" s="36"/>
      <c r="AJ301" s="36"/>
    </row>
    <row r="302" spans="1:36" hidden="1" outlineLevel="1" x14ac:dyDescent="0.2">
      <c r="A302" s="36"/>
      <c r="B302" s="36"/>
      <c r="C302" s="161"/>
      <c r="D302" s="161"/>
      <c r="E302" s="71"/>
      <c r="F302" s="71"/>
      <c r="G302" s="92"/>
      <c r="H302" s="93">
        <f t="shared" si="33"/>
        <v>0</v>
      </c>
      <c r="I302" s="162"/>
      <c r="J302" s="93">
        <f t="shared" si="34"/>
        <v>0</v>
      </c>
      <c r="K302" s="162"/>
      <c r="L302" s="162" t="str">
        <f t="shared" si="35"/>
        <v/>
      </c>
      <c r="M302" s="39"/>
      <c r="N302" s="163">
        <f t="shared" si="36"/>
        <v>0</v>
      </c>
      <c r="O302" s="163">
        <f t="shared" si="37"/>
        <v>0</v>
      </c>
      <c r="P302" s="163">
        <f t="shared" si="38"/>
        <v>0</v>
      </c>
      <c r="Q302" s="163">
        <f t="shared" si="39"/>
        <v>0</v>
      </c>
      <c r="R302" s="163">
        <f t="shared" si="40"/>
        <v>0</v>
      </c>
      <c r="S302" s="39"/>
      <c r="T302" s="164"/>
      <c r="U302" s="165">
        <f>ROUND(ROUND(T302,2)*(1+'General Inputs'!K$20)*(1-Z302)+'General Inputs'!K$28,2)</f>
        <v>0</v>
      </c>
      <c r="V302" s="165">
        <f>ROUND(ROUND(U302,2)*(1+'General Inputs'!L$20)*(1-AA302)+'General Inputs'!L$28,2)</f>
        <v>0</v>
      </c>
      <c r="W302" s="165">
        <f>ROUND(ROUND(V302,2)*(1+'General Inputs'!M$20)*(1-AB302)+'General Inputs'!M$28,2)</f>
        <v>0</v>
      </c>
      <c r="X302" s="165">
        <f>ROUND(ROUND(W302,2)*(1+'General Inputs'!N$20)*(1-AC302)+'General Inputs'!N$28,2)</f>
        <v>0</v>
      </c>
      <c r="Y302" s="166"/>
      <c r="Z302" s="194">
        <f>IF($T302="",0,'General Inputs'!K$23)</f>
        <v>0</v>
      </c>
      <c r="AA302" s="194">
        <f>IF($T302="",0,'General Inputs'!L$23)</f>
        <v>0</v>
      </c>
      <c r="AB302" s="194">
        <f>IF($T302="",0,'General Inputs'!M$23)</f>
        <v>0</v>
      </c>
      <c r="AC302" s="194">
        <f>IF($T302="",0,'General Inputs'!N$23)</f>
        <v>0</v>
      </c>
      <c r="AD302" s="36"/>
      <c r="AE302" s="36"/>
      <c r="AF302" s="36"/>
      <c r="AG302" s="36"/>
      <c r="AH302" s="36"/>
      <c r="AI302" s="36"/>
      <c r="AJ302" s="36"/>
    </row>
    <row r="303" spans="1:36" hidden="1" outlineLevel="1" x14ac:dyDescent="0.2">
      <c r="A303" s="36"/>
      <c r="B303" s="36"/>
      <c r="C303" s="161"/>
      <c r="D303" s="161"/>
      <c r="E303" s="71"/>
      <c r="F303" s="71"/>
      <c r="G303" s="92"/>
      <c r="H303" s="93">
        <f t="shared" si="33"/>
        <v>0</v>
      </c>
      <c r="I303" s="162"/>
      <c r="J303" s="93">
        <f t="shared" si="34"/>
        <v>0</v>
      </c>
      <c r="K303" s="162"/>
      <c r="L303" s="162" t="str">
        <f t="shared" si="35"/>
        <v/>
      </c>
      <c r="M303" s="39"/>
      <c r="N303" s="163">
        <f t="shared" si="36"/>
        <v>0</v>
      </c>
      <c r="O303" s="163">
        <f t="shared" si="37"/>
        <v>0</v>
      </c>
      <c r="P303" s="163">
        <f t="shared" si="38"/>
        <v>0</v>
      </c>
      <c r="Q303" s="163">
        <f t="shared" si="39"/>
        <v>0</v>
      </c>
      <c r="R303" s="163">
        <f t="shared" si="40"/>
        <v>0</v>
      </c>
      <c r="S303" s="39"/>
      <c r="T303" s="164"/>
      <c r="U303" s="165">
        <f>ROUND(ROUND(T303,2)*(1+'General Inputs'!K$20)*(1-Z303)+'General Inputs'!K$28,2)</f>
        <v>0</v>
      </c>
      <c r="V303" s="165">
        <f>ROUND(ROUND(U303,2)*(1+'General Inputs'!L$20)*(1-AA303)+'General Inputs'!L$28,2)</f>
        <v>0</v>
      </c>
      <c r="W303" s="165">
        <f>ROUND(ROUND(V303,2)*(1+'General Inputs'!M$20)*(1-AB303)+'General Inputs'!M$28,2)</f>
        <v>0</v>
      </c>
      <c r="X303" s="165">
        <f>ROUND(ROUND(W303,2)*(1+'General Inputs'!N$20)*(1-AC303)+'General Inputs'!N$28,2)</f>
        <v>0</v>
      </c>
      <c r="Y303" s="166"/>
      <c r="Z303" s="194">
        <f>IF($T303="",0,'General Inputs'!K$23)</f>
        <v>0</v>
      </c>
      <c r="AA303" s="194">
        <f>IF($T303="",0,'General Inputs'!L$23)</f>
        <v>0</v>
      </c>
      <c r="AB303" s="194">
        <f>IF($T303="",0,'General Inputs'!M$23)</f>
        <v>0</v>
      </c>
      <c r="AC303" s="194">
        <f>IF($T303="",0,'General Inputs'!N$23)</f>
        <v>0</v>
      </c>
      <c r="AD303" s="36"/>
      <c r="AE303" s="36"/>
      <c r="AF303" s="36"/>
      <c r="AG303" s="36"/>
      <c r="AH303" s="36"/>
      <c r="AI303" s="36"/>
      <c r="AJ303" s="36"/>
    </row>
    <row r="304" spans="1:36" hidden="1" outlineLevel="1" x14ac:dyDescent="0.2">
      <c r="A304" s="36"/>
      <c r="B304" s="36"/>
      <c r="C304" s="161"/>
      <c r="D304" s="161"/>
      <c r="E304" s="71"/>
      <c r="F304" s="71"/>
      <c r="G304" s="92"/>
      <c r="H304" s="93">
        <f t="shared" si="33"/>
        <v>0</v>
      </c>
      <c r="I304" s="162"/>
      <c r="J304" s="93">
        <f t="shared" si="34"/>
        <v>0</v>
      </c>
      <c r="K304" s="162"/>
      <c r="L304" s="162" t="str">
        <f t="shared" si="35"/>
        <v/>
      </c>
      <c r="M304" s="39"/>
      <c r="N304" s="163">
        <f t="shared" si="36"/>
        <v>0</v>
      </c>
      <c r="O304" s="163">
        <f t="shared" si="37"/>
        <v>0</v>
      </c>
      <c r="P304" s="163">
        <f t="shared" si="38"/>
        <v>0</v>
      </c>
      <c r="Q304" s="163">
        <f t="shared" si="39"/>
        <v>0</v>
      </c>
      <c r="R304" s="163">
        <f t="shared" si="40"/>
        <v>0</v>
      </c>
      <c r="S304" s="39"/>
      <c r="T304" s="164"/>
      <c r="U304" s="165">
        <f>ROUND(ROUND(T304,2)*(1+'General Inputs'!K$20)*(1-Z304)+'General Inputs'!K$28,2)</f>
        <v>0</v>
      </c>
      <c r="V304" s="165">
        <f>ROUND(ROUND(U304,2)*(1+'General Inputs'!L$20)*(1-AA304)+'General Inputs'!L$28,2)</f>
        <v>0</v>
      </c>
      <c r="W304" s="165">
        <f>ROUND(ROUND(V304,2)*(1+'General Inputs'!M$20)*(1-AB304)+'General Inputs'!M$28,2)</f>
        <v>0</v>
      </c>
      <c r="X304" s="165">
        <f>ROUND(ROUND(W304,2)*(1+'General Inputs'!N$20)*(1-AC304)+'General Inputs'!N$28,2)</f>
        <v>0</v>
      </c>
      <c r="Y304" s="166"/>
      <c r="Z304" s="194">
        <f>IF($T304="",0,'General Inputs'!K$23)</f>
        <v>0</v>
      </c>
      <c r="AA304" s="194">
        <f>IF($T304="",0,'General Inputs'!L$23)</f>
        <v>0</v>
      </c>
      <c r="AB304" s="194">
        <f>IF($T304="",0,'General Inputs'!M$23)</f>
        <v>0</v>
      </c>
      <c r="AC304" s="194">
        <f>IF($T304="",0,'General Inputs'!N$23)</f>
        <v>0</v>
      </c>
      <c r="AD304" s="36"/>
      <c r="AE304" s="36"/>
      <c r="AF304" s="36"/>
      <c r="AG304" s="36"/>
      <c r="AH304" s="36"/>
      <c r="AI304" s="36"/>
      <c r="AJ304" s="36"/>
    </row>
    <row r="305" spans="1:36" hidden="1" outlineLevel="1" x14ac:dyDescent="0.2">
      <c r="A305" s="36"/>
      <c r="B305" s="36"/>
      <c r="C305" s="161"/>
      <c r="D305" s="161"/>
      <c r="E305" s="71"/>
      <c r="F305" s="71"/>
      <c r="G305" s="92"/>
      <c r="H305" s="93">
        <f t="shared" si="33"/>
        <v>0</v>
      </c>
      <c r="I305" s="162"/>
      <c r="J305" s="93">
        <f t="shared" si="34"/>
        <v>0</v>
      </c>
      <c r="K305" s="162"/>
      <c r="L305" s="162" t="str">
        <f t="shared" si="35"/>
        <v/>
      </c>
      <c r="M305" s="39"/>
      <c r="N305" s="163">
        <f t="shared" si="36"/>
        <v>0</v>
      </c>
      <c r="O305" s="163">
        <f t="shared" si="37"/>
        <v>0</v>
      </c>
      <c r="P305" s="163">
        <f t="shared" si="38"/>
        <v>0</v>
      </c>
      <c r="Q305" s="163">
        <f t="shared" si="39"/>
        <v>0</v>
      </c>
      <c r="R305" s="163">
        <f t="shared" si="40"/>
        <v>0</v>
      </c>
      <c r="S305" s="39"/>
      <c r="T305" s="164"/>
      <c r="U305" s="165">
        <f>ROUND(ROUND(T305,2)*(1+'General Inputs'!K$20)*(1-Z305)+'General Inputs'!K$28,2)</f>
        <v>0</v>
      </c>
      <c r="V305" s="165">
        <f>ROUND(ROUND(U305,2)*(1+'General Inputs'!L$20)*(1-AA305)+'General Inputs'!L$28,2)</f>
        <v>0</v>
      </c>
      <c r="W305" s="165">
        <f>ROUND(ROUND(V305,2)*(1+'General Inputs'!M$20)*(1-AB305)+'General Inputs'!M$28,2)</f>
        <v>0</v>
      </c>
      <c r="X305" s="165">
        <f>ROUND(ROUND(W305,2)*(1+'General Inputs'!N$20)*(1-AC305)+'General Inputs'!N$28,2)</f>
        <v>0</v>
      </c>
      <c r="Y305" s="166"/>
      <c r="Z305" s="194">
        <f>IF($T305="",0,'General Inputs'!K$23)</f>
        <v>0</v>
      </c>
      <c r="AA305" s="194">
        <f>IF($T305="",0,'General Inputs'!L$23)</f>
        <v>0</v>
      </c>
      <c r="AB305" s="194">
        <f>IF($T305="",0,'General Inputs'!M$23)</f>
        <v>0</v>
      </c>
      <c r="AC305" s="194">
        <f>IF($T305="",0,'General Inputs'!N$23)</f>
        <v>0</v>
      </c>
      <c r="AD305" s="36"/>
      <c r="AE305" s="36"/>
      <c r="AF305" s="36"/>
      <c r="AG305" s="36"/>
      <c r="AH305" s="36"/>
      <c r="AI305" s="36"/>
      <c r="AJ305" s="36"/>
    </row>
    <row r="306" spans="1:36" s="48" customFormat="1" collapsed="1" x14ac:dyDescent="0.2">
      <c r="A306" s="46"/>
      <c r="B306" s="46"/>
      <c r="C306" s="153"/>
      <c r="D306" s="153"/>
      <c r="E306" s="49"/>
      <c r="F306" s="49"/>
      <c r="G306" s="49"/>
      <c r="H306" s="49"/>
      <c r="I306" s="167"/>
      <c r="J306" s="47"/>
      <c r="K306" s="167"/>
      <c r="L306" s="167"/>
      <c r="M306" s="47"/>
      <c r="N306" s="73"/>
      <c r="O306" s="168"/>
      <c r="P306" s="168"/>
      <c r="Q306" s="168"/>
      <c r="R306" s="168"/>
      <c r="S306" s="47"/>
      <c r="T306" s="168"/>
      <c r="U306" s="168"/>
      <c r="V306" s="168"/>
      <c r="W306" s="168"/>
      <c r="X306" s="168"/>
      <c r="Y306" s="11"/>
      <c r="Z306" s="11"/>
      <c r="AA306" s="11"/>
      <c r="AB306" s="11"/>
      <c r="AC306" s="11"/>
      <c r="AD306" s="46"/>
      <c r="AE306" s="46"/>
      <c r="AF306" s="46"/>
      <c r="AG306" s="46"/>
      <c r="AH306" s="46"/>
      <c r="AI306" s="46"/>
      <c r="AJ306" s="46"/>
    </row>
    <row r="307" spans="1:36" ht="12.75" x14ac:dyDescent="0.2">
      <c r="A307" s="25"/>
      <c r="B307" s="26" t="s">
        <v>7</v>
      </c>
      <c r="C307" s="25"/>
      <c r="D307" s="25"/>
      <c r="E307" s="25"/>
      <c r="F307" s="25"/>
      <c r="G307" s="25"/>
      <c r="H307" s="34"/>
      <c r="I307" s="52"/>
      <c r="J307" s="52"/>
      <c r="K307" s="35"/>
      <c r="L307" s="34"/>
      <c r="M307" s="31"/>
      <c r="N307" s="30"/>
      <c r="O307" s="32"/>
      <c r="P307" s="32"/>
      <c r="Q307" s="32"/>
      <c r="R307" s="32"/>
      <c r="S307" s="52"/>
      <c r="T307" s="52"/>
      <c r="U307" s="35"/>
      <c r="V307" s="34"/>
      <c r="W307" s="35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5"/>
      <c r="AJ307" s="35"/>
    </row>
    <row r="308" spans="1:36" hidden="1" x14ac:dyDescent="0.2">
      <c r="M308" s="37"/>
      <c r="N308" s="36"/>
      <c r="O308" s="36"/>
      <c r="P308" s="36"/>
      <c r="Q308" s="36"/>
      <c r="R308" s="36"/>
    </row>
    <row r="309" spans="1:36" hidden="1" x14ac:dyDescent="0.2">
      <c r="M309" s="37"/>
      <c r="N309" s="36"/>
      <c r="O309" s="36"/>
      <c r="P309" s="36"/>
      <c r="Q309" s="36"/>
      <c r="R309" s="36"/>
    </row>
    <row r="310" spans="1:36" hidden="1" x14ac:dyDescent="0.2">
      <c r="M310" s="164"/>
      <c r="N310" s="169"/>
      <c r="O310" s="169"/>
      <c r="P310" s="169"/>
      <c r="Q310" s="169"/>
      <c r="R310" s="169"/>
    </row>
    <row r="311" spans="1:36" hidden="1" x14ac:dyDescent="0.2">
      <c r="M311" s="164"/>
      <c r="N311" s="169"/>
      <c r="O311" s="169"/>
      <c r="P311" s="169"/>
      <c r="Q311" s="169"/>
      <c r="R311" s="169"/>
    </row>
    <row r="312" spans="1:36" hidden="1" x14ac:dyDescent="0.2">
      <c r="M312" s="164"/>
      <c r="N312" s="169"/>
      <c r="O312" s="169"/>
      <c r="P312" s="169"/>
      <c r="Q312" s="169"/>
      <c r="R312" s="169"/>
    </row>
    <row r="313" spans="1:36" hidden="1" x14ac:dyDescent="0.2">
      <c r="M313" s="164"/>
      <c r="N313" s="169"/>
      <c r="O313" s="169"/>
      <c r="P313" s="169"/>
      <c r="Q313" s="169"/>
      <c r="R313" s="169"/>
    </row>
    <row r="314" spans="1:36" hidden="1" x14ac:dyDescent="0.2">
      <c r="M314" s="164"/>
      <c r="N314" s="169"/>
      <c r="O314" s="169"/>
      <c r="P314" s="169"/>
      <c r="Q314" s="169"/>
      <c r="R314" s="169"/>
    </row>
    <row r="315" spans="1:36" hidden="1" x14ac:dyDescent="0.2">
      <c r="M315" s="164"/>
      <c r="N315" s="169"/>
      <c r="O315" s="169"/>
      <c r="P315" s="169"/>
      <c r="Q315" s="169"/>
      <c r="R315" s="169"/>
    </row>
    <row r="316" spans="1:36" hidden="1" x14ac:dyDescent="0.2">
      <c r="M316" s="164"/>
      <c r="N316" s="169"/>
      <c r="O316" s="169"/>
      <c r="P316" s="169"/>
      <c r="Q316" s="169"/>
      <c r="R316" s="169"/>
    </row>
    <row r="317" spans="1:36" hidden="1" x14ac:dyDescent="0.2">
      <c r="M317" s="168"/>
      <c r="N317" s="73"/>
      <c r="O317" s="168"/>
      <c r="P317" s="168"/>
      <c r="Q317" s="168"/>
      <c r="R317" s="168"/>
    </row>
    <row r="318" spans="1:36" hidden="1" x14ac:dyDescent="0.2">
      <c r="M318" s="37"/>
      <c r="N318" s="36"/>
      <c r="O318" s="36"/>
      <c r="P318" s="36"/>
      <c r="Q318" s="36"/>
      <c r="R318" s="36"/>
    </row>
    <row r="319" spans="1:36" hidden="1" x14ac:dyDescent="0.2">
      <c r="M319" s="170"/>
      <c r="N319" s="170"/>
      <c r="O319" s="170"/>
      <c r="P319" s="170"/>
      <c r="Q319" s="170"/>
      <c r="R319" s="170"/>
    </row>
    <row r="320" spans="1:36" hidden="1" x14ac:dyDescent="0.2">
      <c r="M320" s="170"/>
      <c r="N320" s="170"/>
      <c r="O320" s="170"/>
      <c r="P320" s="170"/>
      <c r="Q320" s="170"/>
      <c r="R320" s="170"/>
    </row>
    <row r="321" spans="13:18" hidden="1" x14ac:dyDescent="0.2">
      <c r="M321" s="170"/>
      <c r="N321" s="170"/>
      <c r="O321" s="170"/>
      <c r="P321" s="170"/>
      <c r="Q321" s="170"/>
      <c r="R321" s="170"/>
    </row>
    <row r="322" spans="13:18" hidden="1" x14ac:dyDescent="0.2">
      <c r="M322" s="170"/>
      <c r="N322" s="170"/>
      <c r="O322" s="170"/>
      <c r="P322" s="170"/>
      <c r="Q322" s="170"/>
      <c r="R322" s="170"/>
    </row>
    <row r="323" spans="13:18" hidden="1" x14ac:dyDescent="0.2">
      <c r="M323" s="170"/>
      <c r="N323" s="170"/>
      <c r="O323" s="170"/>
      <c r="P323" s="170"/>
      <c r="Q323" s="170"/>
      <c r="R323" s="170"/>
    </row>
    <row r="324" spans="13:18" hidden="1" x14ac:dyDescent="0.2">
      <c r="M324" s="170"/>
      <c r="N324" s="170"/>
      <c r="O324" s="170"/>
      <c r="P324" s="170"/>
      <c r="Q324" s="170"/>
      <c r="R324" s="170"/>
    </row>
    <row r="325" spans="13:18" hidden="1" x14ac:dyDescent="0.2">
      <c r="M325" s="170"/>
      <c r="N325" s="170"/>
      <c r="O325" s="170"/>
      <c r="P325" s="170"/>
      <c r="Q325" s="170"/>
      <c r="R325" s="170"/>
    </row>
    <row r="326" spans="13:18" hidden="1" x14ac:dyDescent="0.2">
      <c r="M326" s="167"/>
      <c r="N326" s="49"/>
      <c r="O326" s="167"/>
      <c r="P326" s="167"/>
      <c r="Q326" s="167"/>
      <c r="R326" s="167"/>
    </row>
    <row r="327" spans="13:18" hidden="1" x14ac:dyDescent="0.2">
      <c r="M327" s="37"/>
      <c r="N327" s="36"/>
      <c r="O327" s="36"/>
      <c r="P327" s="36"/>
      <c r="Q327" s="36"/>
      <c r="R327" s="36"/>
    </row>
    <row r="328" spans="13:18" ht="12.75" hidden="1" x14ac:dyDescent="0.2">
      <c r="M328" s="52"/>
      <c r="N328" s="34"/>
      <c r="O328" s="35"/>
      <c r="P328" s="34"/>
      <c r="Q328" s="35"/>
      <c r="R328" s="34"/>
    </row>
  </sheetData>
  <mergeCells count="3">
    <mergeCell ref="Z4:AC4"/>
    <mergeCell ref="N4:R4"/>
    <mergeCell ref="T4:X4"/>
  </mergeCells>
  <conditionalFormatting sqref="L1:L1048576">
    <cfRule type="cellIs" dxfId="3" priority="2" operator="equal">
      <formula>"COMPLIANT"</formula>
    </cfRule>
    <cfRule type="cellIs" dxfId="2" priority="1" operator="equal">
      <formula>"NON-COMPLIANT"</formula>
    </cfRule>
  </conditionalFormatting>
  <dataValidations count="2">
    <dataValidation type="list" allowBlank="1" showInputMessage="1" showErrorMessage="1" sqref="E306:H306" xr:uid="{00000000-0002-0000-0500-000000000000}">
      <formula1>#REF!</formula1>
    </dataValidation>
    <dataValidation type="list" allowBlank="1" showInputMessage="1" showErrorMessage="1" sqref="N326 N317 N306" xr:uid="{00000000-0002-0000-0500-000001000000}">
      <formula1>#REF!</formula1>
    </dataValidation>
  </dataValidations>
  <hyperlinks>
    <hyperlink ref="N1" location="'Pricing model - ACS'!A1" display="Back to Index" xr:uid="{00000000-0004-0000-0500-000000000000}"/>
  </hyperlink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'Lookup Tables'!$G$9:$G$17</xm:f>
          </x14:formula1>
          <xm:sqref>E7:E305</xm:sqref>
        </x14:dataValidation>
        <x14:dataValidation type="list" allowBlank="1" showInputMessage="1" showErrorMessage="1" xr:uid="{8C313120-B348-4A97-91A6-4E55A24229CD}">
          <x14:formula1>
            <xm:f>'Lookup Tables'!$G$29:$G$37</xm:f>
          </x14:formula1>
          <xm:sqref>F7:F305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4" tint="0.79998168889431442"/>
  </sheetPr>
  <dimension ref="A1:AK59"/>
  <sheetViews>
    <sheetView showGridLines="0" zoomScaleNormal="100" workbookViewId="0">
      <selection activeCell="AB9" sqref="AB9"/>
    </sheetView>
  </sheetViews>
  <sheetFormatPr defaultColWidth="0" defaultRowHeight="11.25" zeroHeight="1" outlineLevelRow="1" outlineLevelCol="1" x14ac:dyDescent="0.2"/>
  <cols>
    <col min="1" max="2" width="1.42578125" style="11" customWidth="1"/>
    <col min="3" max="3" width="42.7109375" style="11" bestFit="1" customWidth="1"/>
    <col min="4" max="4" width="15.7109375" style="11" customWidth="1"/>
    <col min="5" max="5" width="14.28515625" style="11" customWidth="1"/>
    <col min="6" max="7" width="11.42578125" style="11" customWidth="1"/>
    <col min="8" max="8" width="1.42578125" style="11" customWidth="1"/>
    <col min="9" max="9" width="9.28515625" style="11" customWidth="1"/>
    <col min="10" max="10" width="1.28515625" style="11" customWidth="1"/>
    <col min="11" max="11" width="9.28515625" style="11" customWidth="1"/>
    <col min="12" max="12" width="0.85546875" style="11" customWidth="1"/>
    <col min="13" max="13" width="9.28515625" style="11" customWidth="1"/>
    <col min="14" max="14" width="5.7109375" style="11" customWidth="1"/>
    <col min="15" max="19" width="9.28515625" style="11" customWidth="1"/>
    <col min="20" max="20" width="5.7109375" style="11" customWidth="1"/>
    <col min="21" max="25" width="9.28515625" style="11" customWidth="1"/>
    <col min="26" max="26" width="5.140625" style="11" customWidth="1"/>
    <col min="27" max="30" width="9.28515625" style="11" customWidth="1" outlineLevel="1"/>
    <col min="31" max="31" width="31.5703125" style="11" customWidth="1"/>
    <col min="32" max="34" width="1.42578125" style="11" customWidth="1"/>
    <col min="35" max="16384" width="8" style="11" hidden="1"/>
  </cols>
  <sheetData>
    <row r="1" spans="1:37" ht="15.75" x14ac:dyDescent="0.25">
      <c r="A1" s="1"/>
      <c r="B1" s="2" t="str">
        <f>'Pricing model - ACS'!G2&amp;" - "&amp;'Pricing model - ACS'!G3</f>
        <v>AER pricing model - price capped ACS - AusNet Services 2022–23</v>
      </c>
      <c r="C1" s="2"/>
      <c r="D1" s="2"/>
      <c r="E1" s="2"/>
      <c r="F1" s="2"/>
      <c r="G1" s="2"/>
      <c r="H1" s="2"/>
      <c r="I1" s="7"/>
      <c r="J1" s="3"/>
      <c r="K1" s="5"/>
      <c r="L1" s="8"/>
      <c r="M1" s="8"/>
      <c r="N1" s="6"/>
      <c r="O1" s="53" t="s">
        <v>0</v>
      </c>
      <c r="P1" s="8"/>
      <c r="Q1" s="8"/>
      <c r="R1" s="5"/>
      <c r="S1" s="5"/>
      <c r="T1" s="4"/>
      <c r="V1" s="8"/>
      <c r="W1" s="8"/>
      <c r="X1" s="5"/>
      <c r="Y1" s="5"/>
      <c r="Z1" s="5"/>
      <c r="AA1" s="5"/>
      <c r="AB1" s="5"/>
      <c r="AC1" s="5"/>
      <c r="AD1" s="5"/>
      <c r="AE1" s="6"/>
      <c r="AF1" s="10"/>
      <c r="AG1" s="9"/>
      <c r="AH1" s="1"/>
    </row>
    <row r="2" spans="1:37" ht="13.5" thickBot="1" x14ac:dyDescent="0.25">
      <c r="A2" s="12"/>
      <c r="B2" s="13" t="str">
        <f>'Pricing model - ACS'!C26&amp;" - "&amp;'Pricing model - ACS'!E26</f>
        <v>Metering - Price caps, historical prices, proposed prices, and compliance checks for metering (for Victoria this is related to metering exit fees)</v>
      </c>
      <c r="C2" s="13"/>
      <c r="D2" s="13"/>
      <c r="E2" s="13"/>
      <c r="F2" s="13"/>
      <c r="G2" s="13"/>
      <c r="H2" s="13"/>
      <c r="I2" s="15"/>
      <c r="J2" s="12"/>
      <c r="K2" s="15"/>
      <c r="L2" s="15"/>
      <c r="M2" s="15"/>
      <c r="N2" s="15"/>
      <c r="O2" s="15"/>
      <c r="P2" s="15"/>
      <c r="Q2" s="16" t="s">
        <v>187</v>
      </c>
      <c r="R2" s="15"/>
      <c r="S2" s="15"/>
      <c r="T2" s="14"/>
      <c r="U2" s="12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5"/>
      <c r="AG2" s="15"/>
      <c r="AH2" s="12"/>
    </row>
    <row r="3" spans="1:37" x14ac:dyDescent="0.2">
      <c r="A3" s="17"/>
      <c r="B3" s="17"/>
      <c r="C3" s="69"/>
      <c r="D3" s="69"/>
      <c r="E3" s="69"/>
      <c r="F3" s="18"/>
      <c r="G3" s="18"/>
      <c r="H3" s="18"/>
      <c r="I3" s="20"/>
      <c r="J3" s="19"/>
      <c r="K3" s="20"/>
      <c r="L3" s="20"/>
      <c r="M3" s="20"/>
      <c r="N3" s="20"/>
      <c r="O3" s="20"/>
      <c r="P3" s="20"/>
      <c r="Q3" s="20"/>
      <c r="R3" s="20"/>
      <c r="S3" s="20"/>
      <c r="T3" s="18"/>
      <c r="U3" s="19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1"/>
      <c r="AG3" s="21"/>
      <c r="AH3" s="21"/>
    </row>
    <row r="4" spans="1:37" x14ac:dyDescent="0.2">
      <c r="A4" s="22"/>
      <c r="B4" s="22"/>
      <c r="C4" s="22"/>
      <c r="D4" s="22"/>
      <c r="E4" s="22"/>
      <c r="F4" s="23"/>
      <c r="G4" s="23"/>
      <c r="H4" s="23"/>
      <c r="I4" s="24"/>
      <c r="J4" s="24"/>
      <c r="K4" s="24"/>
      <c r="L4" s="24"/>
      <c r="M4" s="24"/>
      <c r="N4" s="24"/>
      <c r="O4" s="214" t="s">
        <v>205</v>
      </c>
      <c r="P4" s="214"/>
      <c r="Q4" s="214"/>
      <c r="R4" s="214"/>
      <c r="S4" s="214"/>
      <c r="T4" s="23"/>
      <c r="U4" s="214" t="s">
        <v>206</v>
      </c>
      <c r="V4" s="214"/>
      <c r="W4" s="214"/>
      <c r="X4" s="214"/>
      <c r="Y4" s="214"/>
      <c r="Z4" s="24"/>
      <c r="AA4" s="214" t="s">
        <v>207</v>
      </c>
      <c r="AB4" s="214"/>
      <c r="AC4" s="214"/>
      <c r="AD4" s="214"/>
      <c r="AE4" s="22"/>
      <c r="AF4" s="22"/>
      <c r="AG4" s="22"/>
      <c r="AH4" s="22"/>
      <c r="AI4" s="22"/>
      <c r="AJ4" s="22"/>
      <c r="AK4" s="22"/>
    </row>
    <row r="5" spans="1:37" ht="12.75" x14ac:dyDescent="0.2">
      <c r="A5" s="25"/>
      <c r="B5" s="26" t="s">
        <v>128</v>
      </c>
      <c r="C5" s="25"/>
      <c r="D5" s="27" t="s">
        <v>204</v>
      </c>
      <c r="E5" s="27" t="s">
        <v>186</v>
      </c>
      <c r="F5" s="27" t="str">
        <f>'Ancillary Network Services'!E5</f>
        <v>Unit</v>
      </c>
      <c r="G5" s="27" t="s">
        <v>188</v>
      </c>
      <c r="H5" s="27"/>
      <c r="I5" s="27" t="str">
        <f>'Ancillary Network Services'!H5</f>
        <v>Proposed price</v>
      </c>
      <c r="J5" s="27"/>
      <c r="K5" s="27" t="str">
        <f>'Ancillary Network Services'!J5</f>
        <v>Price cap</v>
      </c>
      <c r="L5" s="27"/>
      <c r="M5" s="27" t="str">
        <f>'Ancillary Network Services'!L5</f>
        <v>Compliance</v>
      </c>
      <c r="N5" s="27"/>
      <c r="O5" s="27" t="str">
        <f>'Ancillary Network Services'!N5</f>
        <v>2021–22</v>
      </c>
      <c r="P5" s="27" t="str">
        <f>'Ancillary Network Services'!O5</f>
        <v>2022–23</v>
      </c>
      <c r="Q5" s="27" t="str">
        <f>'Ancillary Network Services'!P5</f>
        <v>2023–24</v>
      </c>
      <c r="R5" s="27" t="str">
        <f>'Ancillary Network Services'!Q5</f>
        <v>2024–25</v>
      </c>
      <c r="S5" s="27" t="str">
        <f>'Ancillary Network Services'!R5</f>
        <v>2025–26</v>
      </c>
      <c r="T5" s="27"/>
      <c r="U5" s="27" t="str">
        <f>'Ancillary Network Services'!T5</f>
        <v>2021–22</v>
      </c>
      <c r="V5" s="27" t="str">
        <f>'Ancillary Network Services'!U5</f>
        <v>2022–23</v>
      </c>
      <c r="W5" s="27" t="str">
        <f>'Ancillary Network Services'!V5</f>
        <v>2023–24</v>
      </c>
      <c r="X5" s="27" t="str">
        <f>'Ancillary Network Services'!W5</f>
        <v>2024–25</v>
      </c>
      <c r="Y5" s="27" t="str">
        <f>'Ancillary Network Services'!X5</f>
        <v>2025–26</v>
      </c>
      <c r="Z5" s="27"/>
      <c r="AA5" s="27" t="str">
        <f>P5</f>
        <v>2022–23</v>
      </c>
      <c r="AB5" s="27" t="str">
        <f>Q5</f>
        <v>2023–24</v>
      </c>
      <c r="AC5" s="27" t="str">
        <f>R5</f>
        <v>2024–25</v>
      </c>
      <c r="AD5" s="27" t="str">
        <f>S5</f>
        <v>2025–26</v>
      </c>
      <c r="AE5" s="34" t="s">
        <v>6</v>
      </c>
      <c r="AF5" s="35"/>
      <c r="AG5" s="35"/>
      <c r="AH5" s="35"/>
      <c r="AI5" s="35"/>
      <c r="AJ5" s="35"/>
      <c r="AK5" s="35"/>
    </row>
    <row r="6" spans="1:37" x14ac:dyDescent="0.2">
      <c r="A6" s="36"/>
      <c r="B6" s="36"/>
      <c r="C6" s="36"/>
      <c r="D6" s="36"/>
      <c r="E6" s="36"/>
      <c r="F6" s="37"/>
      <c r="G6" s="38"/>
      <c r="H6" s="37"/>
      <c r="I6" s="36"/>
      <c r="J6" s="37"/>
      <c r="K6" s="37"/>
      <c r="L6" s="36"/>
      <c r="M6" s="36"/>
      <c r="N6" s="37"/>
      <c r="O6" s="36"/>
      <c r="P6" s="36"/>
      <c r="Q6" s="36"/>
      <c r="R6" s="36"/>
      <c r="S6" s="36"/>
      <c r="T6" s="37"/>
      <c r="U6" s="37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</row>
    <row r="7" spans="1:37" x14ac:dyDescent="0.2">
      <c r="A7" s="36"/>
      <c r="B7" s="36"/>
      <c r="C7" s="161" t="s">
        <v>261</v>
      </c>
      <c r="D7" s="161" t="s">
        <v>266</v>
      </c>
      <c r="E7" s="161"/>
      <c r="F7" s="71" t="s">
        <v>34</v>
      </c>
      <c r="G7" s="71" t="s">
        <v>217</v>
      </c>
      <c r="H7" s="92"/>
      <c r="I7" s="93">
        <f>_xlfn.IFNA(INDEX($O7:$S7,1,MATCH(forecastyear,$O$5:$S$5,0)),0)</f>
        <v>354.12</v>
      </c>
      <c r="J7" s="162"/>
      <c r="K7" s="93">
        <f>_xlfn.IFNA(INDEX($U7:$Y7,1,MATCH(forecastyear,$U$5:$Y$5,0)),0)</f>
        <v>354.12</v>
      </c>
      <c r="L7" s="162"/>
      <c r="M7" s="162" t="str">
        <f t="shared" ref="M7:M36" si="0">IF(C7="","",IF(I7&gt;K7,"NON-COMPLIANT","COMPLIANT"))</f>
        <v>COMPLIANT</v>
      </c>
      <c r="N7" s="39"/>
      <c r="O7" s="163">
        <f>U7</f>
        <v>364.37</v>
      </c>
      <c r="P7" s="163">
        <f>V7</f>
        <v>354.12</v>
      </c>
      <c r="Q7" s="163">
        <f t="shared" ref="P7:S7" si="1">W7</f>
        <v>335.38</v>
      </c>
      <c r="R7" s="163">
        <f t="shared" si="1"/>
        <v>314.08</v>
      </c>
      <c r="S7" s="163">
        <f t="shared" si="1"/>
        <v>291.07</v>
      </c>
      <c r="T7" s="39"/>
      <c r="U7" s="164">
        <v>364.37</v>
      </c>
      <c r="V7" s="165">
        <f>ROUND(ROUND(U7,2)*(1+'General Inputs'!K$20)*(1-AA7)+IF(D7="Capital",'General Inputs'!K$30,'General Inputs'!K$29),2)</f>
        <v>354.12</v>
      </c>
      <c r="W7" s="165">
        <f>ROUND(ROUND(V7,2)*(1+'General Inputs'!L$20)*(1-AB7)+IF(E7="Capital",'General Inputs'!L$30,'General Inputs'!L$29),2)</f>
        <v>335.38</v>
      </c>
      <c r="X7" s="165">
        <f>ROUND(ROUND(W7,2)*(1+'General Inputs'!M$20)*(1-AC7)+IF(F7="Capital",'General Inputs'!M$30,'General Inputs'!M$29),2)</f>
        <v>314.08</v>
      </c>
      <c r="Y7" s="165">
        <f>ROUND(ROUND(X7,2)*(1+'General Inputs'!N$20)*(1-AD7)+IF(H7="Capital",'General Inputs'!N$30,'General Inputs'!N$29),2)</f>
        <v>291.07</v>
      </c>
      <c r="Z7" s="166"/>
      <c r="AA7" s="194">
        <v>6.0983759996680265E-2</v>
      </c>
      <c r="AB7" s="194">
        <v>7.149349090757684E-2</v>
      </c>
      <c r="AC7" s="194">
        <v>8.1869001211503534E-2</v>
      </c>
      <c r="AD7" s="194">
        <v>9.1411925923201132E-2</v>
      </c>
      <c r="AE7" s="36"/>
      <c r="AF7" s="36"/>
      <c r="AG7" s="36"/>
      <c r="AH7" s="36"/>
      <c r="AI7" s="36"/>
      <c r="AJ7" s="36"/>
      <c r="AK7" s="36"/>
    </row>
    <row r="8" spans="1:37" x14ac:dyDescent="0.2">
      <c r="A8" s="36"/>
      <c r="B8" s="36"/>
      <c r="C8" s="161" t="s">
        <v>262</v>
      </c>
      <c r="D8" s="161" t="s">
        <v>266</v>
      </c>
      <c r="E8" s="161"/>
      <c r="F8" s="71" t="s">
        <v>34</v>
      </c>
      <c r="G8" s="71" t="s">
        <v>217</v>
      </c>
      <c r="H8" s="92"/>
      <c r="I8" s="93">
        <f t="shared" ref="I7:I36" si="2">_xlfn.IFNA(INDEX($O8:$S8,1,MATCH(forecastyear,$O$5:$S$5,0)),0)</f>
        <v>351.43</v>
      </c>
      <c r="J8" s="162"/>
      <c r="K8" s="93">
        <f t="shared" ref="K7:K36" si="3">_xlfn.IFNA(INDEX($U8:$Y8,1,MATCH(forecastyear,$U$5:$Y$5,0)),0)</f>
        <v>351.43</v>
      </c>
      <c r="L8" s="162"/>
      <c r="M8" s="162" t="str">
        <f t="shared" si="0"/>
        <v>COMPLIANT</v>
      </c>
      <c r="N8" s="39"/>
      <c r="O8" s="163">
        <f t="shared" ref="O8:O36" si="4">U8</f>
        <v>361.32</v>
      </c>
      <c r="P8" s="163">
        <f t="shared" ref="P8:P36" si="5">V8</f>
        <v>351.43</v>
      </c>
      <c r="Q8" s="163">
        <f t="shared" ref="Q8:Q36" si="6">W8</f>
        <v>333.09</v>
      </c>
      <c r="R8" s="163">
        <f t="shared" ref="R8:R36" si="7">X8</f>
        <v>312.18</v>
      </c>
      <c r="S8" s="163">
        <f t="shared" ref="S8:S36" si="8">Y8</f>
        <v>291.06</v>
      </c>
      <c r="T8" s="39"/>
      <c r="U8" s="164">
        <v>361.32</v>
      </c>
      <c r="V8" s="165">
        <f>ROUND(ROUND(U8,2)*(1+'General Inputs'!K$20)*(1-AA8)+IF(D8="Capital",'General Inputs'!K$30,'General Inputs'!K$29),2)</f>
        <v>351.43</v>
      </c>
      <c r="W8" s="165">
        <f>ROUND(ROUND(V8,2)*(1+'General Inputs'!L$20)*(1-AB8)+IF(E8="Capital",'General Inputs'!L$30,'General Inputs'!L$29),2)</f>
        <v>333.09</v>
      </c>
      <c r="X8" s="165">
        <f>ROUND(ROUND(W8,2)*(1+'General Inputs'!M$20)*(1-AC8)+IF(F8="Capital",'General Inputs'!M$30,'General Inputs'!M$29),2)</f>
        <v>312.18</v>
      </c>
      <c r="Y8" s="165">
        <f>ROUND(ROUND(X8,2)*(1+'General Inputs'!N$20)*(1-AD8)+IF(H8="Capital",'General Inputs'!N$30,'General Inputs'!N$29),2)</f>
        <v>291.06</v>
      </c>
      <c r="Z8" s="166"/>
      <c r="AA8" s="194">
        <v>6.0243943424323043E-2</v>
      </c>
      <c r="AB8" s="194">
        <v>7.0768996327142175E-2</v>
      </c>
      <c r="AC8" s="194">
        <v>8.1142044692344317E-2</v>
      </c>
      <c r="AD8" s="194">
        <v>8.5920748531195135E-2</v>
      </c>
      <c r="AE8" s="36"/>
      <c r="AF8" s="36"/>
      <c r="AG8" s="36"/>
      <c r="AH8" s="36"/>
      <c r="AI8" s="36"/>
      <c r="AJ8" s="36"/>
      <c r="AK8" s="36"/>
    </row>
    <row r="9" spans="1:37" x14ac:dyDescent="0.2">
      <c r="A9" s="36"/>
      <c r="B9" s="36"/>
      <c r="C9" s="161" t="s">
        <v>263</v>
      </c>
      <c r="D9" s="161" t="s">
        <v>266</v>
      </c>
      <c r="E9" s="161"/>
      <c r="F9" s="71" t="s">
        <v>34</v>
      </c>
      <c r="G9" s="71" t="s">
        <v>217</v>
      </c>
      <c r="H9" s="92"/>
      <c r="I9" s="93">
        <f t="shared" si="2"/>
        <v>352.96</v>
      </c>
      <c r="J9" s="162"/>
      <c r="K9" s="93">
        <f t="shared" si="3"/>
        <v>352.96</v>
      </c>
      <c r="L9" s="162"/>
      <c r="M9" s="162" t="str">
        <f t="shared" si="0"/>
        <v>COMPLIANT</v>
      </c>
      <c r="N9" s="39"/>
      <c r="O9" s="163">
        <f t="shared" si="4"/>
        <v>363.04</v>
      </c>
      <c r="P9" s="163">
        <f>V9</f>
        <v>352.96</v>
      </c>
      <c r="Q9" s="163">
        <f t="shared" si="6"/>
        <v>334.4</v>
      </c>
      <c r="R9" s="163">
        <f t="shared" si="7"/>
        <v>313.27999999999997</v>
      </c>
      <c r="S9" s="163">
        <f t="shared" si="8"/>
        <v>291.06</v>
      </c>
      <c r="T9" s="39"/>
      <c r="U9" s="164">
        <v>363.04</v>
      </c>
      <c r="V9" s="165">
        <f>ROUND(ROUND(U9,2)*(1+'General Inputs'!K$20)*(1-AA9)+IF(D9="Capital",'General Inputs'!K$30,'General Inputs'!K$29),2)</f>
        <v>352.96</v>
      </c>
      <c r="W9" s="165">
        <f>ROUND(ROUND(V9,2)*(1+'General Inputs'!L$20)*(1-AB9)+IF(E9="Capital",'General Inputs'!L$30,'General Inputs'!L$29),2)</f>
        <v>334.4</v>
      </c>
      <c r="X9" s="165">
        <f>ROUND(ROUND(W9,2)*(1+'General Inputs'!M$20)*(1-AC9)+IF(F9="Capital",'General Inputs'!M$30,'General Inputs'!M$29),2)</f>
        <v>313.27999999999997</v>
      </c>
      <c r="Y9" s="165">
        <f>ROUND(ROUND(X9,2)*(1+'General Inputs'!N$20)*(1-AD9)+IF(H9="Capital",'General Inputs'!N$30,'General Inputs'!N$29),2)</f>
        <v>291.06</v>
      </c>
      <c r="Z9" s="166"/>
      <c r="AA9" s="194">
        <v>6.0614840440545881E-2</v>
      </c>
      <c r="AB9" s="194">
        <v>7.114216365230086E-2</v>
      </c>
      <c r="AC9" s="194">
        <v>8.1526336364162399E-2</v>
      </c>
      <c r="AD9" s="194">
        <v>8.9133218873365783E-2</v>
      </c>
      <c r="AE9" s="36"/>
      <c r="AF9" s="36"/>
      <c r="AG9" s="36"/>
      <c r="AH9" s="36"/>
      <c r="AI9" s="36"/>
      <c r="AJ9" s="36"/>
      <c r="AK9" s="36"/>
    </row>
    <row r="10" spans="1:37" x14ac:dyDescent="0.2">
      <c r="A10" s="36"/>
      <c r="B10" s="36"/>
      <c r="C10" s="161" t="s">
        <v>264</v>
      </c>
      <c r="D10" s="161" t="s">
        <v>266</v>
      </c>
      <c r="E10" s="161"/>
      <c r="F10" s="71" t="s">
        <v>34</v>
      </c>
      <c r="G10" s="71" t="s">
        <v>217</v>
      </c>
      <c r="H10" s="92"/>
      <c r="I10" s="93">
        <f t="shared" si="2"/>
        <v>352.96</v>
      </c>
      <c r="J10" s="162"/>
      <c r="K10" s="93">
        <f t="shared" si="3"/>
        <v>352.96</v>
      </c>
      <c r="L10" s="162"/>
      <c r="M10" s="162" t="str">
        <f t="shared" si="0"/>
        <v>COMPLIANT</v>
      </c>
      <c r="N10" s="39"/>
      <c r="O10" s="163">
        <f t="shared" si="4"/>
        <v>363.04</v>
      </c>
      <c r="P10" s="163">
        <f t="shared" si="5"/>
        <v>352.96</v>
      </c>
      <c r="Q10" s="163">
        <f t="shared" si="6"/>
        <v>334.4</v>
      </c>
      <c r="R10" s="163">
        <f t="shared" si="7"/>
        <v>313.27999999999997</v>
      </c>
      <c r="S10" s="163">
        <f t="shared" si="8"/>
        <v>291.06</v>
      </c>
      <c r="T10" s="39"/>
      <c r="U10" s="164">
        <v>363.04</v>
      </c>
      <c r="V10" s="165">
        <f>ROUND(ROUND(U10,2)*(1+'General Inputs'!K$20)*(1-AA10)+IF(D10="Capital",'General Inputs'!K$30,'General Inputs'!K$29),2)</f>
        <v>352.96</v>
      </c>
      <c r="W10" s="165">
        <f>ROUND(ROUND(V10,2)*(1+'General Inputs'!L$20)*(1-AB10)+IF(E10="Capital",'General Inputs'!L$30,'General Inputs'!L$29),2)</f>
        <v>334.4</v>
      </c>
      <c r="X10" s="165">
        <f>ROUND(ROUND(W10,2)*(1+'General Inputs'!M$20)*(1-AC10)+IF(F10="Capital",'General Inputs'!M$30,'General Inputs'!M$29),2)</f>
        <v>313.27999999999997</v>
      </c>
      <c r="Y10" s="165">
        <f>ROUND(ROUND(X10,2)*(1+'General Inputs'!N$20)*(1-AD10)+IF(H10="Capital",'General Inputs'!N$30,'General Inputs'!N$29),2)</f>
        <v>291.06</v>
      </c>
      <c r="Z10" s="166"/>
      <c r="AA10" s="194">
        <v>6.0614846726931071E-2</v>
      </c>
      <c r="AB10" s="194">
        <v>7.1142169785220366E-2</v>
      </c>
      <c r="AC10" s="194">
        <v>8.1526342467421187E-2</v>
      </c>
      <c r="AD10" s="194">
        <v>8.9133263389902018E-2</v>
      </c>
      <c r="AE10" s="36"/>
      <c r="AF10" s="36"/>
      <c r="AG10" s="36"/>
      <c r="AH10" s="36"/>
      <c r="AI10" s="36"/>
      <c r="AJ10" s="36"/>
      <c r="AK10" s="36"/>
    </row>
    <row r="11" spans="1:37" x14ac:dyDescent="0.2">
      <c r="A11" s="36"/>
      <c r="B11" s="36"/>
      <c r="C11" s="161" t="s">
        <v>265</v>
      </c>
      <c r="D11" s="161" t="s">
        <v>266</v>
      </c>
      <c r="E11" s="161"/>
      <c r="F11" s="71" t="s">
        <v>34</v>
      </c>
      <c r="G11" s="71" t="s">
        <v>217</v>
      </c>
      <c r="H11" s="92"/>
      <c r="I11" s="93">
        <f t="shared" si="2"/>
        <v>353.11</v>
      </c>
      <c r="J11" s="162"/>
      <c r="K11" s="93">
        <f t="shared" si="3"/>
        <v>353.11</v>
      </c>
      <c r="L11" s="162"/>
      <c r="M11" s="162" t="str">
        <f t="shared" si="0"/>
        <v>COMPLIANT</v>
      </c>
      <c r="N11" s="39"/>
      <c r="O11" s="163">
        <f t="shared" si="4"/>
        <v>363.21</v>
      </c>
      <c r="P11" s="163">
        <f t="shared" si="5"/>
        <v>353.11</v>
      </c>
      <c r="Q11" s="163">
        <f t="shared" si="6"/>
        <v>334.53</v>
      </c>
      <c r="R11" s="163">
        <f t="shared" si="7"/>
        <v>313.39</v>
      </c>
      <c r="S11" s="163">
        <f t="shared" si="8"/>
        <v>291.07</v>
      </c>
      <c r="T11" s="39"/>
      <c r="U11" s="164">
        <v>363.21</v>
      </c>
      <c r="V11" s="165">
        <f>ROUND(ROUND(U11,2)*(1+'General Inputs'!K$20)*(1-AA11)+IF(D11="Capital",'General Inputs'!K$30,'General Inputs'!K$29),2)</f>
        <v>353.11</v>
      </c>
      <c r="W11" s="165">
        <f>ROUND(ROUND(V11,2)*(1+'General Inputs'!L$20)*(1-AB11)+IF(E11="Capital",'General Inputs'!L$30,'General Inputs'!L$29),2)</f>
        <v>334.53</v>
      </c>
      <c r="X11" s="165">
        <f>ROUND(ROUND(W11,2)*(1+'General Inputs'!M$20)*(1-AC11)+IF(F11="Capital",'General Inputs'!M$30,'General Inputs'!M$29),2)</f>
        <v>313.39</v>
      </c>
      <c r="Y11" s="165">
        <f>ROUND(ROUND(X11,2)*(1+'General Inputs'!N$20)*(1-AD11)+IF(H11="Capital",'General Inputs'!N$30,'General Inputs'!N$29),2)</f>
        <v>291.07</v>
      </c>
      <c r="Z11" s="166"/>
      <c r="AA11" s="194">
        <v>6.0674747733868939E-2</v>
      </c>
      <c r="AB11" s="194">
        <v>7.1182470040082824E-2</v>
      </c>
      <c r="AC11" s="194">
        <v>8.1556831352042836E-2</v>
      </c>
      <c r="AD11" s="194">
        <v>8.9430529626773447E-2</v>
      </c>
      <c r="AE11" s="36"/>
      <c r="AF11" s="36"/>
      <c r="AG11" s="36"/>
      <c r="AH11" s="36"/>
      <c r="AI11" s="36"/>
      <c r="AJ11" s="36"/>
      <c r="AK11" s="36"/>
    </row>
    <row r="12" spans="1:37" x14ac:dyDescent="0.2">
      <c r="A12" s="36"/>
      <c r="B12" s="36"/>
      <c r="C12" s="161"/>
      <c r="D12" s="161"/>
      <c r="E12" s="161"/>
      <c r="F12" s="71"/>
      <c r="G12" s="71"/>
      <c r="H12" s="92"/>
      <c r="I12" s="93">
        <f t="shared" si="2"/>
        <v>0</v>
      </c>
      <c r="J12" s="162"/>
      <c r="K12" s="93">
        <f t="shared" si="3"/>
        <v>0</v>
      </c>
      <c r="L12" s="162"/>
      <c r="M12" s="162" t="str">
        <f t="shared" si="0"/>
        <v/>
      </c>
      <c r="N12" s="39"/>
      <c r="O12" s="163">
        <f t="shared" si="4"/>
        <v>0</v>
      </c>
      <c r="P12" s="163">
        <f t="shared" si="5"/>
        <v>0</v>
      </c>
      <c r="Q12" s="163">
        <f t="shared" si="6"/>
        <v>0</v>
      </c>
      <c r="R12" s="163">
        <f t="shared" si="7"/>
        <v>0</v>
      </c>
      <c r="S12" s="163">
        <f t="shared" si="8"/>
        <v>0</v>
      </c>
      <c r="T12" s="39"/>
      <c r="U12" s="164"/>
      <c r="V12" s="165">
        <f>ROUND(ROUND(U12,2)*(1+'General Inputs'!K$20)*(1-AA12)+IF(D12="Capital",'General Inputs'!K$30,'General Inputs'!K$29),2)</f>
        <v>0</v>
      </c>
      <c r="W12" s="165">
        <f>ROUND(ROUND(V12,2)*(1+'General Inputs'!L$20)*(1-AB12)+IF(E12="Capital",'General Inputs'!L$30,'General Inputs'!L$29),2)</f>
        <v>0</v>
      </c>
      <c r="X12" s="165">
        <f>ROUND(ROUND(W12,2)*(1+'General Inputs'!M$20)*(1-AC12)+IF(F12="Capital",'General Inputs'!M$30,'General Inputs'!M$29),2)</f>
        <v>0</v>
      </c>
      <c r="Y12" s="165">
        <f>ROUND(ROUND(X12,2)*(1+'General Inputs'!N$20)*(1-AD12)+IF(H12="Capital",'General Inputs'!N$30,'General Inputs'!N$29),2)</f>
        <v>0</v>
      </c>
      <c r="Z12" s="166"/>
      <c r="AA12" s="194">
        <f>IF(U12="",0,IF($D12="Capital",'General Inputs'!K$25,'General Inputs'!K$24))</f>
        <v>0</v>
      </c>
      <c r="AB12" s="194">
        <f>IF(V12="",0,IF($D12="Capital",'General Inputs'!L$25,'General Inputs'!L$24))</f>
        <v>0</v>
      </c>
      <c r="AC12" s="194">
        <f>IF(W12="",0,IF($D12="Capital",'General Inputs'!M$25,'General Inputs'!M$24))</f>
        <v>0</v>
      </c>
      <c r="AD12" s="194">
        <f>IF(X12="",0,IF($D12="Capital",'General Inputs'!N$25,'General Inputs'!N$24))</f>
        <v>0</v>
      </c>
      <c r="AE12" s="36"/>
      <c r="AF12" s="36"/>
      <c r="AG12" s="36"/>
      <c r="AH12" s="36"/>
      <c r="AI12" s="36"/>
      <c r="AJ12" s="36"/>
      <c r="AK12" s="36"/>
    </row>
    <row r="13" spans="1:37" hidden="1" outlineLevel="1" x14ac:dyDescent="0.2">
      <c r="A13" s="36"/>
      <c r="B13" s="36"/>
      <c r="C13" s="161"/>
      <c r="D13" s="161"/>
      <c r="E13" s="161"/>
      <c r="F13" s="71"/>
      <c r="G13" s="71"/>
      <c r="H13" s="92"/>
      <c r="I13" s="93">
        <f t="shared" si="2"/>
        <v>0</v>
      </c>
      <c r="J13" s="162"/>
      <c r="K13" s="93">
        <f t="shared" si="3"/>
        <v>0</v>
      </c>
      <c r="L13" s="162"/>
      <c r="M13" s="162" t="str">
        <f t="shared" si="0"/>
        <v/>
      </c>
      <c r="N13" s="39"/>
      <c r="O13" s="163">
        <f t="shared" si="4"/>
        <v>0</v>
      </c>
      <c r="P13" s="163">
        <f t="shared" si="5"/>
        <v>0</v>
      </c>
      <c r="Q13" s="163">
        <f t="shared" si="6"/>
        <v>0</v>
      </c>
      <c r="R13" s="163">
        <f t="shared" si="7"/>
        <v>0</v>
      </c>
      <c r="S13" s="163">
        <f t="shared" si="8"/>
        <v>0</v>
      </c>
      <c r="T13" s="39"/>
      <c r="U13" s="164"/>
      <c r="V13" s="165">
        <f>ROUND(ROUND(U13,2)*(1+'General Inputs'!K$20)*(1-AA13)+IF(D13="Capital",'General Inputs'!K$30,'General Inputs'!K$29),2)</f>
        <v>0</v>
      </c>
      <c r="W13" s="165">
        <f>ROUND(ROUND(V13,2)*(1+'General Inputs'!L$20)*(1-AB13)+IF(E13="Capital",'General Inputs'!L$30,'General Inputs'!L$29),2)</f>
        <v>0</v>
      </c>
      <c r="X13" s="165">
        <f>ROUND(ROUND(W13,2)*(1+'General Inputs'!M$20)*(1-AC13)+IF(F13="Capital",'General Inputs'!M$30,'General Inputs'!M$29),2)</f>
        <v>0</v>
      </c>
      <c r="Y13" s="165">
        <f>ROUND(ROUND(X13,2)*(1+'General Inputs'!N$20)*(1-AD13)+IF(H13="Capital",'General Inputs'!N$30,'General Inputs'!N$29),2)</f>
        <v>0</v>
      </c>
      <c r="Z13" s="166"/>
      <c r="AA13" s="194">
        <f>IF(U13="",0,IF($D13="Capital",'General Inputs'!K$25,'General Inputs'!K$24))</f>
        <v>0</v>
      </c>
      <c r="AB13" s="194">
        <f>IF(V13="",0,IF($D13="Capital",'General Inputs'!L$25,'General Inputs'!L$24))</f>
        <v>0</v>
      </c>
      <c r="AC13" s="194">
        <f>IF(W13="",0,IF($D13="Capital",'General Inputs'!M$25,'General Inputs'!M$24))</f>
        <v>0</v>
      </c>
      <c r="AD13" s="194">
        <f>IF(X13="",0,IF($D13="Capital",'General Inputs'!N$25,'General Inputs'!N$24))</f>
        <v>0</v>
      </c>
      <c r="AE13" s="36"/>
      <c r="AF13" s="36"/>
      <c r="AG13" s="36"/>
      <c r="AH13" s="36"/>
      <c r="AI13" s="36"/>
      <c r="AJ13" s="36"/>
      <c r="AK13" s="36"/>
    </row>
    <row r="14" spans="1:37" hidden="1" outlineLevel="1" x14ac:dyDescent="0.2">
      <c r="A14" s="36"/>
      <c r="B14" s="36"/>
      <c r="C14" s="161"/>
      <c r="D14" s="161"/>
      <c r="E14" s="161"/>
      <c r="F14" s="71"/>
      <c r="G14" s="71"/>
      <c r="H14" s="92"/>
      <c r="I14" s="93">
        <f t="shared" si="2"/>
        <v>0</v>
      </c>
      <c r="J14" s="162"/>
      <c r="K14" s="93">
        <f t="shared" si="3"/>
        <v>0</v>
      </c>
      <c r="L14" s="162"/>
      <c r="M14" s="162" t="str">
        <f t="shared" si="0"/>
        <v/>
      </c>
      <c r="N14" s="39"/>
      <c r="O14" s="163">
        <f t="shared" si="4"/>
        <v>0</v>
      </c>
      <c r="P14" s="163">
        <f t="shared" si="5"/>
        <v>0</v>
      </c>
      <c r="Q14" s="163">
        <f t="shared" si="6"/>
        <v>0</v>
      </c>
      <c r="R14" s="163">
        <f t="shared" si="7"/>
        <v>0</v>
      </c>
      <c r="S14" s="163">
        <f t="shared" si="8"/>
        <v>0</v>
      </c>
      <c r="T14" s="39"/>
      <c r="U14" s="164"/>
      <c r="V14" s="165">
        <f>ROUND(ROUND(U14,2)*(1+'General Inputs'!K$20)*(1-AA14)+IF(D14="Capital",'General Inputs'!K$30,'General Inputs'!K$29),2)</f>
        <v>0</v>
      </c>
      <c r="W14" s="165">
        <f>ROUND(ROUND(V14,2)*(1+'General Inputs'!L$20)*(1-AB14)+IF(E14="Capital",'General Inputs'!L$30,'General Inputs'!L$29),2)</f>
        <v>0</v>
      </c>
      <c r="X14" s="165">
        <f>ROUND(ROUND(W14,2)*(1+'General Inputs'!M$20)*(1-AC14)+IF(F14="Capital",'General Inputs'!M$30,'General Inputs'!M$29),2)</f>
        <v>0</v>
      </c>
      <c r="Y14" s="165">
        <f>ROUND(ROUND(X14,2)*(1+'General Inputs'!N$20)*(1-AD14)+IF(H14="Capital",'General Inputs'!N$30,'General Inputs'!N$29),2)</f>
        <v>0</v>
      </c>
      <c r="Z14" s="166"/>
      <c r="AA14" s="194">
        <f>IF(U14="",0,IF($D14="Capital",'General Inputs'!K$25,'General Inputs'!K$24))</f>
        <v>0</v>
      </c>
      <c r="AB14" s="194">
        <f>IF(V14="",0,IF($D14="Capital",'General Inputs'!L$25,'General Inputs'!L$24))</f>
        <v>0</v>
      </c>
      <c r="AC14" s="194">
        <f>IF(W14="",0,IF($D14="Capital",'General Inputs'!M$25,'General Inputs'!M$24))</f>
        <v>0</v>
      </c>
      <c r="AD14" s="194">
        <f>IF(X14="",0,IF($D14="Capital",'General Inputs'!N$25,'General Inputs'!N$24))</f>
        <v>0</v>
      </c>
      <c r="AE14" s="36"/>
      <c r="AF14" s="36"/>
      <c r="AG14" s="36"/>
      <c r="AH14" s="36"/>
      <c r="AI14" s="36"/>
      <c r="AJ14" s="36"/>
      <c r="AK14" s="36"/>
    </row>
    <row r="15" spans="1:37" hidden="1" outlineLevel="1" x14ac:dyDescent="0.2">
      <c r="A15" s="36"/>
      <c r="B15" s="36"/>
      <c r="C15" s="161"/>
      <c r="D15" s="161"/>
      <c r="E15" s="161"/>
      <c r="F15" s="71"/>
      <c r="G15" s="71"/>
      <c r="H15" s="92"/>
      <c r="I15" s="93">
        <f t="shared" si="2"/>
        <v>0</v>
      </c>
      <c r="J15" s="162"/>
      <c r="K15" s="93">
        <f t="shared" si="3"/>
        <v>0</v>
      </c>
      <c r="L15" s="162"/>
      <c r="M15" s="162" t="str">
        <f t="shared" si="0"/>
        <v/>
      </c>
      <c r="N15" s="39"/>
      <c r="O15" s="163">
        <f t="shared" si="4"/>
        <v>0</v>
      </c>
      <c r="P15" s="163">
        <f t="shared" si="5"/>
        <v>0</v>
      </c>
      <c r="Q15" s="163">
        <f t="shared" si="6"/>
        <v>0</v>
      </c>
      <c r="R15" s="163">
        <f t="shared" si="7"/>
        <v>0</v>
      </c>
      <c r="S15" s="163">
        <f t="shared" si="8"/>
        <v>0</v>
      </c>
      <c r="T15" s="39"/>
      <c r="U15" s="164"/>
      <c r="V15" s="165">
        <f>ROUND(ROUND(U15,2)*(1+'General Inputs'!K$20)*(1-AA15)+IF(D15="Capital",'General Inputs'!K$30,'General Inputs'!K$29),2)</f>
        <v>0</v>
      </c>
      <c r="W15" s="165">
        <f>ROUND(ROUND(V15,2)*(1+'General Inputs'!L$20)*(1-AB15)+IF(E15="Capital",'General Inputs'!L$30,'General Inputs'!L$29),2)</f>
        <v>0</v>
      </c>
      <c r="X15" s="165">
        <f>ROUND(ROUND(W15,2)*(1+'General Inputs'!M$20)*(1-AC15)+IF(F15="Capital",'General Inputs'!M$30,'General Inputs'!M$29),2)</f>
        <v>0</v>
      </c>
      <c r="Y15" s="165">
        <f>ROUND(ROUND(X15,2)*(1+'General Inputs'!N$20)*(1-AD15)+IF(H15="Capital",'General Inputs'!N$30,'General Inputs'!N$29),2)</f>
        <v>0</v>
      </c>
      <c r="Z15" s="166"/>
      <c r="AA15" s="194">
        <f>IF(U15="",0,IF($D15="Capital",'General Inputs'!K$25,'General Inputs'!K$24))</f>
        <v>0</v>
      </c>
      <c r="AB15" s="194">
        <f>IF(V15="",0,IF($D15="Capital",'General Inputs'!L$25,'General Inputs'!L$24))</f>
        <v>0</v>
      </c>
      <c r="AC15" s="194">
        <f>IF(W15="",0,IF($D15="Capital",'General Inputs'!M$25,'General Inputs'!M$24))</f>
        <v>0</v>
      </c>
      <c r="AD15" s="194">
        <f>IF(X15="",0,IF($D15="Capital",'General Inputs'!N$25,'General Inputs'!N$24))</f>
        <v>0</v>
      </c>
      <c r="AE15" s="36"/>
      <c r="AF15" s="36"/>
      <c r="AG15" s="36"/>
      <c r="AH15" s="36"/>
      <c r="AI15" s="36"/>
      <c r="AJ15" s="36"/>
      <c r="AK15" s="36"/>
    </row>
    <row r="16" spans="1:37" hidden="1" outlineLevel="1" x14ac:dyDescent="0.2">
      <c r="A16" s="36"/>
      <c r="B16" s="36"/>
      <c r="C16" s="161"/>
      <c r="D16" s="161"/>
      <c r="E16" s="161"/>
      <c r="F16" s="71"/>
      <c r="G16" s="71"/>
      <c r="H16" s="92"/>
      <c r="I16" s="93">
        <f t="shared" si="2"/>
        <v>0</v>
      </c>
      <c r="J16" s="162"/>
      <c r="K16" s="93">
        <f t="shared" si="3"/>
        <v>0</v>
      </c>
      <c r="L16" s="162"/>
      <c r="M16" s="162" t="str">
        <f t="shared" si="0"/>
        <v/>
      </c>
      <c r="N16" s="39"/>
      <c r="O16" s="163">
        <f t="shared" si="4"/>
        <v>0</v>
      </c>
      <c r="P16" s="163">
        <f t="shared" si="5"/>
        <v>0</v>
      </c>
      <c r="Q16" s="163">
        <f t="shared" si="6"/>
        <v>0</v>
      </c>
      <c r="R16" s="163">
        <f t="shared" si="7"/>
        <v>0</v>
      </c>
      <c r="S16" s="163">
        <f t="shared" si="8"/>
        <v>0</v>
      </c>
      <c r="T16" s="39"/>
      <c r="U16" s="164"/>
      <c r="V16" s="165">
        <f>ROUND(ROUND(U16,2)*(1+'General Inputs'!K$20)*(1-AA16)+IF(D16="Capital",'General Inputs'!K$30,'General Inputs'!K$29),2)</f>
        <v>0</v>
      </c>
      <c r="W16" s="165">
        <f>ROUND(ROUND(V16,2)*(1+'General Inputs'!L$20)*(1-AB16)+IF(E16="Capital",'General Inputs'!L$30,'General Inputs'!L$29),2)</f>
        <v>0</v>
      </c>
      <c r="X16" s="165">
        <f>ROUND(ROUND(W16,2)*(1+'General Inputs'!M$20)*(1-AC16)+IF(F16="Capital",'General Inputs'!M$30,'General Inputs'!M$29),2)</f>
        <v>0</v>
      </c>
      <c r="Y16" s="165">
        <f>ROUND(ROUND(X16,2)*(1+'General Inputs'!N$20)*(1-AD16)+IF(H16="Capital",'General Inputs'!N$30,'General Inputs'!N$29),2)</f>
        <v>0</v>
      </c>
      <c r="Z16" s="166"/>
      <c r="AA16" s="194">
        <f>IF(U16="",0,IF($D16="Capital",'General Inputs'!K$25,'General Inputs'!K$24))</f>
        <v>0</v>
      </c>
      <c r="AB16" s="194">
        <f>IF(V16="",0,IF($D16="Capital",'General Inputs'!L$25,'General Inputs'!L$24))</f>
        <v>0</v>
      </c>
      <c r="AC16" s="194">
        <f>IF(W16="",0,IF($D16="Capital",'General Inputs'!M$25,'General Inputs'!M$24))</f>
        <v>0</v>
      </c>
      <c r="AD16" s="194">
        <f>IF(X16="",0,IF($D16="Capital",'General Inputs'!N$25,'General Inputs'!N$24))</f>
        <v>0</v>
      </c>
      <c r="AE16" s="36"/>
      <c r="AF16" s="36"/>
      <c r="AG16" s="36"/>
      <c r="AH16" s="36"/>
      <c r="AI16" s="36"/>
      <c r="AJ16" s="36"/>
      <c r="AK16" s="36"/>
    </row>
    <row r="17" spans="1:37" hidden="1" outlineLevel="1" x14ac:dyDescent="0.2">
      <c r="A17" s="36"/>
      <c r="B17" s="36"/>
      <c r="C17" s="161"/>
      <c r="D17" s="161"/>
      <c r="E17" s="161"/>
      <c r="F17" s="71"/>
      <c r="G17" s="71"/>
      <c r="H17" s="92"/>
      <c r="I17" s="93">
        <f t="shared" si="2"/>
        <v>0</v>
      </c>
      <c r="J17" s="162"/>
      <c r="K17" s="93">
        <f t="shared" si="3"/>
        <v>0</v>
      </c>
      <c r="L17" s="162"/>
      <c r="M17" s="162" t="str">
        <f t="shared" si="0"/>
        <v/>
      </c>
      <c r="N17" s="39"/>
      <c r="O17" s="163">
        <f t="shared" si="4"/>
        <v>0</v>
      </c>
      <c r="P17" s="163">
        <f t="shared" si="5"/>
        <v>0</v>
      </c>
      <c r="Q17" s="163">
        <f t="shared" si="6"/>
        <v>0</v>
      </c>
      <c r="R17" s="163">
        <f t="shared" si="7"/>
        <v>0</v>
      </c>
      <c r="S17" s="163">
        <f t="shared" si="8"/>
        <v>0</v>
      </c>
      <c r="T17" s="39"/>
      <c r="U17" s="164"/>
      <c r="V17" s="165">
        <f>ROUND(ROUND(U17,2)*(1+'General Inputs'!K$20)*(1-AA17)+IF(D17="Capital",'General Inputs'!K$30,'General Inputs'!K$29),2)</f>
        <v>0</v>
      </c>
      <c r="W17" s="165">
        <f>ROUND(ROUND(V17,2)*(1+'General Inputs'!L$20)*(1-AB17)+IF(E17="Capital",'General Inputs'!L$30,'General Inputs'!L$29),2)</f>
        <v>0</v>
      </c>
      <c r="X17" s="165">
        <f>ROUND(ROUND(W17,2)*(1+'General Inputs'!M$20)*(1-AC17)+IF(F17="Capital",'General Inputs'!M$30,'General Inputs'!M$29),2)</f>
        <v>0</v>
      </c>
      <c r="Y17" s="165">
        <f>ROUND(ROUND(X17,2)*(1+'General Inputs'!N$20)*(1-AD17)+IF(H17="Capital",'General Inputs'!N$30,'General Inputs'!N$29),2)</f>
        <v>0</v>
      </c>
      <c r="Z17" s="166"/>
      <c r="AA17" s="194">
        <f>IF(U17="",0,IF($D17="Capital",'General Inputs'!K$25,'General Inputs'!K$24))</f>
        <v>0</v>
      </c>
      <c r="AB17" s="194">
        <f>IF(V17="",0,IF($D17="Capital",'General Inputs'!L$25,'General Inputs'!L$24))</f>
        <v>0</v>
      </c>
      <c r="AC17" s="194">
        <f>IF(W17="",0,IF($D17="Capital",'General Inputs'!M$25,'General Inputs'!M$24))</f>
        <v>0</v>
      </c>
      <c r="AD17" s="194">
        <f>IF(X17="",0,IF($D17="Capital",'General Inputs'!N$25,'General Inputs'!N$24))</f>
        <v>0</v>
      </c>
      <c r="AE17" s="36"/>
      <c r="AF17" s="36"/>
      <c r="AG17" s="36"/>
      <c r="AH17" s="36"/>
      <c r="AI17" s="36"/>
      <c r="AJ17" s="36"/>
      <c r="AK17" s="36"/>
    </row>
    <row r="18" spans="1:37" hidden="1" outlineLevel="1" x14ac:dyDescent="0.2">
      <c r="A18" s="36"/>
      <c r="B18" s="36"/>
      <c r="C18" s="161"/>
      <c r="D18" s="161"/>
      <c r="E18" s="161"/>
      <c r="F18" s="71"/>
      <c r="G18" s="71"/>
      <c r="H18" s="92"/>
      <c r="I18" s="93">
        <f t="shared" si="2"/>
        <v>0</v>
      </c>
      <c r="J18" s="162"/>
      <c r="K18" s="93">
        <f t="shared" si="3"/>
        <v>0</v>
      </c>
      <c r="L18" s="162"/>
      <c r="M18" s="162" t="str">
        <f t="shared" si="0"/>
        <v/>
      </c>
      <c r="N18" s="39"/>
      <c r="O18" s="163">
        <f t="shared" si="4"/>
        <v>0</v>
      </c>
      <c r="P18" s="163">
        <f t="shared" si="5"/>
        <v>0</v>
      </c>
      <c r="Q18" s="163">
        <f t="shared" si="6"/>
        <v>0</v>
      </c>
      <c r="R18" s="163">
        <f t="shared" si="7"/>
        <v>0</v>
      </c>
      <c r="S18" s="163">
        <f t="shared" si="8"/>
        <v>0</v>
      </c>
      <c r="T18" s="39"/>
      <c r="U18" s="164"/>
      <c r="V18" s="165">
        <f>ROUND(ROUND(U18,2)*(1+'General Inputs'!K$20)*(1-AA18)+IF(D18="Capital",'General Inputs'!K$30,'General Inputs'!K$29),2)</f>
        <v>0</v>
      </c>
      <c r="W18" s="165">
        <f>ROUND(ROUND(V18,2)*(1+'General Inputs'!L$20)*(1-AB18)+IF(E18="Capital",'General Inputs'!L$30,'General Inputs'!L$29),2)</f>
        <v>0</v>
      </c>
      <c r="X18" s="165">
        <f>ROUND(ROUND(W18,2)*(1+'General Inputs'!M$20)*(1-AC18)+IF(F18="Capital",'General Inputs'!M$30,'General Inputs'!M$29),2)</f>
        <v>0</v>
      </c>
      <c r="Y18" s="165">
        <f>ROUND(ROUND(X18,2)*(1+'General Inputs'!N$20)*(1-AD18)+IF(H18="Capital",'General Inputs'!N$30,'General Inputs'!N$29),2)</f>
        <v>0</v>
      </c>
      <c r="Z18" s="166"/>
      <c r="AA18" s="194">
        <f>IF(U18="",0,IF($D18="Capital",'General Inputs'!K$25,'General Inputs'!K$24))</f>
        <v>0</v>
      </c>
      <c r="AB18" s="194">
        <f>IF(V18="",0,IF($D18="Capital",'General Inputs'!L$25,'General Inputs'!L$24))</f>
        <v>0</v>
      </c>
      <c r="AC18" s="194">
        <f>IF(W18="",0,IF($D18="Capital",'General Inputs'!M$25,'General Inputs'!M$24))</f>
        <v>0</v>
      </c>
      <c r="AD18" s="194">
        <f>IF(X18="",0,IF($D18="Capital",'General Inputs'!N$25,'General Inputs'!N$24))</f>
        <v>0</v>
      </c>
      <c r="AE18" s="36"/>
      <c r="AF18" s="36"/>
      <c r="AG18" s="36"/>
      <c r="AH18" s="36"/>
      <c r="AI18" s="36"/>
      <c r="AJ18" s="36"/>
      <c r="AK18" s="36"/>
    </row>
    <row r="19" spans="1:37" hidden="1" outlineLevel="1" x14ac:dyDescent="0.2">
      <c r="A19" s="36"/>
      <c r="B19" s="36"/>
      <c r="C19" s="161"/>
      <c r="D19" s="161"/>
      <c r="E19" s="161"/>
      <c r="F19" s="71"/>
      <c r="G19" s="71"/>
      <c r="H19" s="92"/>
      <c r="I19" s="93">
        <f t="shared" si="2"/>
        <v>0</v>
      </c>
      <c r="J19" s="162"/>
      <c r="K19" s="93">
        <f t="shared" si="3"/>
        <v>0</v>
      </c>
      <c r="L19" s="162"/>
      <c r="M19" s="162" t="str">
        <f t="shared" si="0"/>
        <v/>
      </c>
      <c r="N19" s="39"/>
      <c r="O19" s="163">
        <f t="shared" si="4"/>
        <v>0</v>
      </c>
      <c r="P19" s="163">
        <f t="shared" si="5"/>
        <v>0</v>
      </c>
      <c r="Q19" s="163">
        <f t="shared" si="6"/>
        <v>0</v>
      </c>
      <c r="R19" s="163">
        <f t="shared" si="7"/>
        <v>0</v>
      </c>
      <c r="S19" s="163">
        <f t="shared" si="8"/>
        <v>0</v>
      </c>
      <c r="T19" s="39"/>
      <c r="U19" s="164"/>
      <c r="V19" s="165">
        <f>ROUND(ROUND(U19,2)*(1+'General Inputs'!K$20)*(1-AA19)+IF(D19="Capital",'General Inputs'!K$30,'General Inputs'!K$29),2)</f>
        <v>0</v>
      </c>
      <c r="W19" s="165">
        <f>ROUND(ROUND(V19,2)*(1+'General Inputs'!L$20)*(1-AB19)+IF(E19="Capital",'General Inputs'!L$30,'General Inputs'!L$29),2)</f>
        <v>0</v>
      </c>
      <c r="X19" s="165">
        <f>ROUND(ROUND(W19,2)*(1+'General Inputs'!M$20)*(1-AC19)+IF(F19="Capital",'General Inputs'!M$30,'General Inputs'!M$29),2)</f>
        <v>0</v>
      </c>
      <c r="Y19" s="165">
        <f>ROUND(ROUND(X19,2)*(1+'General Inputs'!N$20)*(1-AD19)+IF(H19="Capital",'General Inputs'!N$30,'General Inputs'!N$29),2)</f>
        <v>0</v>
      </c>
      <c r="Z19" s="166"/>
      <c r="AA19" s="194">
        <f>IF(U19="",0,IF($D19="Capital",'General Inputs'!K$25,'General Inputs'!K$24))</f>
        <v>0</v>
      </c>
      <c r="AB19" s="194">
        <f>IF(V19="",0,IF($D19="Capital",'General Inputs'!L$25,'General Inputs'!L$24))</f>
        <v>0</v>
      </c>
      <c r="AC19" s="194">
        <f>IF(W19="",0,IF($D19="Capital",'General Inputs'!M$25,'General Inputs'!M$24))</f>
        <v>0</v>
      </c>
      <c r="AD19" s="194">
        <f>IF(X19="",0,IF($D19="Capital",'General Inputs'!N$25,'General Inputs'!N$24))</f>
        <v>0</v>
      </c>
      <c r="AE19" s="36"/>
      <c r="AF19" s="36"/>
      <c r="AG19" s="36"/>
      <c r="AH19" s="36"/>
      <c r="AI19" s="36"/>
      <c r="AJ19" s="36"/>
      <c r="AK19" s="36"/>
    </row>
    <row r="20" spans="1:37" hidden="1" outlineLevel="1" x14ac:dyDescent="0.2">
      <c r="A20" s="36"/>
      <c r="B20" s="36"/>
      <c r="C20" s="161"/>
      <c r="D20" s="161"/>
      <c r="E20" s="161"/>
      <c r="F20" s="71"/>
      <c r="G20" s="71"/>
      <c r="H20" s="92"/>
      <c r="I20" s="93">
        <f t="shared" si="2"/>
        <v>0</v>
      </c>
      <c r="J20" s="162"/>
      <c r="K20" s="93">
        <f t="shared" si="3"/>
        <v>0</v>
      </c>
      <c r="L20" s="162"/>
      <c r="M20" s="162" t="str">
        <f t="shared" si="0"/>
        <v/>
      </c>
      <c r="N20" s="39"/>
      <c r="O20" s="163">
        <f t="shared" si="4"/>
        <v>0</v>
      </c>
      <c r="P20" s="163">
        <f t="shared" si="5"/>
        <v>0</v>
      </c>
      <c r="Q20" s="163">
        <f t="shared" si="6"/>
        <v>0</v>
      </c>
      <c r="R20" s="163">
        <f t="shared" si="7"/>
        <v>0</v>
      </c>
      <c r="S20" s="163">
        <f t="shared" si="8"/>
        <v>0</v>
      </c>
      <c r="T20" s="39"/>
      <c r="U20" s="164"/>
      <c r="V20" s="165">
        <f>ROUND(ROUND(U20,2)*(1+'General Inputs'!K$20)*(1-AA20)+IF(D20="Capital",'General Inputs'!K$30,'General Inputs'!K$29),2)</f>
        <v>0</v>
      </c>
      <c r="W20" s="165">
        <f>ROUND(ROUND(V20,2)*(1+'General Inputs'!L$20)*(1-AB20)+IF(E20="Capital",'General Inputs'!L$30,'General Inputs'!L$29),2)</f>
        <v>0</v>
      </c>
      <c r="X20" s="165">
        <f>ROUND(ROUND(W20,2)*(1+'General Inputs'!M$20)*(1-AC20)+IF(F20="Capital",'General Inputs'!M$30,'General Inputs'!M$29),2)</f>
        <v>0</v>
      </c>
      <c r="Y20" s="165">
        <f>ROUND(ROUND(X20,2)*(1+'General Inputs'!N$20)*(1-AD20)+IF(H20="Capital",'General Inputs'!N$30,'General Inputs'!N$29),2)</f>
        <v>0</v>
      </c>
      <c r="Z20" s="166"/>
      <c r="AA20" s="194">
        <f>IF(U20="",0,IF($D20="Capital",'General Inputs'!K$25,'General Inputs'!K$24))</f>
        <v>0</v>
      </c>
      <c r="AB20" s="194">
        <f>IF(V20="",0,IF($D20="Capital",'General Inputs'!L$25,'General Inputs'!L$24))</f>
        <v>0</v>
      </c>
      <c r="AC20" s="194">
        <f>IF(W20="",0,IF($D20="Capital",'General Inputs'!M$25,'General Inputs'!M$24))</f>
        <v>0</v>
      </c>
      <c r="AD20" s="194">
        <f>IF(X20="",0,IF($D20="Capital",'General Inputs'!N$25,'General Inputs'!N$24))</f>
        <v>0</v>
      </c>
      <c r="AE20" s="36"/>
      <c r="AF20" s="36"/>
      <c r="AG20" s="36"/>
      <c r="AH20" s="36"/>
      <c r="AI20" s="36"/>
      <c r="AJ20" s="36"/>
      <c r="AK20" s="36"/>
    </row>
    <row r="21" spans="1:37" hidden="1" outlineLevel="1" x14ac:dyDescent="0.2">
      <c r="A21" s="36"/>
      <c r="B21" s="36"/>
      <c r="C21" s="161"/>
      <c r="D21" s="161"/>
      <c r="E21" s="161"/>
      <c r="F21" s="71"/>
      <c r="G21" s="71"/>
      <c r="H21" s="92"/>
      <c r="I21" s="93">
        <f t="shared" si="2"/>
        <v>0</v>
      </c>
      <c r="J21" s="162"/>
      <c r="K21" s="93">
        <f t="shared" si="3"/>
        <v>0</v>
      </c>
      <c r="L21" s="162"/>
      <c r="M21" s="162" t="str">
        <f t="shared" si="0"/>
        <v/>
      </c>
      <c r="N21" s="39"/>
      <c r="O21" s="163">
        <f t="shared" si="4"/>
        <v>0</v>
      </c>
      <c r="P21" s="163">
        <f t="shared" si="5"/>
        <v>0</v>
      </c>
      <c r="Q21" s="163">
        <f t="shared" si="6"/>
        <v>0</v>
      </c>
      <c r="R21" s="163">
        <f t="shared" si="7"/>
        <v>0</v>
      </c>
      <c r="S21" s="163">
        <f t="shared" si="8"/>
        <v>0</v>
      </c>
      <c r="T21" s="39"/>
      <c r="U21" s="164"/>
      <c r="V21" s="165">
        <f>ROUND(ROUND(U21,2)*(1+'General Inputs'!K$20)*(1-AA21)+IF(D21="Capital",'General Inputs'!K$30,'General Inputs'!K$29),2)</f>
        <v>0</v>
      </c>
      <c r="W21" s="165">
        <f>ROUND(ROUND(V21,2)*(1+'General Inputs'!L$20)*(1-AB21)+IF(E21="Capital",'General Inputs'!L$30,'General Inputs'!L$29),2)</f>
        <v>0</v>
      </c>
      <c r="X21" s="165">
        <f>ROUND(ROUND(W21,2)*(1+'General Inputs'!M$20)*(1-AC21)+IF(F21="Capital",'General Inputs'!M$30,'General Inputs'!M$29),2)</f>
        <v>0</v>
      </c>
      <c r="Y21" s="165">
        <f>ROUND(ROUND(X21,2)*(1+'General Inputs'!N$20)*(1-AD21)+IF(H21="Capital",'General Inputs'!N$30,'General Inputs'!N$29),2)</f>
        <v>0</v>
      </c>
      <c r="Z21" s="166"/>
      <c r="AA21" s="194">
        <f>IF(U21="",0,IF($D21="Capital",'General Inputs'!K$25,'General Inputs'!K$24))</f>
        <v>0</v>
      </c>
      <c r="AB21" s="194">
        <f>IF(V21="",0,IF($D21="Capital",'General Inputs'!L$25,'General Inputs'!L$24))</f>
        <v>0</v>
      </c>
      <c r="AC21" s="194">
        <f>IF(W21="",0,IF($D21="Capital",'General Inputs'!M$25,'General Inputs'!M$24))</f>
        <v>0</v>
      </c>
      <c r="AD21" s="194">
        <f>IF(X21="",0,IF($D21="Capital",'General Inputs'!N$25,'General Inputs'!N$24))</f>
        <v>0</v>
      </c>
      <c r="AE21" s="36"/>
      <c r="AF21" s="36"/>
      <c r="AG21" s="36"/>
      <c r="AH21" s="36"/>
      <c r="AI21" s="36"/>
      <c r="AJ21" s="36"/>
      <c r="AK21" s="36"/>
    </row>
    <row r="22" spans="1:37" hidden="1" outlineLevel="1" x14ac:dyDescent="0.2">
      <c r="A22" s="36"/>
      <c r="B22" s="36"/>
      <c r="C22" s="161"/>
      <c r="D22" s="161"/>
      <c r="E22" s="161"/>
      <c r="F22" s="71"/>
      <c r="G22" s="71"/>
      <c r="H22" s="92"/>
      <c r="I22" s="93">
        <f t="shared" si="2"/>
        <v>0</v>
      </c>
      <c r="J22" s="162"/>
      <c r="K22" s="93">
        <f t="shared" si="3"/>
        <v>0</v>
      </c>
      <c r="L22" s="162"/>
      <c r="M22" s="162" t="str">
        <f t="shared" si="0"/>
        <v/>
      </c>
      <c r="N22" s="39"/>
      <c r="O22" s="163">
        <f t="shared" si="4"/>
        <v>0</v>
      </c>
      <c r="P22" s="163">
        <f t="shared" si="5"/>
        <v>0</v>
      </c>
      <c r="Q22" s="163">
        <f t="shared" si="6"/>
        <v>0</v>
      </c>
      <c r="R22" s="163">
        <f t="shared" si="7"/>
        <v>0</v>
      </c>
      <c r="S22" s="163">
        <f t="shared" si="8"/>
        <v>0</v>
      </c>
      <c r="T22" s="39"/>
      <c r="U22" s="164"/>
      <c r="V22" s="165">
        <f>ROUND(ROUND(U22,2)*(1+'General Inputs'!K$20)*(1-AA22)+IF(D22="Capital",'General Inputs'!K$30,'General Inputs'!K$29),2)</f>
        <v>0</v>
      </c>
      <c r="W22" s="165">
        <f>ROUND(ROUND(V22,2)*(1+'General Inputs'!L$20)*(1-AB22)+IF(E22="Capital",'General Inputs'!L$30,'General Inputs'!L$29),2)</f>
        <v>0</v>
      </c>
      <c r="X22" s="165">
        <f>ROUND(ROUND(W22,2)*(1+'General Inputs'!M$20)*(1-AC22)+IF(F22="Capital",'General Inputs'!M$30,'General Inputs'!M$29),2)</f>
        <v>0</v>
      </c>
      <c r="Y22" s="165">
        <f>ROUND(ROUND(X22,2)*(1+'General Inputs'!N$20)*(1-AD22)+IF(H22="Capital",'General Inputs'!N$30,'General Inputs'!N$29),2)</f>
        <v>0</v>
      </c>
      <c r="Z22" s="166"/>
      <c r="AA22" s="194">
        <f>IF(U22="",0,IF($D22="Capital",'General Inputs'!K$25,'General Inputs'!K$24))</f>
        <v>0</v>
      </c>
      <c r="AB22" s="194">
        <f>IF(V22="",0,IF($D22="Capital",'General Inputs'!L$25,'General Inputs'!L$24))</f>
        <v>0</v>
      </c>
      <c r="AC22" s="194">
        <f>IF(W22="",0,IF($D22="Capital",'General Inputs'!M$25,'General Inputs'!M$24))</f>
        <v>0</v>
      </c>
      <c r="AD22" s="194">
        <f>IF(X22="",0,IF($D22="Capital",'General Inputs'!N$25,'General Inputs'!N$24))</f>
        <v>0</v>
      </c>
      <c r="AE22" s="36"/>
      <c r="AF22" s="36"/>
      <c r="AG22" s="36"/>
      <c r="AH22" s="36"/>
      <c r="AI22" s="36"/>
      <c r="AJ22" s="36"/>
      <c r="AK22" s="36"/>
    </row>
    <row r="23" spans="1:37" hidden="1" outlineLevel="1" x14ac:dyDescent="0.2">
      <c r="A23" s="36"/>
      <c r="B23" s="36"/>
      <c r="C23" s="161"/>
      <c r="D23" s="161"/>
      <c r="E23" s="161"/>
      <c r="F23" s="71"/>
      <c r="G23" s="71"/>
      <c r="H23" s="92"/>
      <c r="I23" s="93">
        <f t="shared" si="2"/>
        <v>0</v>
      </c>
      <c r="J23" s="162"/>
      <c r="K23" s="93">
        <f t="shared" si="3"/>
        <v>0</v>
      </c>
      <c r="L23" s="162"/>
      <c r="M23" s="162" t="str">
        <f t="shared" si="0"/>
        <v/>
      </c>
      <c r="N23" s="39"/>
      <c r="O23" s="163">
        <f t="shared" si="4"/>
        <v>0</v>
      </c>
      <c r="P23" s="163">
        <f t="shared" si="5"/>
        <v>0</v>
      </c>
      <c r="Q23" s="163">
        <f t="shared" si="6"/>
        <v>0</v>
      </c>
      <c r="R23" s="163">
        <f t="shared" si="7"/>
        <v>0</v>
      </c>
      <c r="S23" s="163">
        <f t="shared" si="8"/>
        <v>0</v>
      </c>
      <c r="T23" s="39"/>
      <c r="U23" s="164"/>
      <c r="V23" s="165">
        <f>ROUND(ROUND(U23,2)*(1+'General Inputs'!K$20)*(1-AA23)+IF(D23="Capital",'General Inputs'!K$30,'General Inputs'!K$29),2)</f>
        <v>0</v>
      </c>
      <c r="W23" s="165">
        <f>ROUND(ROUND(V23,2)*(1+'General Inputs'!L$20)*(1-AB23)+IF(E23="Capital",'General Inputs'!L$30,'General Inputs'!L$29),2)</f>
        <v>0</v>
      </c>
      <c r="X23" s="165">
        <f>ROUND(ROUND(W23,2)*(1+'General Inputs'!M$20)*(1-AC23)+IF(F23="Capital",'General Inputs'!M$30,'General Inputs'!M$29),2)</f>
        <v>0</v>
      </c>
      <c r="Y23" s="165">
        <f>ROUND(ROUND(X23,2)*(1+'General Inputs'!N$20)*(1-AD23)+IF(H23="Capital",'General Inputs'!N$30,'General Inputs'!N$29),2)</f>
        <v>0</v>
      </c>
      <c r="Z23" s="166"/>
      <c r="AA23" s="194">
        <f>IF(U23="",0,IF($D23="Capital",'General Inputs'!K$25,'General Inputs'!K$24))</f>
        <v>0</v>
      </c>
      <c r="AB23" s="194">
        <f>IF(V23="",0,IF($D23="Capital",'General Inputs'!L$25,'General Inputs'!L$24))</f>
        <v>0</v>
      </c>
      <c r="AC23" s="194">
        <f>IF(W23="",0,IF($D23="Capital",'General Inputs'!M$25,'General Inputs'!M$24))</f>
        <v>0</v>
      </c>
      <c r="AD23" s="194">
        <f>IF(X23="",0,IF($D23="Capital",'General Inputs'!N$25,'General Inputs'!N$24))</f>
        <v>0</v>
      </c>
      <c r="AE23" s="36"/>
      <c r="AF23" s="36"/>
      <c r="AG23" s="36"/>
      <c r="AH23" s="36"/>
      <c r="AI23" s="36"/>
      <c r="AJ23" s="36"/>
      <c r="AK23" s="36"/>
    </row>
    <row r="24" spans="1:37" hidden="1" outlineLevel="1" x14ac:dyDescent="0.2">
      <c r="A24" s="36"/>
      <c r="B24" s="36"/>
      <c r="C24" s="161"/>
      <c r="D24" s="161"/>
      <c r="E24" s="161"/>
      <c r="F24" s="71"/>
      <c r="G24" s="71"/>
      <c r="H24" s="92"/>
      <c r="I24" s="93">
        <f t="shared" si="2"/>
        <v>0</v>
      </c>
      <c r="J24" s="162"/>
      <c r="K24" s="93">
        <f t="shared" si="3"/>
        <v>0</v>
      </c>
      <c r="L24" s="162"/>
      <c r="M24" s="162" t="str">
        <f t="shared" si="0"/>
        <v/>
      </c>
      <c r="N24" s="39"/>
      <c r="O24" s="163">
        <f t="shared" si="4"/>
        <v>0</v>
      </c>
      <c r="P24" s="163">
        <f t="shared" si="5"/>
        <v>0</v>
      </c>
      <c r="Q24" s="163">
        <f t="shared" si="6"/>
        <v>0</v>
      </c>
      <c r="R24" s="163">
        <f t="shared" si="7"/>
        <v>0</v>
      </c>
      <c r="S24" s="163">
        <f t="shared" si="8"/>
        <v>0</v>
      </c>
      <c r="T24" s="39"/>
      <c r="U24" s="164"/>
      <c r="V24" s="165">
        <f>ROUND(ROUND(U24,2)*(1+'General Inputs'!K$20)*(1-AA24)+IF(D24="Capital",'General Inputs'!K$30,'General Inputs'!K$29),2)</f>
        <v>0</v>
      </c>
      <c r="W24" s="165">
        <f>ROUND(ROUND(V24,2)*(1+'General Inputs'!L$20)*(1-AB24)+IF(E24="Capital",'General Inputs'!L$30,'General Inputs'!L$29),2)</f>
        <v>0</v>
      </c>
      <c r="X24" s="165">
        <f>ROUND(ROUND(W24,2)*(1+'General Inputs'!M$20)*(1-AC24)+IF(F24="Capital",'General Inputs'!M$30,'General Inputs'!M$29),2)</f>
        <v>0</v>
      </c>
      <c r="Y24" s="165">
        <f>ROUND(ROUND(X24,2)*(1+'General Inputs'!N$20)*(1-AD24)+IF(H24="Capital",'General Inputs'!N$30,'General Inputs'!N$29),2)</f>
        <v>0</v>
      </c>
      <c r="Z24" s="166"/>
      <c r="AA24" s="194">
        <f>IF(U24="",0,IF($D24="Capital",'General Inputs'!K$25,'General Inputs'!K$24))</f>
        <v>0</v>
      </c>
      <c r="AB24" s="194">
        <f>IF(V24="",0,IF($D24="Capital",'General Inputs'!L$25,'General Inputs'!L$24))</f>
        <v>0</v>
      </c>
      <c r="AC24" s="194">
        <f>IF(W24="",0,IF($D24="Capital",'General Inputs'!M$25,'General Inputs'!M$24))</f>
        <v>0</v>
      </c>
      <c r="AD24" s="194">
        <f>IF(X24="",0,IF($D24="Capital",'General Inputs'!N$25,'General Inputs'!N$24))</f>
        <v>0</v>
      </c>
      <c r="AE24" s="36"/>
      <c r="AF24" s="36"/>
      <c r="AG24" s="36"/>
      <c r="AH24" s="36"/>
      <c r="AI24" s="36"/>
      <c r="AJ24" s="36"/>
      <c r="AK24" s="36"/>
    </row>
    <row r="25" spans="1:37" hidden="1" outlineLevel="1" x14ac:dyDescent="0.2">
      <c r="A25" s="36"/>
      <c r="B25" s="36"/>
      <c r="C25" s="161"/>
      <c r="D25" s="161"/>
      <c r="E25" s="161"/>
      <c r="F25" s="71"/>
      <c r="G25" s="71"/>
      <c r="H25" s="92"/>
      <c r="I25" s="93">
        <f t="shared" si="2"/>
        <v>0</v>
      </c>
      <c r="J25" s="162"/>
      <c r="K25" s="93">
        <f t="shared" si="3"/>
        <v>0</v>
      </c>
      <c r="L25" s="162"/>
      <c r="M25" s="162" t="str">
        <f t="shared" si="0"/>
        <v/>
      </c>
      <c r="N25" s="39"/>
      <c r="O25" s="163">
        <f t="shared" si="4"/>
        <v>0</v>
      </c>
      <c r="P25" s="163">
        <f t="shared" si="5"/>
        <v>0</v>
      </c>
      <c r="Q25" s="163">
        <f t="shared" si="6"/>
        <v>0</v>
      </c>
      <c r="R25" s="163">
        <f t="shared" si="7"/>
        <v>0</v>
      </c>
      <c r="S25" s="163">
        <f t="shared" si="8"/>
        <v>0</v>
      </c>
      <c r="T25" s="39"/>
      <c r="U25" s="164"/>
      <c r="V25" s="165">
        <f>ROUND(ROUND(U25,2)*(1+'General Inputs'!K$20)*(1-AA25)+IF(D25="Capital",'General Inputs'!K$30,'General Inputs'!K$29),2)</f>
        <v>0</v>
      </c>
      <c r="W25" s="165">
        <f>ROUND(ROUND(V25,2)*(1+'General Inputs'!L$20)*(1-AB25)+IF(E25="Capital",'General Inputs'!L$30,'General Inputs'!L$29),2)</f>
        <v>0</v>
      </c>
      <c r="X25" s="165">
        <f>ROUND(ROUND(W25,2)*(1+'General Inputs'!M$20)*(1-AC25)+IF(F25="Capital",'General Inputs'!M$30,'General Inputs'!M$29),2)</f>
        <v>0</v>
      </c>
      <c r="Y25" s="165">
        <f>ROUND(ROUND(X25,2)*(1+'General Inputs'!N$20)*(1-AD25)+IF(H25="Capital",'General Inputs'!N$30,'General Inputs'!N$29),2)</f>
        <v>0</v>
      </c>
      <c r="Z25" s="166"/>
      <c r="AA25" s="194">
        <f>IF(U25="",0,IF($D25="Capital",'General Inputs'!K$25,'General Inputs'!K$24))</f>
        <v>0</v>
      </c>
      <c r="AB25" s="194">
        <f>IF(V25="",0,IF($D25="Capital",'General Inputs'!L$25,'General Inputs'!L$24))</f>
        <v>0</v>
      </c>
      <c r="AC25" s="194">
        <f>IF(W25="",0,IF($D25="Capital",'General Inputs'!M$25,'General Inputs'!M$24))</f>
        <v>0</v>
      </c>
      <c r="AD25" s="194">
        <f>IF(X25="",0,IF($D25="Capital",'General Inputs'!N$25,'General Inputs'!N$24))</f>
        <v>0</v>
      </c>
      <c r="AE25" s="36"/>
      <c r="AF25" s="36"/>
      <c r="AG25" s="36"/>
      <c r="AH25" s="36"/>
      <c r="AI25" s="36"/>
      <c r="AJ25" s="36"/>
      <c r="AK25" s="36"/>
    </row>
    <row r="26" spans="1:37" hidden="1" outlineLevel="1" x14ac:dyDescent="0.2">
      <c r="A26" s="36"/>
      <c r="B26" s="36"/>
      <c r="C26" s="161"/>
      <c r="D26" s="161"/>
      <c r="E26" s="161"/>
      <c r="F26" s="71"/>
      <c r="G26" s="71"/>
      <c r="H26" s="92"/>
      <c r="I26" s="93">
        <f t="shared" si="2"/>
        <v>0</v>
      </c>
      <c r="J26" s="162"/>
      <c r="K26" s="93">
        <f t="shared" si="3"/>
        <v>0</v>
      </c>
      <c r="L26" s="162"/>
      <c r="M26" s="162" t="str">
        <f t="shared" si="0"/>
        <v/>
      </c>
      <c r="N26" s="39"/>
      <c r="O26" s="163">
        <f t="shared" si="4"/>
        <v>0</v>
      </c>
      <c r="P26" s="163">
        <f t="shared" si="5"/>
        <v>0</v>
      </c>
      <c r="Q26" s="163">
        <f t="shared" si="6"/>
        <v>0</v>
      </c>
      <c r="R26" s="163">
        <f t="shared" si="7"/>
        <v>0</v>
      </c>
      <c r="S26" s="163">
        <f t="shared" si="8"/>
        <v>0</v>
      </c>
      <c r="T26" s="39"/>
      <c r="U26" s="164"/>
      <c r="V26" s="165">
        <f>ROUND(ROUND(U26,2)*(1+'General Inputs'!K$20)*(1-AA26)+IF(D26="Capital",'General Inputs'!K$30,'General Inputs'!K$29),2)</f>
        <v>0</v>
      </c>
      <c r="W26" s="165">
        <f>ROUND(ROUND(V26,2)*(1+'General Inputs'!L$20)*(1-AB26)+IF(E26="Capital",'General Inputs'!L$30,'General Inputs'!L$29),2)</f>
        <v>0</v>
      </c>
      <c r="X26" s="165">
        <f>ROUND(ROUND(W26,2)*(1+'General Inputs'!M$20)*(1-AC26)+IF(F26="Capital",'General Inputs'!M$30,'General Inputs'!M$29),2)</f>
        <v>0</v>
      </c>
      <c r="Y26" s="165">
        <f>ROUND(ROUND(X26,2)*(1+'General Inputs'!N$20)*(1-AD26)+IF(H26="Capital",'General Inputs'!N$30,'General Inputs'!N$29),2)</f>
        <v>0</v>
      </c>
      <c r="Z26" s="166"/>
      <c r="AA26" s="194">
        <f>IF(U26="",0,IF($D26="Capital",'General Inputs'!K$25,'General Inputs'!K$24))</f>
        <v>0</v>
      </c>
      <c r="AB26" s="194">
        <f>IF(V26="",0,IF($D26="Capital",'General Inputs'!L$25,'General Inputs'!L$24))</f>
        <v>0</v>
      </c>
      <c r="AC26" s="194">
        <f>IF(W26="",0,IF($D26="Capital",'General Inputs'!M$25,'General Inputs'!M$24))</f>
        <v>0</v>
      </c>
      <c r="AD26" s="194">
        <f>IF(X26="",0,IF($D26="Capital",'General Inputs'!N$25,'General Inputs'!N$24))</f>
        <v>0</v>
      </c>
      <c r="AE26" s="36"/>
      <c r="AF26" s="36"/>
      <c r="AG26" s="36"/>
      <c r="AH26" s="36"/>
      <c r="AI26" s="36"/>
      <c r="AJ26" s="36"/>
      <c r="AK26" s="36"/>
    </row>
    <row r="27" spans="1:37" hidden="1" outlineLevel="1" x14ac:dyDescent="0.2">
      <c r="A27" s="36"/>
      <c r="B27" s="36"/>
      <c r="C27" s="161"/>
      <c r="D27" s="161"/>
      <c r="E27" s="161"/>
      <c r="F27" s="71"/>
      <c r="G27" s="71"/>
      <c r="H27" s="92"/>
      <c r="I27" s="93">
        <f t="shared" si="2"/>
        <v>0</v>
      </c>
      <c r="J27" s="162"/>
      <c r="K27" s="93">
        <f t="shared" si="3"/>
        <v>0</v>
      </c>
      <c r="L27" s="162"/>
      <c r="M27" s="162" t="str">
        <f t="shared" si="0"/>
        <v/>
      </c>
      <c r="N27" s="39"/>
      <c r="O27" s="163">
        <f t="shared" si="4"/>
        <v>0</v>
      </c>
      <c r="P27" s="163">
        <f t="shared" si="5"/>
        <v>0</v>
      </c>
      <c r="Q27" s="163">
        <f t="shared" si="6"/>
        <v>0</v>
      </c>
      <c r="R27" s="163">
        <f t="shared" si="7"/>
        <v>0</v>
      </c>
      <c r="S27" s="163">
        <f t="shared" si="8"/>
        <v>0</v>
      </c>
      <c r="T27" s="39"/>
      <c r="U27" s="164"/>
      <c r="V27" s="165">
        <f>ROUND(ROUND(U27,2)*(1+'General Inputs'!K$20)*(1-AA27)+IF(D27="Capital",'General Inputs'!K$30,'General Inputs'!K$29),2)</f>
        <v>0</v>
      </c>
      <c r="W27" s="165">
        <f>ROUND(ROUND(V27,2)*(1+'General Inputs'!L$20)*(1-AB27)+IF(E27="Capital",'General Inputs'!L$30,'General Inputs'!L$29),2)</f>
        <v>0</v>
      </c>
      <c r="X27" s="165">
        <f>ROUND(ROUND(W27,2)*(1+'General Inputs'!M$20)*(1-AC27)+IF(F27="Capital",'General Inputs'!M$30,'General Inputs'!M$29),2)</f>
        <v>0</v>
      </c>
      <c r="Y27" s="165">
        <f>ROUND(ROUND(X27,2)*(1+'General Inputs'!N$20)*(1-AD27)+IF(H27="Capital",'General Inputs'!N$30,'General Inputs'!N$29),2)</f>
        <v>0</v>
      </c>
      <c r="Z27" s="166"/>
      <c r="AA27" s="194">
        <f>IF(U27="",0,IF($D27="Capital",'General Inputs'!K$25,'General Inputs'!K$24))</f>
        <v>0</v>
      </c>
      <c r="AB27" s="194">
        <f>IF(V27="",0,IF($D27="Capital",'General Inputs'!L$25,'General Inputs'!L$24))</f>
        <v>0</v>
      </c>
      <c r="AC27" s="194">
        <f>IF(W27="",0,IF($D27="Capital",'General Inputs'!M$25,'General Inputs'!M$24))</f>
        <v>0</v>
      </c>
      <c r="AD27" s="194">
        <f>IF(X27="",0,IF($D27="Capital",'General Inputs'!N$25,'General Inputs'!N$24))</f>
        <v>0</v>
      </c>
      <c r="AE27" s="36"/>
      <c r="AF27" s="36"/>
      <c r="AG27" s="36"/>
      <c r="AH27" s="36"/>
      <c r="AI27" s="36"/>
      <c r="AJ27" s="36"/>
      <c r="AK27" s="36"/>
    </row>
    <row r="28" spans="1:37" hidden="1" outlineLevel="1" x14ac:dyDescent="0.2">
      <c r="A28" s="36"/>
      <c r="B28" s="36"/>
      <c r="C28" s="161"/>
      <c r="D28" s="161"/>
      <c r="E28" s="161"/>
      <c r="F28" s="71"/>
      <c r="G28" s="71"/>
      <c r="H28" s="92"/>
      <c r="I28" s="93">
        <f t="shared" si="2"/>
        <v>0</v>
      </c>
      <c r="J28" s="162"/>
      <c r="K28" s="93">
        <f t="shared" si="3"/>
        <v>0</v>
      </c>
      <c r="L28" s="162"/>
      <c r="M28" s="162" t="str">
        <f t="shared" si="0"/>
        <v/>
      </c>
      <c r="N28" s="39"/>
      <c r="O28" s="163">
        <f t="shared" si="4"/>
        <v>0</v>
      </c>
      <c r="P28" s="163">
        <f t="shared" si="5"/>
        <v>0</v>
      </c>
      <c r="Q28" s="163">
        <f t="shared" si="6"/>
        <v>0</v>
      </c>
      <c r="R28" s="163">
        <f t="shared" si="7"/>
        <v>0</v>
      </c>
      <c r="S28" s="163">
        <f t="shared" si="8"/>
        <v>0</v>
      </c>
      <c r="T28" s="39"/>
      <c r="U28" s="164"/>
      <c r="V28" s="165">
        <f>ROUND(ROUND(U28,2)*(1+'General Inputs'!K$20)*(1-AA28)+IF(D28="Capital",'General Inputs'!K$30,'General Inputs'!K$29),2)</f>
        <v>0</v>
      </c>
      <c r="W28" s="165">
        <f>ROUND(ROUND(V28,2)*(1+'General Inputs'!L$20)*(1-AB28)+IF(E28="Capital",'General Inputs'!L$30,'General Inputs'!L$29),2)</f>
        <v>0</v>
      </c>
      <c r="X28" s="165">
        <f>ROUND(ROUND(W28,2)*(1+'General Inputs'!M$20)*(1-AC28)+IF(F28="Capital",'General Inputs'!M$30,'General Inputs'!M$29),2)</f>
        <v>0</v>
      </c>
      <c r="Y28" s="165">
        <f>ROUND(ROUND(X28,2)*(1+'General Inputs'!N$20)*(1-AD28)+IF(H28="Capital",'General Inputs'!N$30,'General Inputs'!N$29),2)</f>
        <v>0</v>
      </c>
      <c r="Z28" s="166"/>
      <c r="AA28" s="194">
        <f>IF(U28="",0,IF($D28="Capital",'General Inputs'!K$25,'General Inputs'!K$24))</f>
        <v>0</v>
      </c>
      <c r="AB28" s="194">
        <f>IF(V28="",0,IF($D28="Capital",'General Inputs'!L$25,'General Inputs'!L$24))</f>
        <v>0</v>
      </c>
      <c r="AC28" s="194">
        <f>IF(W28="",0,IF($D28="Capital",'General Inputs'!M$25,'General Inputs'!M$24))</f>
        <v>0</v>
      </c>
      <c r="AD28" s="194">
        <f>IF(X28="",0,IF($D28="Capital",'General Inputs'!N$25,'General Inputs'!N$24))</f>
        <v>0</v>
      </c>
      <c r="AE28" s="36"/>
      <c r="AF28" s="36"/>
      <c r="AG28" s="36"/>
      <c r="AH28" s="36"/>
      <c r="AI28" s="36"/>
      <c r="AJ28" s="36"/>
      <c r="AK28" s="36"/>
    </row>
    <row r="29" spans="1:37" hidden="1" outlineLevel="1" x14ac:dyDescent="0.2">
      <c r="A29" s="36"/>
      <c r="B29" s="36"/>
      <c r="C29" s="161"/>
      <c r="D29" s="161"/>
      <c r="E29" s="161"/>
      <c r="F29" s="71"/>
      <c r="G29" s="71"/>
      <c r="H29" s="92"/>
      <c r="I29" s="93">
        <f t="shared" si="2"/>
        <v>0</v>
      </c>
      <c r="J29" s="162"/>
      <c r="K29" s="93">
        <f t="shared" si="3"/>
        <v>0</v>
      </c>
      <c r="L29" s="162"/>
      <c r="M29" s="162" t="str">
        <f t="shared" si="0"/>
        <v/>
      </c>
      <c r="N29" s="39"/>
      <c r="O29" s="163">
        <f t="shared" si="4"/>
        <v>0</v>
      </c>
      <c r="P29" s="163">
        <f t="shared" si="5"/>
        <v>0</v>
      </c>
      <c r="Q29" s="163">
        <f t="shared" si="6"/>
        <v>0</v>
      </c>
      <c r="R29" s="163">
        <f t="shared" si="7"/>
        <v>0</v>
      </c>
      <c r="S29" s="163">
        <f t="shared" si="8"/>
        <v>0</v>
      </c>
      <c r="T29" s="39"/>
      <c r="U29" s="164"/>
      <c r="V29" s="165">
        <f>ROUND(ROUND(U29,2)*(1+'General Inputs'!K$20)*(1-AA29)+IF(D29="Capital",'General Inputs'!K$30,'General Inputs'!K$29),2)</f>
        <v>0</v>
      </c>
      <c r="W29" s="165">
        <f>ROUND(ROUND(V29,2)*(1+'General Inputs'!L$20)*(1-AB29)+IF(E29="Capital",'General Inputs'!L$30,'General Inputs'!L$29),2)</f>
        <v>0</v>
      </c>
      <c r="X29" s="165">
        <f>ROUND(ROUND(W29,2)*(1+'General Inputs'!M$20)*(1-AC29)+IF(F29="Capital",'General Inputs'!M$30,'General Inputs'!M$29),2)</f>
        <v>0</v>
      </c>
      <c r="Y29" s="165">
        <f>ROUND(ROUND(X29,2)*(1+'General Inputs'!N$20)*(1-AD29)+IF(H29="Capital",'General Inputs'!N$30,'General Inputs'!N$29),2)</f>
        <v>0</v>
      </c>
      <c r="Z29" s="166"/>
      <c r="AA29" s="194">
        <f>IF(U29="",0,IF($D29="Capital",'General Inputs'!K$25,'General Inputs'!K$24))</f>
        <v>0</v>
      </c>
      <c r="AB29" s="194">
        <f>IF(V29="",0,IF($D29="Capital",'General Inputs'!L$25,'General Inputs'!L$24))</f>
        <v>0</v>
      </c>
      <c r="AC29" s="194">
        <f>IF(W29="",0,IF($D29="Capital",'General Inputs'!M$25,'General Inputs'!M$24))</f>
        <v>0</v>
      </c>
      <c r="AD29" s="194">
        <f>IF(X29="",0,IF($D29="Capital",'General Inputs'!N$25,'General Inputs'!N$24))</f>
        <v>0</v>
      </c>
      <c r="AE29" s="36"/>
      <c r="AF29" s="36"/>
      <c r="AG29" s="36"/>
      <c r="AH29" s="36"/>
      <c r="AI29" s="36"/>
      <c r="AJ29" s="36"/>
      <c r="AK29" s="36"/>
    </row>
    <row r="30" spans="1:37" hidden="1" outlineLevel="1" x14ac:dyDescent="0.2">
      <c r="A30" s="36"/>
      <c r="B30" s="36"/>
      <c r="C30" s="161"/>
      <c r="D30" s="161"/>
      <c r="E30" s="161"/>
      <c r="F30" s="71"/>
      <c r="G30" s="71"/>
      <c r="H30" s="92"/>
      <c r="I30" s="93">
        <f t="shared" si="2"/>
        <v>0</v>
      </c>
      <c r="J30" s="162"/>
      <c r="K30" s="93">
        <f t="shared" si="3"/>
        <v>0</v>
      </c>
      <c r="L30" s="162"/>
      <c r="M30" s="162" t="str">
        <f t="shared" si="0"/>
        <v/>
      </c>
      <c r="N30" s="39"/>
      <c r="O30" s="163">
        <f t="shared" si="4"/>
        <v>0</v>
      </c>
      <c r="P30" s="163">
        <f t="shared" si="5"/>
        <v>0</v>
      </c>
      <c r="Q30" s="163">
        <f t="shared" si="6"/>
        <v>0</v>
      </c>
      <c r="R30" s="163">
        <f t="shared" si="7"/>
        <v>0</v>
      </c>
      <c r="S30" s="163">
        <f t="shared" si="8"/>
        <v>0</v>
      </c>
      <c r="T30" s="39"/>
      <c r="U30" s="164"/>
      <c r="V30" s="165">
        <f>ROUND(ROUND(U30,2)*(1+'General Inputs'!K$20)*(1-AA30)+IF(D30="Capital",'General Inputs'!K$30,'General Inputs'!K$29),2)</f>
        <v>0</v>
      </c>
      <c r="W30" s="165">
        <f>ROUND(ROUND(V30,2)*(1+'General Inputs'!L$20)*(1-AB30)+IF(E30="Capital",'General Inputs'!L$30,'General Inputs'!L$29),2)</f>
        <v>0</v>
      </c>
      <c r="X30" s="165">
        <f>ROUND(ROUND(W30,2)*(1+'General Inputs'!M$20)*(1-AC30)+IF(F30="Capital",'General Inputs'!M$30,'General Inputs'!M$29),2)</f>
        <v>0</v>
      </c>
      <c r="Y30" s="165">
        <f>ROUND(ROUND(X30,2)*(1+'General Inputs'!N$20)*(1-AD30)+IF(H30="Capital",'General Inputs'!N$30,'General Inputs'!N$29),2)</f>
        <v>0</v>
      </c>
      <c r="Z30" s="166"/>
      <c r="AA30" s="194">
        <f>IF(U30="",0,IF($D30="Capital",'General Inputs'!K$25,'General Inputs'!K$24))</f>
        <v>0</v>
      </c>
      <c r="AB30" s="194">
        <f>IF(V30="",0,IF($D30="Capital",'General Inputs'!L$25,'General Inputs'!L$24))</f>
        <v>0</v>
      </c>
      <c r="AC30" s="194">
        <f>IF(W30="",0,IF($D30="Capital",'General Inputs'!M$25,'General Inputs'!M$24))</f>
        <v>0</v>
      </c>
      <c r="AD30" s="194">
        <f>IF(X30="",0,IF($D30="Capital",'General Inputs'!N$25,'General Inputs'!N$24))</f>
        <v>0</v>
      </c>
      <c r="AE30" s="36"/>
      <c r="AF30" s="36"/>
      <c r="AG30" s="36"/>
      <c r="AH30" s="36"/>
      <c r="AI30" s="36"/>
      <c r="AJ30" s="36"/>
      <c r="AK30" s="36"/>
    </row>
    <row r="31" spans="1:37" hidden="1" outlineLevel="1" x14ac:dyDescent="0.2">
      <c r="A31" s="36"/>
      <c r="B31" s="36"/>
      <c r="C31" s="161"/>
      <c r="D31" s="161"/>
      <c r="E31" s="161"/>
      <c r="F31" s="71"/>
      <c r="G31" s="71"/>
      <c r="H31" s="92"/>
      <c r="I31" s="93">
        <f t="shared" si="2"/>
        <v>0</v>
      </c>
      <c r="J31" s="162"/>
      <c r="K31" s="93">
        <f t="shared" si="3"/>
        <v>0</v>
      </c>
      <c r="L31" s="162"/>
      <c r="M31" s="162" t="str">
        <f t="shared" si="0"/>
        <v/>
      </c>
      <c r="N31" s="39"/>
      <c r="O31" s="163">
        <f t="shared" si="4"/>
        <v>0</v>
      </c>
      <c r="P31" s="163">
        <f t="shared" si="5"/>
        <v>0</v>
      </c>
      <c r="Q31" s="163">
        <f t="shared" si="6"/>
        <v>0</v>
      </c>
      <c r="R31" s="163">
        <f t="shared" si="7"/>
        <v>0</v>
      </c>
      <c r="S31" s="163">
        <f t="shared" si="8"/>
        <v>0</v>
      </c>
      <c r="T31" s="39"/>
      <c r="U31" s="164"/>
      <c r="V31" s="165">
        <f>ROUND(ROUND(U31,2)*(1+'General Inputs'!K$20)*(1-AA31)+IF(D31="Capital",'General Inputs'!K$30,'General Inputs'!K$29),2)</f>
        <v>0</v>
      </c>
      <c r="W31" s="165">
        <f>ROUND(ROUND(V31,2)*(1+'General Inputs'!L$20)*(1-AB31)+IF(E31="Capital",'General Inputs'!L$30,'General Inputs'!L$29),2)</f>
        <v>0</v>
      </c>
      <c r="X31" s="165">
        <f>ROUND(ROUND(W31,2)*(1+'General Inputs'!M$20)*(1-AC31)+IF(F31="Capital",'General Inputs'!M$30,'General Inputs'!M$29),2)</f>
        <v>0</v>
      </c>
      <c r="Y31" s="165">
        <f>ROUND(ROUND(X31,2)*(1+'General Inputs'!N$20)*(1-AD31)+IF(H31="Capital",'General Inputs'!N$30,'General Inputs'!N$29),2)</f>
        <v>0</v>
      </c>
      <c r="Z31" s="166"/>
      <c r="AA31" s="194">
        <f>IF(U31="",0,IF($D31="Capital",'General Inputs'!K$25,'General Inputs'!K$24))</f>
        <v>0</v>
      </c>
      <c r="AB31" s="194">
        <f>IF(V31="",0,IF($D31="Capital",'General Inputs'!L$25,'General Inputs'!L$24))</f>
        <v>0</v>
      </c>
      <c r="AC31" s="194">
        <f>IF(W31="",0,IF($D31="Capital",'General Inputs'!M$25,'General Inputs'!M$24))</f>
        <v>0</v>
      </c>
      <c r="AD31" s="194">
        <f>IF(X31="",0,IF($D31="Capital",'General Inputs'!N$25,'General Inputs'!N$24))</f>
        <v>0</v>
      </c>
      <c r="AE31" s="36"/>
      <c r="AF31" s="36"/>
      <c r="AG31" s="36"/>
      <c r="AH31" s="36"/>
      <c r="AI31" s="36"/>
      <c r="AJ31" s="36"/>
      <c r="AK31" s="36"/>
    </row>
    <row r="32" spans="1:37" hidden="1" outlineLevel="1" x14ac:dyDescent="0.2">
      <c r="A32" s="36"/>
      <c r="B32" s="36"/>
      <c r="C32" s="161"/>
      <c r="D32" s="161"/>
      <c r="E32" s="161"/>
      <c r="F32" s="71"/>
      <c r="G32" s="71"/>
      <c r="H32" s="92"/>
      <c r="I32" s="93">
        <f t="shared" si="2"/>
        <v>0</v>
      </c>
      <c r="J32" s="162"/>
      <c r="K32" s="93">
        <f t="shared" si="3"/>
        <v>0</v>
      </c>
      <c r="L32" s="162"/>
      <c r="M32" s="162" t="str">
        <f t="shared" si="0"/>
        <v/>
      </c>
      <c r="N32" s="39"/>
      <c r="O32" s="163">
        <f t="shared" si="4"/>
        <v>0</v>
      </c>
      <c r="P32" s="163">
        <f t="shared" si="5"/>
        <v>0</v>
      </c>
      <c r="Q32" s="163">
        <f t="shared" si="6"/>
        <v>0</v>
      </c>
      <c r="R32" s="163">
        <f t="shared" si="7"/>
        <v>0</v>
      </c>
      <c r="S32" s="163">
        <f t="shared" si="8"/>
        <v>0</v>
      </c>
      <c r="T32" s="39"/>
      <c r="U32" s="164"/>
      <c r="V32" s="165">
        <f>ROUND(ROUND(U32,2)*(1+'General Inputs'!K$20)*(1-AA32)+IF(D32="Capital",'General Inputs'!K$30,'General Inputs'!K$29),2)</f>
        <v>0</v>
      </c>
      <c r="W32" s="165">
        <f>ROUND(ROUND(V32,2)*(1+'General Inputs'!L$20)*(1-AB32)+IF(E32="Capital",'General Inputs'!L$30,'General Inputs'!L$29),2)</f>
        <v>0</v>
      </c>
      <c r="X32" s="165">
        <f>ROUND(ROUND(W32,2)*(1+'General Inputs'!M$20)*(1-AC32)+IF(F32="Capital",'General Inputs'!M$30,'General Inputs'!M$29),2)</f>
        <v>0</v>
      </c>
      <c r="Y32" s="165">
        <f>ROUND(ROUND(X32,2)*(1+'General Inputs'!N$20)*(1-AD32)+IF(H32="Capital",'General Inputs'!N$30,'General Inputs'!N$29),2)</f>
        <v>0</v>
      </c>
      <c r="Z32" s="166"/>
      <c r="AA32" s="194">
        <f>IF(U32="",0,IF($D32="Capital",'General Inputs'!K$25,'General Inputs'!K$24))</f>
        <v>0</v>
      </c>
      <c r="AB32" s="194">
        <f>IF(V32="",0,IF($D32="Capital",'General Inputs'!L$25,'General Inputs'!L$24))</f>
        <v>0</v>
      </c>
      <c r="AC32" s="194">
        <f>IF(W32="",0,IF($D32="Capital",'General Inputs'!M$25,'General Inputs'!M$24))</f>
        <v>0</v>
      </c>
      <c r="AD32" s="194">
        <f>IF(X32="",0,IF($D32="Capital",'General Inputs'!N$25,'General Inputs'!N$24))</f>
        <v>0</v>
      </c>
      <c r="AE32" s="36"/>
      <c r="AF32" s="36"/>
      <c r="AG32" s="36"/>
      <c r="AH32" s="36"/>
      <c r="AI32" s="36"/>
      <c r="AJ32" s="36"/>
      <c r="AK32" s="36"/>
    </row>
    <row r="33" spans="1:37" hidden="1" outlineLevel="1" x14ac:dyDescent="0.2">
      <c r="A33" s="36"/>
      <c r="B33" s="36"/>
      <c r="C33" s="161"/>
      <c r="D33" s="161"/>
      <c r="E33" s="161"/>
      <c r="F33" s="71"/>
      <c r="G33" s="71"/>
      <c r="H33" s="92"/>
      <c r="I33" s="93">
        <f t="shared" si="2"/>
        <v>0</v>
      </c>
      <c r="J33" s="162"/>
      <c r="K33" s="93">
        <f t="shared" si="3"/>
        <v>0</v>
      </c>
      <c r="L33" s="162"/>
      <c r="M33" s="162" t="str">
        <f t="shared" si="0"/>
        <v/>
      </c>
      <c r="N33" s="39"/>
      <c r="O33" s="163">
        <f t="shared" si="4"/>
        <v>0</v>
      </c>
      <c r="P33" s="163">
        <f t="shared" si="5"/>
        <v>0</v>
      </c>
      <c r="Q33" s="163">
        <f t="shared" si="6"/>
        <v>0</v>
      </c>
      <c r="R33" s="163">
        <f t="shared" si="7"/>
        <v>0</v>
      </c>
      <c r="S33" s="163">
        <f t="shared" si="8"/>
        <v>0</v>
      </c>
      <c r="T33" s="39"/>
      <c r="U33" s="164"/>
      <c r="V33" s="165">
        <f>ROUND(ROUND(U33,2)*(1+'General Inputs'!K$20)*(1-AA33)+IF(D33="Capital",'General Inputs'!K$30,'General Inputs'!K$29),2)</f>
        <v>0</v>
      </c>
      <c r="W33" s="165">
        <f>ROUND(ROUND(V33,2)*(1+'General Inputs'!L$20)*(1-AB33)+IF(E33="Capital",'General Inputs'!L$30,'General Inputs'!L$29),2)</f>
        <v>0</v>
      </c>
      <c r="X33" s="165">
        <f>ROUND(ROUND(W33,2)*(1+'General Inputs'!M$20)*(1-AC33)+IF(F33="Capital",'General Inputs'!M$30,'General Inputs'!M$29),2)</f>
        <v>0</v>
      </c>
      <c r="Y33" s="165">
        <f>ROUND(ROUND(X33,2)*(1+'General Inputs'!N$20)*(1-AD33)+IF(H33="Capital",'General Inputs'!N$30,'General Inputs'!N$29),2)</f>
        <v>0</v>
      </c>
      <c r="Z33" s="166"/>
      <c r="AA33" s="194">
        <f>IF(U33="",0,IF($D33="Capital",'General Inputs'!K$25,'General Inputs'!K$24))</f>
        <v>0</v>
      </c>
      <c r="AB33" s="194">
        <f>IF(V33="",0,IF($D33="Capital",'General Inputs'!L$25,'General Inputs'!L$24))</f>
        <v>0</v>
      </c>
      <c r="AC33" s="194">
        <f>IF(W33="",0,IF($D33="Capital",'General Inputs'!M$25,'General Inputs'!M$24))</f>
        <v>0</v>
      </c>
      <c r="AD33" s="194">
        <f>IF(X33="",0,IF($D33="Capital",'General Inputs'!N$25,'General Inputs'!N$24))</f>
        <v>0</v>
      </c>
      <c r="AE33" s="36"/>
      <c r="AF33" s="36"/>
      <c r="AG33" s="36"/>
      <c r="AH33" s="36"/>
      <c r="AI33" s="36"/>
      <c r="AJ33" s="36"/>
      <c r="AK33" s="36"/>
    </row>
    <row r="34" spans="1:37" hidden="1" outlineLevel="1" x14ac:dyDescent="0.2">
      <c r="A34" s="36"/>
      <c r="B34" s="36"/>
      <c r="C34" s="161"/>
      <c r="D34" s="161"/>
      <c r="E34" s="161"/>
      <c r="F34" s="71"/>
      <c r="G34" s="71"/>
      <c r="H34" s="92"/>
      <c r="I34" s="93">
        <f t="shared" si="2"/>
        <v>0</v>
      </c>
      <c r="J34" s="162"/>
      <c r="K34" s="93">
        <f t="shared" si="3"/>
        <v>0</v>
      </c>
      <c r="L34" s="162"/>
      <c r="M34" s="162" t="str">
        <f t="shared" si="0"/>
        <v/>
      </c>
      <c r="N34" s="39"/>
      <c r="O34" s="163">
        <f t="shared" si="4"/>
        <v>0</v>
      </c>
      <c r="P34" s="163">
        <f t="shared" si="5"/>
        <v>0</v>
      </c>
      <c r="Q34" s="163">
        <f t="shared" si="6"/>
        <v>0</v>
      </c>
      <c r="R34" s="163">
        <f t="shared" si="7"/>
        <v>0</v>
      </c>
      <c r="S34" s="163">
        <f t="shared" si="8"/>
        <v>0</v>
      </c>
      <c r="T34" s="39"/>
      <c r="U34" s="164"/>
      <c r="V34" s="165">
        <f>ROUND(ROUND(U34,2)*(1+'General Inputs'!K$20)*(1-AA34)+IF(D34="Capital",'General Inputs'!K$30,'General Inputs'!K$29),2)</f>
        <v>0</v>
      </c>
      <c r="W34" s="165">
        <f>ROUND(ROUND(V34,2)*(1+'General Inputs'!L$20)*(1-AB34)+IF(E34="Capital",'General Inputs'!L$30,'General Inputs'!L$29),2)</f>
        <v>0</v>
      </c>
      <c r="X34" s="165">
        <f>ROUND(ROUND(W34,2)*(1+'General Inputs'!M$20)*(1-AC34)+IF(F34="Capital",'General Inputs'!M$30,'General Inputs'!M$29),2)</f>
        <v>0</v>
      </c>
      <c r="Y34" s="165">
        <f>ROUND(ROUND(X34,2)*(1+'General Inputs'!N$20)*(1-AD34)+IF(H34="Capital",'General Inputs'!N$30,'General Inputs'!N$29),2)</f>
        <v>0</v>
      </c>
      <c r="Z34" s="166"/>
      <c r="AA34" s="194">
        <f>IF(U34="",0,IF($D34="Capital",'General Inputs'!K$25,'General Inputs'!K$24))</f>
        <v>0</v>
      </c>
      <c r="AB34" s="194">
        <f>IF(V34="",0,IF($D34="Capital",'General Inputs'!L$25,'General Inputs'!L$24))</f>
        <v>0</v>
      </c>
      <c r="AC34" s="194">
        <f>IF(W34="",0,IF($D34="Capital",'General Inputs'!M$25,'General Inputs'!M$24))</f>
        <v>0</v>
      </c>
      <c r="AD34" s="194">
        <f>IF(X34="",0,IF($D34="Capital",'General Inputs'!N$25,'General Inputs'!N$24))</f>
        <v>0</v>
      </c>
      <c r="AE34" s="36"/>
      <c r="AF34" s="36"/>
      <c r="AG34" s="36"/>
      <c r="AH34" s="36"/>
      <c r="AI34" s="36"/>
      <c r="AJ34" s="36"/>
      <c r="AK34" s="36"/>
    </row>
    <row r="35" spans="1:37" hidden="1" outlineLevel="1" x14ac:dyDescent="0.2">
      <c r="A35" s="36"/>
      <c r="B35" s="36"/>
      <c r="C35" s="161"/>
      <c r="D35" s="161"/>
      <c r="E35" s="161"/>
      <c r="F35" s="71"/>
      <c r="G35" s="71"/>
      <c r="H35" s="92"/>
      <c r="I35" s="93">
        <f t="shared" si="2"/>
        <v>0</v>
      </c>
      <c r="J35" s="162"/>
      <c r="K35" s="93">
        <f t="shared" si="3"/>
        <v>0</v>
      </c>
      <c r="L35" s="162"/>
      <c r="M35" s="162" t="str">
        <f t="shared" si="0"/>
        <v/>
      </c>
      <c r="N35" s="39"/>
      <c r="O35" s="163">
        <f t="shared" si="4"/>
        <v>0</v>
      </c>
      <c r="P35" s="163">
        <f t="shared" si="5"/>
        <v>0</v>
      </c>
      <c r="Q35" s="163">
        <f t="shared" si="6"/>
        <v>0</v>
      </c>
      <c r="R35" s="163">
        <f t="shared" si="7"/>
        <v>0</v>
      </c>
      <c r="S35" s="163">
        <f t="shared" si="8"/>
        <v>0</v>
      </c>
      <c r="T35" s="39"/>
      <c r="U35" s="164"/>
      <c r="V35" s="165">
        <f>ROUND(ROUND(U35,2)*(1+'General Inputs'!K$20)*(1-AA35)+IF(D35="Capital",'General Inputs'!K$30,'General Inputs'!K$29),2)</f>
        <v>0</v>
      </c>
      <c r="W35" s="165">
        <f>ROUND(ROUND(V35,2)*(1+'General Inputs'!L$20)*(1-AB35)+IF(E35="Capital",'General Inputs'!L$30,'General Inputs'!L$29),2)</f>
        <v>0</v>
      </c>
      <c r="X35" s="165">
        <f>ROUND(ROUND(W35,2)*(1+'General Inputs'!M$20)*(1-AC35)+IF(F35="Capital",'General Inputs'!M$30,'General Inputs'!M$29),2)</f>
        <v>0</v>
      </c>
      <c r="Y35" s="165">
        <f>ROUND(ROUND(X35,2)*(1+'General Inputs'!N$20)*(1-AD35)+IF(H35="Capital",'General Inputs'!N$30,'General Inputs'!N$29),2)</f>
        <v>0</v>
      </c>
      <c r="Z35" s="166"/>
      <c r="AA35" s="194">
        <f>IF(U35="",0,IF($D35="Capital",'General Inputs'!K$25,'General Inputs'!K$24))</f>
        <v>0</v>
      </c>
      <c r="AB35" s="194">
        <f>IF(V35="",0,IF($D35="Capital",'General Inputs'!L$25,'General Inputs'!L$24))</f>
        <v>0</v>
      </c>
      <c r="AC35" s="194">
        <f>IF(W35="",0,IF($D35="Capital",'General Inputs'!M$25,'General Inputs'!M$24))</f>
        <v>0</v>
      </c>
      <c r="AD35" s="194">
        <f>IF(X35="",0,IF($D35="Capital",'General Inputs'!N$25,'General Inputs'!N$24))</f>
        <v>0</v>
      </c>
      <c r="AE35" s="36"/>
      <c r="AF35" s="36"/>
      <c r="AG35" s="36"/>
      <c r="AH35" s="36"/>
      <c r="AI35" s="36"/>
      <c r="AJ35" s="36"/>
      <c r="AK35" s="36"/>
    </row>
    <row r="36" spans="1:37" hidden="1" outlineLevel="1" x14ac:dyDescent="0.2">
      <c r="A36" s="36"/>
      <c r="B36" s="36"/>
      <c r="C36" s="161"/>
      <c r="D36" s="161"/>
      <c r="E36" s="161"/>
      <c r="F36" s="71"/>
      <c r="G36" s="71"/>
      <c r="H36" s="92"/>
      <c r="I36" s="93">
        <f t="shared" si="2"/>
        <v>0</v>
      </c>
      <c r="J36" s="162"/>
      <c r="K36" s="93">
        <f t="shared" si="3"/>
        <v>0</v>
      </c>
      <c r="L36" s="162"/>
      <c r="M36" s="162" t="str">
        <f t="shared" si="0"/>
        <v/>
      </c>
      <c r="N36" s="39"/>
      <c r="O36" s="163">
        <f t="shared" si="4"/>
        <v>0</v>
      </c>
      <c r="P36" s="163">
        <f t="shared" si="5"/>
        <v>0</v>
      </c>
      <c r="Q36" s="163">
        <f t="shared" si="6"/>
        <v>0</v>
      </c>
      <c r="R36" s="163">
        <f t="shared" si="7"/>
        <v>0</v>
      </c>
      <c r="S36" s="163">
        <f t="shared" si="8"/>
        <v>0</v>
      </c>
      <c r="T36" s="39"/>
      <c r="U36" s="164"/>
      <c r="V36" s="165">
        <f>ROUND(ROUND(U36,2)*(1+'General Inputs'!K$20)*(1-AA36)+IF(D36="Capital",'General Inputs'!K$30,'General Inputs'!K$29),2)</f>
        <v>0</v>
      </c>
      <c r="W36" s="165">
        <f>ROUND(ROUND(V36,2)*(1+'General Inputs'!L$20)*(1-AB36)+IF(E36="Capital",'General Inputs'!L$30,'General Inputs'!L$29),2)</f>
        <v>0</v>
      </c>
      <c r="X36" s="165">
        <f>ROUND(ROUND(W36,2)*(1+'General Inputs'!M$20)*(1-AC36)+IF(F36="Capital",'General Inputs'!M$30,'General Inputs'!M$29),2)</f>
        <v>0</v>
      </c>
      <c r="Y36" s="165">
        <f>ROUND(ROUND(X36,2)*(1+'General Inputs'!N$20)*(1-AD36)+IF(H36="Capital",'General Inputs'!N$30,'General Inputs'!N$29),2)</f>
        <v>0</v>
      </c>
      <c r="Z36" s="166"/>
      <c r="AA36" s="194">
        <f>IF(U36="",0,IF($D36="Capital",'General Inputs'!K$25,'General Inputs'!K$24))</f>
        <v>0</v>
      </c>
      <c r="AB36" s="194">
        <f>IF(V36="",0,IF($D36="Capital",'General Inputs'!L$25,'General Inputs'!L$24))</f>
        <v>0</v>
      </c>
      <c r="AC36" s="194">
        <f>IF(W36="",0,IF($D36="Capital",'General Inputs'!M$25,'General Inputs'!M$24))</f>
        <v>0</v>
      </c>
      <c r="AD36" s="194">
        <f>IF(X36="",0,IF($D36="Capital",'General Inputs'!N$25,'General Inputs'!N$24))</f>
        <v>0</v>
      </c>
      <c r="AE36" s="36"/>
      <c r="AF36" s="36"/>
      <c r="AG36" s="36"/>
      <c r="AH36" s="36"/>
      <c r="AI36" s="36"/>
      <c r="AJ36" s="36"/>
      <c r="AK36" s="36"/>
    </row>
    <row r="37" spans="1:37" s="48" customFormat="1" collapsed="1" x14ac:dyDescent="0.2">
      <c r="A37" s="46"/>
      <c r="B37" s="46"/>
      <c r="C37" s="153"/>
      <c r="D37" s="153"/>
      <c r="E37" s="153"/>
      <c r="F37" s="49"/>
      <c r="G37" s="49"/>
      <c r="H37" s="49"/>
      <c r="I37" s="49"/>
      <c r="J37" s="167"/>
      <c r="K37" s="167"/>
      <c r="L37" s="167"/>
      <c r="M37" s="167"/>
      <c r="N37" s="167"/>
      <c r="O37" s="73"/>
      <c r="P37" s="168"/>
      <c r="Q37" s="168"/>
      <c r="R37" s="168"/>
      <c r="S37" s="168"/>
      <c r="T37" s="47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46"/>
      <c r="AF37" s="46"/>
      <c r="AG37" s="46"/>
      <c r="AH37" s="46"/>
      <c r="AI37" s="46"/>
      <c r="AJ37" s="46"/>
      <c r="AK37" s="46"/>
    </row>
    <row r="38" spans="1:37" ht="12.75" x14ac:dyDescent="0.2">
      <c r="A38" s="25"/>
      <c r="B38" s="26" t="s">
        <v>7</v>
      </c>
      <c r="C38" s="25"/>
      <c r="D38" s="25"/>
      <c r="E38" s="25"/>
      <c r="F38" s="25"/>
      <c r="G38" s="25"/>
      <c r="H38" s="25"/>
      <c r="I38" s="34"/>
      <c r="J38" s="52"/>
      <c r="K38" s="52"/>
      <c r="L38" s="35"/>
      <c r="M38" s="34"/>
      <c r="N38" s="31"/>
      <c r="O38" s="30"/>
      <c r="P38" s="32"/>
      <c r="Q38" s="32"/>
      <c r="R38" s="32"/>
      <c r="S38" s="32"/>
      <c r="T38" s="52"/>
      <c r="U38" s="52"/>
      <c r="V38" s="35"/>
      <c r="W38" s="34"/>
      <c r="X38" s="35"/>
      <c r="Y38" s="34"/>
      <c r="Z38" s="34"/>
      <c r="AA38" s="34"/>
      <c r="AB38" s="34"/>
      <c r="AC38" s="34"/>
      <c r="AD38" s="34"/>
      <c r="AE38" s="34"/>
      <c r="AF38" s="35"/>
      <c r="AG38" s="35"/>
      <c r="AH38" s="35"/>
      <c r="AI38" s="35"/>
      <c r="AJ38" s="35"/>
      <c r="AK38" s="35"/>
    </row>
    <row r="39" spans="1:37" hidden="1" x14ac:dyDescent="0.2">
      <c r="N39" s="37"/>
      <c r="O39" s="36"/>
      <c r="P39" s="36"/>
      <c r="Q39" s="36"/>
      <c r="R39" s="36"/>
      <c r="S39" s="36"/>
    </row>
    <row r="40" spans="1:37" hidden="1" x14ac:dyDescent="0.2">
      <c r="N40" s="37"/>
      <c r="O40" s="36"/>
      <c r="P40" s="36"/>
      <c r="Q40" s="36"/>
      <c r="R40" s="36"/>
      <c r="S40" s="36"/>
    </row>
    <row r="41" spans="1:37" hidden="1" x14ac:dyDescent="0.2">
      <c r="N41" s="164"/>
      <c r="O41" s="169"/>
      <c r="P41" s="169"/>
      <c r="Q41" s="169"/>
      <c r="R41" s="169"/>
      <c r="S41" s="169"/>
    </row>
    <row r="42" spans="1:37" hidden="1" x14ac:dyDescent="0.2">
      <c r="N42" s="164"/>
      <c r="O42" s="169"/>
      <c r="P42" s="169"/>
      <c r="Q42" s="169"/>
      <c r="R42" s="169"/>
      <c r="S42" s="169"/>
    </row>
    <row r="43" spans="1:37" hidden="1" x14ac:dyDescent="0.2">
      <c r="N43" s="164"/>
      <c r="O43" s="169"/>
      <c r="P43" s="169"/>
      <c r="Q43" s="169"/>
      <c r="R43" s="169"/>
      <c r="S43" s="169"/>
    </row>
    <row r="44" spans="1:37" hidden="1" x14ac:dyDescent="0.2">
      <c r="N44" s="164"/>
      <c r="O44" s="169"/>
      <c r="P44" s="169"/>
      <c r="Q44" s="169"/>
      <c r="R44" s="169"/>
      <c r="S44" s="169"/>
    </row>
    <row r="45" spans="1:37" hidden="1" x14ac:dyDescent="0.2">
      <c r="N45" s="164"/>
      <c r="O45" s="169"/>
      <c r="P45" s="169"/>
      <c r="Q45" s="169"/>
      <c r="R45" s="169"/>
      <c r="S45" s="169"/>
    </row>
    <row r="46" spans="1:37" hidden="1" x14ac:dyDescent="0.2">
      <c r="N46" s="164"/>
      <c r="O46" s="169"/>
      <c r="P46" s="169"/>
      <c r="Q46" s="169"/>
      <c r="R46" s="169"/>
      <c r="S46" s="169"/>
    </row>
    <row r="47" spans="1:37" hidden="1" x14ac:dyDescent="0.2">
      <c r="N47" s="164"/>
      <c r="O47" s="169"/>
      <c r="P47" s="169"/>
      <c r="Q47" s="169"/>
      <c r="R47" s="169"/>
      <c r="S47" s="169"/>
    </row>
    <row r="48" spans="1:37" hidden="1" x14ac:dyDescent="0.2">
      <c r="N48" s="168"/>
      <c r="O48" s="73"/>
      <c r="P48" s="168"/>
      <c r="Q48" s="168"/>
      <c r="R48" s="168"/>
      <c r="S48" s="168"/>
    </row>
    <row r="49" spans="14:19" hidden="1" x14ac:dyDescent="0.2">
      <c r="N49" s="37"/>
      <c r="O49" s="36"/>
      <c r="P49" s="36"/>
      <c r="Q49" s="36"/>
      <c r="R49" s="36"/>
      <c r="S49" s="36"/>
    </row>
    <row r="50" spans="14:19" hidden="1" x14ac:dyDescent="0.2">
      <c r="N50" s="170"/>
      <c r="O50" s="170"/>
      <c r="P50" s="170"/>
      <c r="Q50" s="170"/>
      <c r="R50" s="170"/>
      <c r="S50" s="170"/>
    </row>
    <row r="51" spans="14:19" hidden="1" x14ac:dyDescent="0.2">
      <c r="N51" s="170"/>
      <c r="O51" s="170"/>
      <c r="P51" s="170"/>
      <c r="Q51" s="170"/>
      <c r="R51" s="170"/>
      <c r="S51" s="170"/>
    </row>
    <row r="52" spans="14:19" hidden="1" x14ac:dyDescent="0.2">
      <c r="N52" s="170"/>
      <c r="O52" s="170"/>
      <c r="P52" s="170"/>
      <c r="Q52" s="170"/>
      <c r="R52" s="170"/>
      <c r="S52" s="170"/>
    </row>
    <row r="53" spans="14:19" hidden="1" x14ac:dyDescent="0.2">
      <c r="N53" s="170"/>
      <c r="O53" s="170"/>
      <c r="P53" s="170"/>
      <c r="Q53" s="170"/>
      <c r="R53" s="170"/>
      <c r="S53" s="170"/>
    </row>
    <row r="54" spans="14:19" hidden="1" x14ac:dyDescent="0.2">
      <c r="N54" s="170"/>
      <c r="O54" s="170"/>
      <c r="P54" s="170"/>
      <c r="Q54" s="170"/>
      <c r="R54" s="170"/>
      <c r="S54" s="170"/>
    </row>
    <row r="55" spans="14:19" hidden="1" x14ac:dyDescent="0.2">
      <c r="N55" s="170"/>
      <c r="O55" s="170"/>
      <c r="P55" s="170"/>
      <c r="Q55" s="170"/>
      <c r="R55" s="170"/>
      <c r="S55" s="170"/>
    </row>
    <row r="56" spans="14:19" hidden="1" x14ac:dyDescent="0.2">
      <c r="N56" s="170"/>
      <c r="O56" s="170"/>
      <c r="P56" s="170"/>
      <c r="Q56" s="170"/>
      <c r="R56" s="170"/>
      <c r="S56" s="170"/>
    </row>
    <row r="57" spans="14:19" hidden="1" x14ac:dyDescent="0.2">
      <c r="N57" s="167"/>
      <c r="O57" s="49"/>
      <c r="P57" s="167"/>
      <c r="Q57" s="167"/>
      <c r="R57" s="167"/>
      <c r="S57" s="167"/>
    </row>
    <row r="58" spans="14:19" hidden="1" x14ac:dyDescent="0.2">
      <c r="N58" s="37"/>
      <c r="O58" s="36"/>
      <c r="P58" s="36"/>
      <c r="Q58" s="36"/>
      <c r="R58" s="36"/>
      <c r="S58" s="36"/>
    </row>
    <row r="59" spans="14:19" ht="12.75" hidden="1" x14ac:dyDescent="0.2">
      <c r="N59" s="52"/>
      <c r="O59" s="34"/>
      <c r="P59" s="35"/>
      <c r="Q59" s="34"/>
      <c r="R59" s="35"/>
      <c r="S59" s="34"/>
    </row>
  </sheetData>
  <mergeCells count="3">
    <mergeCell ref="O4:S4"/>
    <mergeCell ref="U4:Y4"/>
    <mergeCell ref="AA4:AD4"/>
  </mergeCells>
  <conditionalFormatting sqref="M1:M1048576">
    <cfRule type="cellIs" dxfId="1" priority="2" operator="equal">
      <formula>"COMPLIANT"</formula>
    </cfRule>
    <cfRule type="cellIs" dxfId="0" priority="1" operator="equal">
      <formula>"NON-COMPLIANT"</formula>
    </cfRule>
  </conditionalFormatting>
  <dataValidations count="3">
    <dataValidation type="list" allowBlank="1" showInputMessage="1" showErrorMessage="1" sqref="F37:I37" xr:uid="{00000000-0002-0000-0600-000000000000}">
      <formula1>#REF!</formula1>
    </dataValidation>
    <dataValidation type="list" allowBlank="1" showInputMessage="1" showErrorMessage="1" sqref="O37 O57 O48" xr:uid="{00000000-0002-0000-0600-000001000000}">
      <formula1>#REF!</formula1>
    </dataValidation>
    <dataValidation type="list" allowBlank="1" showInputMessage="1" showErrorMessage="1" sqref="D7:D36" xr:uid="{B7EB7BF9-9CA3-44FC-AEDB-6D09BDD65BCF}">
      <formula1>"Exit fee, Total, Non-capital, Capital"</formula1>
    </dataValidation>
  </dataValidations>
  <hyperlinks>
    <hyperlink ref="O1" location="'Pricing model - ACS'!A1" display="Back to Index" xr:uid="{00000000-0004-0000-0600-000000000000}"/>
  </hyperlink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'Lookup Tables'!$G$9:$G$17</xm:f>
          </x14:formula1>
          <xm:sqref>F7:F36</xm:sqref>
        </x14:dataValidation>
        <x14:dataValidation type="list" allowBlank="1" showInputMessage="1" showErrorMessage="1" xr:uid="{C678A9D5-DA81-4B89-9320-D34AEBEBE5B0}">
          <x14:formula1>
            <xm:f>'Lookup Tables'!$G$29:$G$37</xm:f>
          </x14:formula1>
          <xm:sqref>G7:G36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1"/>
  </sheetPr>
  <dimension ref="A1:XER117"/>
  <sheetViews>
    <sheetView showGridLines="0" topLeftCell="A7" workbookViewId="0">
      <selection activeCell="D3" sqref="D3:D4"/>
    </sheetView>
  </sheetViews>
  <sheetFormatPr defaultColWidth="0" defaultRowHeight="11.25" zeroHeight="1" x14ac:dyDescent="0.2"/>
  <cols>
    <col min="1" max="2" width="1.28515625" style="36" customWidth="1"/>
    <col min="3" max="3" width="36" style="36" customWidth="1"/>
    <col min="4" max="4" width="14.5703125" style="176" customWidth="1"/>
    <col min="5" max="5" width="13.5703125" style="176" customWidth="1"/>
    <col min="6" max="6" width="9.140625" style="176" customWidth="1"/>
    <col min="7" max="7" width="12.85546875" style="37" customWidth="1"/>
    <col min="8" max="9" width="12.85546875" style="36" customWidth="1"/>
    <col min="10" max="14" width="9.28515625" style="36" customWidth="1"/>
    <col min="15" max="302" width="9" style="36" hidden="1" customWidth="1"/>
    <col min="303" max="16362" width="9" style="36" hidden="1"/>
    <col min="16363" max="16363" width="0" style="36" hidden="1"/>
    <col min="16364" max="16368" width="9" style="36" hidden="1"/>
    <col min="16369" max="16369" width="0" style="36" hidden="1"/>
    <col min="16370" max="16371" width="9" style="36" hidden="1"/>
    <col min="16372" max="16372" width="0" style="36" hidden="1"/>
    <col min="16373" max="16384" width="9" style="36" hidden="1"/>
  </cols>
  <sheetData>
    <row r="1" spans="1:38" s="1" customFormat="1" ht="15.75" x14ac:dyDescent="0.25">
      <c r="B1" s="2" t="str">
        <f>'Pricing model - ACS'!G2&amp;" - "&amp;'Pricing model - ACS'!G3</f>
        <v>AER pricing model - price capped ACS - AusNet Services 2022–23</v>
      </c>
      <c r="C1" s="2"/>
      <c r="D1" s="2"/>
      <c r="E1" s="2"/>
      <c r="F1" s="3"/>
      <c r="G1" s="53" t="s">
        <v>0</v>
      </c>
      <c r="H1" s="3"/>
      <c r="I1" s="3"/>
      <c r="J1" s="4"/>
      <c r="L1" s="171"/>
      <c r="M1" s="172"/>
    </row>
    <row r="2" spans="1:38" s="1" customFormat="1" ht="13.5" thickBot="1" x14ac:dyDescent="0.25">
      <c r="B2" s="13" t="str">
        <f>'Pricing model - ACS'!C27&amp;" - "&amp;'Pricing model - ACS'!E27</f>
        <v>Lookup Tables - Tables for lookups</v>
      </c>
      <c r="C2" s="173"/>
      <c r="D2" s="173"/>
      <c r="E2" s="173"/>
      <c r="F2" s="174"/>
      <c r="G2" s="174"/>
      <c r="H2" s="174"/>
      <c r="I2" s="174"/>
    </row>
    <row r="3" spans="1:38" s="22" customFormat="1" ht="3" customHeight="1" x14ac:dyDescent="0.2">
      <c r="D3" s="175"/>
      <c r="E3" s="175"/>
    </row>
    <row r="4" spans="1:38" s="22" customFormat="1" ht="9" customHeight="1" x14ac:dyDescent="0.2">
      <c r="D4" s="175"/>
      <c r="E4" s="175"/>
    </row>
    <row r="5" spans="1:38" s="22" customFormat="1" ht="3" customHeight="1" x14ac:dyDescent="0.2">
      <c r="D5" s="175"/>
      <c r="E5" s="175"/>
    </row>
    <row r="6" spans="1:38" s="11" customFormat="1" ht="12.75" x14ac:dyDescent="0.2">
      <c r="A6" s="25"/>
      <c r="B6" s="26" t="s">
        <v>39</v>
      </c>
      <c r="C6" s="25"/>
      <c r="D6" s="25"/>
      <c r="E6" s="25"/>
      <c r="F6" s="52"/>
      <c r="G6" s="52"/>
      <c r="H6" s="52"/>
      <c r="I6" s="52"/>
      <c r="J6" s="34"/>
      <c r="K6" s="35"/>
      <c r="L6" s="34"/>
      <c r="M6" s="34"/>
      <c r="N6" s="35"/>
      <c r="O6" s="56"/>
      <c r="P6" s="56"/>
      <c r="Q6" s="56"/>
      <c r="R6" s="56"/>
      <c r="S6" s="57"/>
      <c r="T6" s="58"/>
      <c r="U6" s="5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</row>
    <row r="7" spans="1:38" x14ac:dyDescent="0.2"/>
    <row r="8" spans="1:38" x14ac:dyDescent="0.2">
      <c r="C8" s="59" t="str">
        <f>B6</f>
        <v>Unit Denominations</v>
      </c>
      <c r="D8" s="39" t="s">
        <v>1</v>
      </c>
      <c r="E8" s="39"/>
      <c r="F8" s="60"/>
      <c r="G8" s="60" t="s">
        <v>40</v>
      </c>
      <c r="H8" s="60"/>
    </row>
    <row r="9" spans="1:38" x14ac:dyDescent="0.2">
      <c r="C9" s="70" t="s">
        <v>41</v>
      </c>
      <c r="D9" s="37" t="s">
        <v>24</v>
      </c>
      <c r="E9" s="37"/>
      <c r="F9" s="37"/>
      <c r="G9" s="177" t="s">
        <v>42</v>
      </c>
      <c r="H9" s="60"/>
    </row>
    <row r="10" spans="1:38" x14ac:dyDescent="0.2">
      <c r="C10" s="70" t="s">
        <v>43</v>
      </c>
      <c r="D10" s="37" t="s">
        <v>24</v>
      </c>
      <c r="E10" s="37"/>
      <c r="F10" s="37"/>
      <c r="G10" s="177" t="s">
        <v>34</v>
      </c>
    </row>
    <row r="11" spans="1:38" x14ac:dyDescent="0.2">
      <c r="C11" s="70" t="s">
        <v>44</v>
      </c>
      <c r="D11" s="37" t="s">
        <v>24</v>
      </c>
      <c r="E11" s="37"/>
      <c r="F11" s="37"/>
      <c r="G11" s="177" t="s">
        <v>45</v>
      </c>
    </row>
    <row r="12" spans="1:38" x14ac:dyDescent="0.2">
      <c r="C12" s="70" t="s">
        <v>46</v>
      </c>
      <c r="D12" s="37" t="s">
        <v>24</v>
      </c>
      <c r="E12" s="37"/>
      <c r="F12" s="37"/>
      <c r="G12" s="177" t="s">
        <v>47</v>
      </c>
    </row>
    <row r="13" spans="1:38" x14ac:dyDescent="0.2">
      <c r="F13" s="36"/>
      <c r="G13" s="36"/>
    </row>
    <row r="14" spans="1:38" x14ac:dyDescent="0.2">
      <c r="C14" s="70" t="s">
        <v>30</v>
      </c>
      <c r="D14" s="37" t="s">
        <v>24</v>
      </c>
      <c r="E14" s="37"/>
      <c r="F14" s="37"/>
      <c r="G14" s="177" t="s">
        <v>33</v>
      </c>
    </row>
    <row r="15" spans="1:38" x14ac:dyDescent="0.2">
      <c r="C15" s="70" t="s">
        <v>2</v>
      </c>
      <c r="D15" s="37" t="s">
        <v>24</v>
      </c>
      <c r="E15" s="37"/>
      <c r="F15" s="37"/>
      <c r="G15" s="177" t="s">
        <v>37</v>
      </c>
    </row>
    <row r="16" spans="1:38" x14ac:dyDescent="0.2">
      <c r="C16" s="70" t="s">
        <v>48</v>
      </c>
      <c r="D16" s="37" t="s">
        <v>24</v>
      </c>
      <c r="E16" s="37"/>
      <c r="F16" s="37"/>
      <c r="G16" s="177" t="s">
        <v>49</v>
      </c>
    </row>
    <row r="17" spans="3:7" x14ac:dyDescent="0.2">
      <c r="C17" s="70" t="s">
        <v>50</v>
      </c>
      <c r="D17" s="37" t="s">
        <v>24</v>
      </c>
      <c r="E17" s="37"/>
      <c r="F17" s="37"/>
      <c r="G17" s="177" t="s">
        <v>51</v>
      </c>
    </row>
    <row r="18" spans="3:7" x14ac:dyDescent="0.2">
      <c r="C18" s="70"/>
      <c r="D18" s="37"/>
      <c r="E18" s="37"/>
      <c r="F18" s="37"/>
      <c r="G18" s="36"/>
    </row>
    <row r="19" spans="3:7" x14ac:dyDescent="0.2">
      <c r="C19" s="70" t="s">
        <v>52</v>
      </c>
      <c r="D19" s="37" t="s">
        <v>24</v>
      </c>
      <c r="E19" s="37"/>
      <c r="F19" s="37"/>
      <c r="G19" s="177" t="s">
        <v>53</v>
      </c>
    </row>
    <row r="20" spans="3:7" x14ac:dyDescent="0.2">
      <c r="C20" s="70" t="s">
        <v>54</v>
      </c>
      <c r="D20" s="37" t="s">
        <v>24</v>
      </c>
      <c r="E20" s="37"/>
      <c r="F20" s="37"/>
      <c r="G20" s="177" t="s">
        <v>55</v>
      </c>
    </row>
    <row r="21" spans="3:7" x14ac:dyDescent="0.2">
      <c r="C21" s="70" t="s">
        <v>56</v>
      </c>
      <c r="D21" s="37" t="s">
        <v>24</v>
      </c>
      <c r="E21" s="37"/>
      <c r="F21" s="37"/>
      <c r="G21" s="177" t="s">
        <v>57</v>
      </c>
    </row>
    <row r="22" spans="3:7" x14ac:dyDescent="0.2">
      <c r="C22" s="70" t="s">
        <v>58</v>
      </c>
      <c r="D22" s="37" t="s">
        <v>24</v>
      </c>
      <c r="E22" s="37"/>
      <c r="F22" s="37"/>
      <c r="G22" s="177" t="s">
        <v>59</v>
      </c>
    </row>
    <row r="23" spans="3:7" x14ac:dyDescent="0.2">
      <c r="C23" s="70" t="s">
        <v>60</v>
      </c>
      <c r="D23" s="37" t="s">
        <v>24</v>
      </c>
      <c r="E23" s="37"/>
      <c r="F23" s="37"/>
      <c r="G23" s="177" t="s">
        <v>61</v>
      </c>
    </row>
    <row r="24" spans="3:7" x14ac:dyDescent="0.2">
      <c r="C24" s="70" t="s">
        <v>62</v>
      </c>
      <c r="D24" s="37" t="s">
        <v>24</v>
      </c>
      <c r="E24" s="37"/>
      <c r="F24" s="37"/>
      <c r="G24" s="177" t="s">
        <v>63</v>
      </c>
    </row>
    <row r="25" spans="3:7" x14ac:dyDescent="0.2">
      <c r="C25" s="70" t="s">
        <v>64</v>
      </c>
      <c r="D25" s="37" t="s">
        <v>24</v>
      </c>
      <c r="E25" s="37"/>
      <c r="F25" s="37"/>
      <c r="G25" s="177" t="s">
        <v>65</v>
      </c>
    </row>
    <row r="26" spans="3:7" x14ac:dyDescent="0.2">
      <c r="C26" s="70" t="s">
        <v>66</v>
      </c>
      <c r="D26" s="37" t="s">
        <v>24</v>
      </c>
      <c r="E26" s="37"/>
      <c r="F26" s="37"/>
      <c r="G26" s="177" t="s">
        <v>67</v>
      </c>
    </row>
    <row r="27" spans="3:7" x14ac:dyDescent="0.2">
      <c r="C27" s="70" t="s">
        <v>68</v>
      </c>
      <c r="D27" s="37" t="s">
        <v>24</v>
      </c>
      <c r="E27" s="37"/>
      <c r="F27" s="37"/>
      <c r="G27" s="177" t="s">
        <v>69</v>
      </c>
    </row>
    <row r="28" spans="3:7" x14ac:dyDescent="0.2">
      <c r="C28" s="70"/>
      <c r="D28" s="37"/>
      <c r="E28" s="37"/>
      <c r="F28" s="37"/>
      <c r="G28" s="36"/>
    </row>
    <row r="29" spans="3:7" x14ac:dyDescent="0.2">
      <c r="C29" s="70" t="s">
        <v>196</v>
      </c>
      <c r="D29" s="37" t="s">
        <v>24</v>
      </c>
      <c r="E29" s="37"/>
      <c r="F29" s="37"/>
      <c r="G29" s="177" t="s">
        <v>189</v>
      </c>
    </row>
    <row r="30" spans="3:7" x14ac:dyDescent="0.2">
      <c r="C30" s="70" t="s">
        <v>197</v>
      </c>
      <c r="D30" s="37" t="s">
        <v>24</v>
      </c>
      <c r="E30" s="37"/>
      <c r="F30" s="37"/>
      <c r="G30" s="177" t="s">
        <v>191</v>
      </c>
    </row>
    <row r="31" spans="3:7" x14ac:dyDescent="0.2">
      <c r="C31" s="70" t="s">
        <v>198</v>
      </c>
      <c r="D31" s="37" t="s">
        <v>24</v>
      </c>
      <c r="E31" s="37"/>
      <c r="F31" s="37"/>
      <c r="G31" s="177" t="s">
        <v>190</v>
      </c>
    </row>
    <row r="32" spans="3:7" x14ac:dyDescent="0.2">
      <c r="C32" s="70" t="s">
        <v>199</v>
      </c>
      <c r="D32" s="37" t="s">
        <v>24</v>
      </c>
      <c r="E32" s="37"/>
      <c r="F32" s="37"/>
      <c r="G32" s="177" t="s">
        <v>193</v>
      </c>
    </row>
    <row r="33" spans="1:38" x14ac:dyDescent="0.2">
      <c r="C33" s="70" t="s">
        <v>200</v>
      </c>
      <c r="D33" s="37" t="s">
        <v>24</v>
      </c>
      <c r="E33" s="37"/>
      <c r="F33" s="37"/>
      <c r="G33" s="177" t="s">
        <v>194</v>
      </c>
    </row>
    <row r="34" spans="1:38" x14ac:dyDescent="0.2">
      <c r="C34" s="70" t="s">
        <v>201</v>
      </c>
      <c r="D34" s="37" t="s">
        <v>24</v>
      </c>
      <c r="E34" s="37"/>
      <c r="F34" s="37"/>
      <c r="G34" s="177" t="s">
        <v>195</v>
      </c>
    </row>
    <row r="35" spans="1:38" x14ac:dyDescent="0.2">
      <c r="C35" s="70" t="s">
        <v>218</v>
      </c>
      <c r="D35" s="37"/>
      <c r="E35" s="37"/>
      <c r="F35" s="37"/>
      <c r="G35" s="177" t="s">
        <v>216</v>
      </c>
    </row>
    <row r="36" spans="1:38" x14ac:dyDescent="0.2">
      <c r="C36" s="70" t="s">
        <v>219</v>
      </c>
      <c r="D36" s="37"/>
      <c r="E36" s="37"/>
      <c r="F36" s="37"/>
      <c r="G36" s="177" t="s">
        <v>217</v>
      </c>
    </row>
    <row r="37" spans="1:38" x14ac:dyDescent="0.2">
      <c r="C37" s="70" t="s">
        <v>202</v>
      </c>
      <c r="D37" s="37" t="s">
        <v>24</v>
      </c>
      <c r="E37" s="37"/>
      <c r="F37" s="37"/>
      <c r="G37" s="177" t="s">
        <v>192</v>
      </c>
    </row>
    <row r="38" spans="1:38" x14ac:dyDescent="0.2">
      <c r="C38" s="70"/>
      <c r="D38" s="37"/>
      <c r="E38" s="37"/>
      <c r="F38" s="37"/>
      <c r="G38" s="36"/>
    </row>
    <row r="39" spans="1:38" x14ac:dyDescent="0.2">
      <c r="C39" s="70" t="s">
        <v>70</v>
      </c>
      <c r="D39" s="37" t="s">
        <v>24</v>
      </c>
      <c r="E39" s="37"/>
      <c r="F39" s="37"/>
      <c r="G39" s="177" t="s">
        <v>70</v>
      </c>
    </row>
    <row r="40" spans="1:38" x14ac:dyDescent="0.2">
      <c r="C40" s="70" t="s">
        <v>71</v>
      </c>
      <c r="D40" s="37" t="s">
        <v>24</v>
      </c>
      <c r="E40" s="37"/>
      <c r="F40" s="37"/>
      <c r="G40" s="177" t="s">
        <v>71</v>
      </c>
    </row>
    <row r="41" spans="1:38" x14ac:dyDescent="0.2">
      <c r="C41" s="70"/>
      <c r="D41" s="37"/>
      <c r="E41" s="37"/>
      <c r="F41" s="37"/>
      <c r="G41" s="36"/>
    </row>
    <row r="42" spans="1:38" s="11" customFormat="1" ht="12.75" x14ac:dyDescent="0.2">
      <c r="A42" s="25"/>
      <c r="B42" s="26" t="s">
        <v>72</v>
      </c>
      <c r="C42" s="25"/>
      <c r="D42" s="25"/>
      <c r="E42" s="25"/>
      <c r="F42" s="52"/>
      <c r="G42" s="52"/>
      <c r="H42" s="52"/>
      <c r="I42" s="52"/>
      <c r="J42" s="34"/>
      <c r="K42" s="35"/>
      <c r="L42" s="34"/>
      <c r="M42" s="34"/>
      <c r="N42" s="35"/>
      <c r="O42" s="56"/>
      <c r="P42" s="56"/>
      <c r="Q42" s="56"/>
      <c r="R42" s="56"/>
      <c r="S42" s="57"/>
      <c r="T42" s="58"/>
      <c r="U42" s="5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1:38" x14ac:dyDescent="0.2"/>
    <row r="44" spans="1:38" x14ac:dyDescent="0.2">
      <c r="C44" s="59" t="str">
        <f>B42</f>
        <v>Months</v>
      </c>
      <c r="D44" s="39" t="s">
        <v>1</v>
      </c>
      <c r="E44" s="39"/>
      <c r="F44" s="60"/>
      <c r="G44" s="60" t="s">
        <v>40</v>
      </c>
      <c r="H44" s="60"/>
    </row>
    <row r="45" spans="1:38" x14ac:dyDescent="0.2">
      <c r="C45" s="70" t="s">
        <v>73</v>
      </c>
      <c r="D45" s="37" t="s">
        <v>24</v>
      </c>
      <c r="E45" s="37"/>
      <c r="F45" s="37"/>
      <c r="G45" s="178">
        <v>36526</v>
      </c>
      <c r="H45" s="60"/>
    </row>
    <row r="46" spans="1:38" x14ac:dyDescent="0.2">
      <c r="C46" s="70" t="s">
        <v>74</v>
      </c>
      <c r="D46" s="37" t="s">
        <v>24</v>
      </c>
      <c r="E46" s="37"/>
      <c r="F46" s="37"/>
      <c r="G46" s="178">
        <v>36557</v>
      </c>
      <c r="H46" s="60"/>
    </row>
    <row r="47" spans="1:38" x14ac:dyDescent="0.2">
      <c r="C47" s="70" t="s">
        <v>75</v>
      </c>
      <c r="D47" s="37" t="s">
        <v>24</v>
      </c>
      <c r="E47" s="37"/>
      <c r="F47" s="37"/>
      <c r="G47" s="178">
        <v>36586</v>
      </c>
      <c r="H47" s="60"/>
    </row>
    <row r="48" spans="1:38" x14ac:dyDescent="0.2">
      <c r="C48" s="70" t="s">
        <v>76</v>
      </c>
      <c r="D48" s="37" t="s">
        <v>24</v>
      </c>
      <c r="E48" s="37"/>
      <c r="F48" s="37"/>
      <c r="G48" s="178">
        <v>36617</v>
      </c>
    </row>
    <row r="49" spans="1:38" x14ac:dyDescent="0.2">
      <c r="C49" s="70" t="s">
        <v>77</v>
      </c>
      <c r="D49" s="37" t="s">
        <v>24</v>
      </c>
      <c r="E49" s="37"/>
      <c r="F49" s="37"/>
      <c r="G49" s="178">
        <v>36647</v>
      </c>
    </row>
    <row r="50" spans="1:38" x14ac:dyDescent="0.2">
      <c r="C50" s="70" t="s">
        <v>78</v>
      </c>
      <c r="D50" s="37" t="s">
        <v>24</v>
      </c>
      <c r="E50" s="37"/>
      <c r="F50" s="37"/>
      <c r="G50" s="178">
        <v>36678</v>
      </c>
    </row>
    <row r="51" spans="1:38" x14ac:dyDescent="0.2">
      <c r="C51" s="70" t="s">
        <v>79</v>
      </c>
      <c r="D51" s="37" t="s">
        <v>24</v>
      </c>
      <c r="E51" s="37"/>
      <c r="F51" s="37"/>
      <c r="G51" s="178">
        <v>36708</v>
      </c>
    </row>
    <row r="52" spans="1:38" x14ac:dyDescent="0.2">
      <c r="C52" s="70" t="s">
        <v>80</v>
      </c>
      <c r="D52" s="37" t="s">
        <v>24</v>
      </c>
      <c r="E52" s="37"/>
      <c r="F52" s="37"/>
      <c r="G52" s="178">
        <v>36739</v>
      </c>
    </row>
    <row r="53" spans="1:38" x14ac:dyDescent="0.2">
      <c r="C53" s="70" t="s">
        <v>81</v>
      </c>
      <c r="D53" s="37" t="s">
        <v>24</v>
      </c>
      <c r="E53" s="37"/>
      <c r="F53" s="37"/>
      <c r="G53" s="178">
        <v>36770</v>
      </c>
    </row>
    <row r="54" spans="1:38" x14ac:dyDescent="0.2">
      <c r="C54" s="70" t="s">
        <v>82</v>
      </c>
      <c r="D54" s="37" t="s">
        <v>24</v>
      </c>
      <c r="E54" s="37"/>
      <c r="F54" s="37"/>
      <c r="G54" s="178">
        <v>36800</v>
      </c>
    </row>
    <row r="55" spans="1:38" x14ac:dyDescent="0.2">
      <c r="C55" s="70" t="s">
        <v>83</v>
      </c>
      <c r="D55" s="37" t="s">
        <v>24</v>
      </c>
      <c r="E55" s="37"/>
      <c r="F55" s="37"/>
      <c r="G55" s="178">
        <v>36831</v>
      </c>
    </row>
    <row r="56" spans="1:38" x14ac:dyDescent="0.2">
      <c r="C56" s="70" t="s">
        <v>84</v>
      </c>
      <c r="D56" s="37" t="s">
        <v>24</v>
      </c>
      <c r="E56" s="37"/>
      <c r="F56" s="37"/>
      <c r="G56" s="178">
        <v>36861</v>
      </c>
    </row>
    <row r="57" spans="1:38" x14ac:dyDescent="0.2">
      <c r="C57" s="70"/>
      <c r="D57" s="37"/>
      <c r="E57" s="37"/>
      <c r="F57" s="37"/>
    </row>
    <row r="58" spans="1:38" s="11" customFormat="1" ht="12.75" x14ac:dyDescent="0.2">
      <c r="A58" s="25"/>
      <c r="B58" s="26" t="s">
        <v>85</v>
      </c>
      <c r="C58" s="25"/>
      <c r="D58" s="25"/>
      <c r="E58" s="25"/>
      <c r="F58" s="52"/>
      <c r="G58" s="52"/>
      <c r="H58" s="52"/>
      <c r="I58" s="52"/>
      <c r="J58" s="34"/>
      <c r="K58" s="35"/>
      <c r="L58" s="34"/>
      <c r="M58" s="34"/>
      <c r="N58" s="35"/>
      <c r="O58" s="56"/>
      <c r="P58" s="56"/>
      <c r="Q58" s="56"/>
      <c r="R58" s="56"/>
      <c r="S58" s="57"/>
      <c r="T58" s="58"/>
      <c r="U58" s="5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</row>
    <row r="59" spans="1:38" x14ac:dyDescent="0.2"/>
    <row r="60" spans="1:38" x14ac:dyDescent="0.2">
      <c r="C60" s="59" t="str">
        <f>B58</f>
        <v>Years</v>
      </c>
      <c r="D60" s="39" t="s">
        <v>1</v>
      </c>
      <c r="E60" s="39"/>
      <c r="F60" s="60"/>
      <c r="G60" s="60" t="s">
        <v>86</v>
      </c>
      <c r="H60" s="60" t="s">
        <v>87</v>
      </c>
      <c r="I60" s="60" t="s">
        <v>88</v>
      </c>
      <c r="K60" s="60" t="s">
        <v>89</v>
      </c>
      <c r="L60" s="60" t="s">
        <v>90</v>
      </c>
    </row>
    <row r="61" spans="1:38" x14ac:dyDescent="0.2">
      <c r="C61" s="179">
        <v>42522</v>
      </c>
      <c r="D61" s="37" t="s">
        <v>24</v>
      </c>
      <c r="E61" s="37"/>
      <c r="F61" s="37"/>
      <c r="G61" s="180">
        <v>2016</v>
      </c>
      <c r="H61" s="181">
        <f t="shared" ref="H61:H87" si="0">DATE(G61,MONTH(yearending),1)</f>
        <v>42522</v>
      </c>
      <c r="I61" s="182" t="str">
        <f>G61-1&amp;"–"&amp;RIGHT(G61,2)</f>
        <v>2015–16</v>
      </c>
      <c r="K61" s="181">
        <f>DATE(G61,MONTH(G56),1)</f>
        <v>42705</v>
      </c>
      <c r="L61" s="140">
        <f>G61</f>
        <v>2016</v>
      </c>
    </row>
    <row r="62" spans="1:38" x14ac:dyDescent="0.2">
      <c r="C62" s="179">
        <v>42887</v>
      </c>
      <c r="D62" s="37" t="s">
        <v>24</v>
      </c>
      <c r="E62" s="37"/>
      <c r="F62" s="37"/>
      <c r="G62" s="180">
        <v>2017</v>
      </c>
      <c r="H62" s="181">
        <f t="shared" si="0"/>
        <v>42887</v>
      </c>
      <c r="I62" s="182" t="str">
        <f>G62-1&amp;"–"&amp;RIGHT(G62,2)</f>
        <v>2016–17</v>
      </c>
      <c r="K62" s="181">
        <f>DATE(G62,MONTH(G56),1)</f>
        <v>43070</v>
      </c>
      <c r="L62" s="140">
        <f>G62</f>
        <v>2017</v>
      </c>
    </row>
    <row r="63" spans="1:38" x14ac:dyDescent="0.2">
      <c r="C63" s="179">
        <v>43252</v>
      </c>
      <c r="D63" s="37" t="s">
        <v>24</v>
      </c>
      <c r="E63" s="37"/>
      <c r="F63" s="37"/>
      <c r="G63" s="180">
        <v>2018</v>
      </c>
      <c r="H63" s="181">
        <f t="shared" si="0"/>
        <v>43252</v>
      </c>
      <c r="I63" s="182" t="str">
        <f>G63-1&amp;"–"&amp;RIGHT(G63,2)</f>
        <v>2017–18</v>
      </c>
      <c r="K63" s="181">
        <f>DATE(G63,MONTH(G56),1)</f>
        <v>43435</v>
      </c>
      <c r="L63" s="140">
        <f>G63</f>
        <v>2018</v>
      </c>
    </row>
    <row r="64" spans="1:38" x14ac:dyDescent="0.2">
      <c r="C64" s="179">
        <v>43617</v>
      </c>
      <c r="D64" s="37" t="s">
        <v>24</v>
      </c>
      <c r="E64" s="37"/>
      <c r="F64" s="37"/>
      <c r="G64" s="180">
        <v>2019</v>
      </c>
      <c r="H64" s="181">
        <f t="shared" si="0"/>
        <v>43617</v>
      </c>
      <c r="I64" s="182" t="str">
        <f>G64-1&amp;"–"&amp;RIGHT(G64,2)</f>
        <v>2018–19</v>
      </c>
      <c r="K64" s="181">
        <f>DATE(G64,MONTH(G56),1)</f>
        <v>43800</v>
      </c>
      <c r="L64" s="140">
        <f>G64</f>
        <v>2019</v>
      </c>
    </row>
    <row r="65" spans="3:12" x14ac:dyDescent="0.2">
      <c r="C65" s="179">
        <v>43983</v>
      </c>
      <c r="D65" s="37" t="s">
        <v>24</v>
      </c>
      <c r="E65" s="37"/>
      <c r="F65" s="37"/>
      <c r="G65" s="180">
        <v>2020</v>
      </c>
      <c r="H65" s="181">
        <f t="shared" si="0"/>
        <v>43983</v>
      </c>
      <c r="I65" s="182" t="str">
        <f t="shared" ref="I65:I84" si="1">G65-1&amp;"–"&amp;RIGHT(G65,2)</f>
        <v>2019–20</v>
      </c>
      <c r="K65" s="181">
        <f>DATE(G65,MONTH(G56),1)</f>
        <v>44166</v>
      </c>
      <c r="L65" s="140">
        <f>G65</f>
        <v>2020</v>
      </c>
    </row>
    <row r="66" spans="3:12" x14ac:dyDescent="0.2">
      <c r="C66" s="179">
        <v>44348</v>
      </c>
      <c r="D66" s="37" t="s">
        <v>24</v>
      </c>
      <c r="E66" s="37"/>
      <c r="F66" s="37"/>
      <c r="G66" s="180">
        <v>2021</v>
      </c>
      <c r="H66" s="181">
        <f t="shared" si="0"/>
        <v>44348</v>
      </c>
      <c r="I66" s="182" t="str">
        <f t="shared" si="1"/>
        <v>2020–21</v>
      </c>
      <c r="K66" s="181">
        <f>H66</f>
        <v>44348</v>
      </c>
      <c r="L66" s="183" t="s">
        <v>91</v>
      </c>
    </row>
    <row r="67" spans="3:12" x14ac:dyDescent="0.2">
      <c r="C67" s="179">
        <v>44713</v>
      </c>
      <c r="D67" s="37" t="s">
        <v>24</v>
      </c>
      <c r="E67" s="37"/>
      <c r="F67" s="37"/>
      <c r="G67" s="180">
        <v>2022</v>
      </c>
      <c r="H67" s="181">
        <f t="shared" si="0"/>
        <v>44713</v>
      </c>
      <c r="I67" s="182" t="str">
        <f t="shared" si="1"/>
        <v>2021–22</v>
      </c>
      <c r="K67" s="181">
        <f t="shared" ref="K67:L84" si="2">H67</f>
        <v>44713</v>
      </c>
      <c r="L67" s="182" t="str">
        <f>I67</f>
        <v>2021–22</v>
      </c>
    </row>
    <row r="68" spans="3:12" x14ac:dyDescent="0.2">
      <c r="C68" s="179">
        <v>45078</v>
      </c>
      <c r="D68" s="37" t="s">
        <v>24</v>
      </c>
      <c r="E68" s="37"/>
      <c r="F68" s="37"/>
      <c r="G68" s="180">
        <v>2023</v>
      </c>
      <c r="H68" s="181">
        <f t="shared" si="0"/>
        <v>45078</v>
      </c>
      <c r="I68" s="182" t="str">
        <f t="shared" si="1"/>
        <v>2022–23</v>
      </c>
      <c r="K68" s="181">
        <f t="shared" si="2"/>
        <v>45078</v>
      </c>
      <c r="L68" s="182" t="str">
        <f t="shared" si="2"/>
        <v>2022–23</v>
      </c>
    </row>
    <row r="69" spans="3:12" x14ac:dyDescent="0.2">
      <c r="C69" s="179">
        <v>45444</v>
      </c>
      <c r="D69" s="37" t="s">
        <v>24</v>
      </c>
      <c r="E69" s="37"/>
      <c r="F69" s="37"/>
      <c r="G69" s="180">
        <v>2024</v>
      </c>
      <c r="H69" s="181">
        <f t="shared" si="0"/>
        <v>45444</v>
      </c>
      <c r="I69" s="182" t="str">
        <f t="shared" si="1"/>
        <v>2023–24</v>
      </c>
      <c r="K69" s="181">
        <f t="shared" si="2"/>
        <v>45444</v>
      </c>
      <c r="L69" s="182" t="str">
        <f t="shared" si="2"/>
        <v>2023–24</v>
      </c>
    </row>
    <row r="70" spans="3:12" x14ac:dyDescent="0.2">
      <c r="C70" s="179">
        <v>45809</v>
      </c>
      <c r="D70" s="37" t="s">
        <v>24</v>
      </c>
      <c r="E70" s="37"/>
      <c r="F70" s="37"/>
      <c r="G70" s="180">
        <v>2025</v>
      </c>
      <c r="H70" s="181">
        <f t="shared" si="0"/>
        <v>45809</v>
      </c>
      <c r="I70" s="182" t="str">
        <f t="shared" si="1"/>
        <v>2024–25</v>
      </c>
      <c r="K70" s="181">
        <f t="shared" si="2"/>
        <v>45809</v>
      </c>
      <c r="L70" s="182" t="str">
        <f t="shared" si="2"/>
        <v>2024–25</v>
      </c>
    </row>
    <row r="71" spans="3:12" x14ac:dyDescent="0.2">
      <c r="C71" s="179">
        <v>46174</v>
      </c>
      <c r="D71" s="37" t="s">
        <v>24</v>
      </c>
      <c r="E71" s="37"/>
      <c r="F71" s="37"/>
      <c r="G71" s="180">
        <v>2026</v>
      </c>
      <c r="H71" s="181">
        <f t="shared" si="0"/>
        <v>46174</v>
      </c>
      <c r="I71" s="182" t="str">
        <f t="shared" si="1"/>
        <v>2025–26</v>
      </c>
      <c r="K71" s="181">
        <f t="shared" si="2"/>
        <v>46174</v>
      </c>
      <c r="L71" s="182" t="str">
        <f t="shared" si="2"/>
        <v>2025–26</v>
      </c>
    </row>
    <row r="72" spans="3:12" x14ac:dyDescent="0.2">
      <c r="C72" s="179">
        <v>46539</v>
      </c>
      <c r="D72" s="37" t="s">
        <v>24</v>
      </c>
      <c r="E72" s="37"/>
      <c r="F72" s="37"/>
      <c r="G72" s="180">
        <v>2027</v>
      </c>
      <c r="H72" s="181">
        <f t="shared" si="0"/>
        <v>46539</v>
      </c>
      <c r="I72" s="182" t="str">
        <f t="shared" si="1"/>
        <v>2026–27</v>
      </c>
      <c r="K72" s="181">
        <f t="shared" si="2"/>
        <v>46539</v>
      </c>
      <c r="L72" s="182" t="str">
        <f t="shared" si="2"/>
        <v>2026–27</v>
      </c>
    </row>
    <row r="73" spans="3:12" x14ac:dyDescent="0.2">
      <c r="C73" s="179">
        <v>46905</v>
      </c>
      <c r="D73" s="37" t="s">
        <v>24</v>
      </c>
      <c r="E73" s="37"/>
      <c r="F73" s="37"/>
      <c r="G73" s="180">
        <v>2028</v>
      </c>
      <c r="H73" s="181">
        <f t="shared" si="0"/>
        <v>46905</v>
      </c>
      <c r="I73" s="182" t="str">
        <f t="shared" si="1"/>
        <v>2027–28</v>
      </c>
      <c r="K73" s="181">
        <f t="shared" si="2"/>
        <v>46905</v>
      </c>
      <c r="L73" s="182" t="str">
        <f t="shared" si="2"/>
        <v>2027–28</v>
      </c>
    </row>
    <row r="74" spans="3:12" x14ac:dyDescent="0.2">
      <c r="C74" s="179">
        <v>47270</v>
      </c>
      <c r="D74" s="37" t="s">
        <v>24</v>
      </c>
      <c r="E74" s="37"/>
      <c r="F74" s="37"/>
      <c r="G74" s="180">
        <v>2029</v>
      </c>
      <c r="H74" s="181">
        <f t="shared" si="0"/>
        <v>47270</v>
      </c>
      <c r="I74" s="182" t="str">
        <f t="shared" si="1"/>
        <v>2028–29</v>
      </c>
      <c r="K74" s="181">
        <f t="shared" si="2"/>
        <v>47270</v>
      </c>
      <c r="L74" s="182" t="str">
        <f t="shared" si="2"/>
        <v>2028–29</v>
      </c>
    </row>
    <row r="75" spans="3:12" x14ac:dyDescent="0.2">
      <c r="C75" s="179">
        <v>47635</v>
      </c>
      <c r="D75" s="37" t="s">
        <v>24</v>
      </c>
      <c r="E75" s="37"/>
      <c r="F75" s="37"/>
      <c r="G75" s="180">
        <v>2030</v>
      </c>
      <c r="H75" s="181">
        <f t="shared" si="0"/>
        <v>47635</v>
      </c>
      <c r="I75" s="182" t="str">
        <f t="shared" si="1"/>
        <v>2029–30</v>
      </c>
      <c r="K75" s="181">
        <f t="shared" si="2"/>
        <v>47635</v>
      </c>
      <c r="L75" s="182" t="str">
        <f t="shared" si="2"/>
        <v>2029–30</v>
      </c>
    </row>
    <row r="76" spans="3:12" x14ac:dyDescent="0.2">
      <c r="C76" s="179">
        <v>48000</v>
      </c>
      <c r="D76" s="37" t="s">
        <v>24</v>
      </c>
      <c r="E76" s="37"/>
      <c r="F76" s="37"/>
      <c r="G76" s="180">
        <v>2031</v>
      </c>
      <c r="H76" s="181">
        <f t="shared" si="0"/>
        <v>48000</v>
      </c>
      <c r="I76" s="182" t="str">
        <f t="shared" si="1"/>
        <v>2030–31</v>
      </c>
      <c r="K76" s="181">
        <f t="shared" si="2"/>
        <v>48000</v>
      </c>
      <c r="L76" s="182" t="str">
        <f t="shared" si="2"/>
        <v>2030–31</v>
      </c>
    </row>
    <row r="77" spans="3:12" x14ac:dyDescent="0.2">
      <c r="C77" s="179">
        <v>48366</v>
      </c>
      <c r="D77" s="37" t="s">
        <v>24</v>
      </c>
      <c r="E77" s="37"/>
      <c r="F77" s="37"/>
      <c r="G77" s="180">
        <v>2032</v>
      </c>
      <c r="H77" s="181">
        <f t="shared" si="0"/>
        <v>48366</v>
      </c>
      <c r="I77" s="182" t="str">
        <f t="shared" si="1"/>
        <v>2031–32</v>
      </c>
      <c r="K77" s="181">
        <f t="shared" si="2"/>
        <v>48366</v>
      </c>
      <c r="L77" s="182" t="str">
        <f t="shared" si="2"/>
        <v>2031–32</v>
      </c>
    </row>
    <row r="78" spans="3:12" x14ac:dyDescent="0.2">
      <c r="C78" s="179">
        <v>48731</v>
      </c>
      <c r="D78" s="37" t="s">
        <v>24</v>
      </c>
      <c r="E78" s="37"/>
      <c r="F78" s="37"/>
      <c r="G78" s="180">
        <v>2033</v>
      </c>
      <c r="H78" s="181">
        <f t="shared" si="0"/>
        <v>48731</v>
      </c>
      <c r="I78" s="182" t="str">
        <f t="shared" si="1"/>
        <v>2032–33</v>
      </c>
      <c r="K78" s="181">
        <f t="shared" si="2"/>
        <v>48731</v>
      </c>
      <c r="L78" s="182" t="str">
        <f t="shared" si="2"/>
        <v>2032–33</v>
      </c>
    </row>
    <row r="79" spans="3:12" x14ac:dyDescent="0.2">
      <c r="C79" s="179">
        <v>49096</v>
      </c>
      <c r="D79" s="37" t="s">
        <v>24</v>
      </c>
      <c r="E79" s="37"/>
      <c r="F79" s="37"/>
      <c r="G79" s="180">
        <v>2034</v>
      </c>
      <c r="H79" s="181">
        <f t="shared" si="0"/>
        <v>49096</v>
      </c>
      <c r="I79" s="182" t="str">
        <f t="shared" si="1"/>
        <v>2033–34</v>
      </c>
      <c r="K79" s="181">
        <f t="shared" si="2"/>
        <v>49096</v>
      </c>
      <c r="L79" s="182" t="str">
        <f t="shared" si="2"/>
        <v>2033–34</v>
      </c>
    </row>
    <row r="80" spans="3:12" x14ac:dyDescent="0.2">
      <c r="C80" s="179">
        <v>49461</v>
      </c>
      <c r="D80" s="37" t="s">
        <v>24</v>
      </c>
      <c r="E80" s="37"/>
      <c r="F80" s="37"/>
      <c r="G80" s="180">
        <v>2035</v>
      </c>
      <c r="H80" s="181">
        <f t="shared" si="0"/>
        <v>49461</v>
      </c>
      <c r="I80" s="182" t="str">
        <f t="shared" si="1"/>
        <v>2034–35</v>
      </c>
      <c r="K80" s="181">
        <f t="shared" si="2"/>
        <v>49461</v>
      </c>
      <c r="L80" s="182" t="str">
        <f t="shared" si="2"/>
        <v>2034–35</v>
      </c>
    </row>
    <row r="81" spans="1:38" x14ac:dyDescent="0.2">
      <c r="C81" s="179">
        <v>49827</v>
      </c>
      <c r="D81" s="37" t="s">
        <v>24</v>
      </c>
      <c r="E81" s="37"/>
      <c r="F81" s="37"/>
      <c r="G81" s="180">
        <v>2036</v>
      </c>
      <c r="H81" s="181">
        <f t="shared" si="0"/>
        <v>49827</v>
      </c>
      <c r="I81" s="182" t="str">
        <f t="shared" si="1"/>
        <v>2035–36</v>
      </c>
      <c r="K81" s="181">
        <f t="shared" si="2"/>
        <v>49827</v>
      </c>
      <c r="L81" s="182" t="str">
        <f t="shared" si="2"/>
        <v>2035–36</v>
      </c>
    </row>
    <row r="82" spans="1:38" x14ac:dyDescent="0.2">
      <c r="C82" s="179">
        <v>50192</v>
      </c>
      <c r="D82" s="37" t="s">
        <v>24</v>
      </c>
      <c r="E82" s="37"/>
      <c r="F82" s="37"/>
      <c r="G82" s="180">
        <v>2037</v>
      </c>
      <c r="H82" s="181">
        <f t="shared" si="0"/>
        <v>50192</v>
      </c>
      <c r="I82" s="182" t="str">
        <f t="shared" si="1"/>
        <v>2036–37</v>
      </c>
      <c r="K82" s="181">
        <f t="shared" si="2"/>
        <v>50192</v>
      </c>
      <c r="L82" s="182" t="str">
        <f t="shared" si="2"/>
        <v>2036–37</v>
      </c>
    </row>
    <row r="83" spans="1:38" x14ac:dyDescent="0.2">
      <c r="C83" s="179">
        <v>50557</v>
      </c>
      <c r="D83" s="37" t="s">
        <v>24</v>
      </c>
      <c r="E83" s="37"/>
      <c r="F83" s="37"/>
      <c r="G83" s="180">
        <v>2038</v>
      </c>
      <c r="H83" s="181">
        <f t="shared" si="0"/>
        <v>50557</v>
      </c>
      <c r="I83" s="182" t="str">
        <f t="shared" si="1"/>
        <v>2037–38</v>
      </c>
      <c r="K83" s="181">
        <f t="shared" si="2"/>
        <v>50557</v>
      </c>
      <c r="L83" s="182" t="str">
        <f t="shared" si="2"/>
        <v>2037–38</v>
      </c>
    </row>
    <row r="84" spans="1:38" x14ac:dyDescent="0.2">
      <c r="C84" s="179">
        <v>50922</v>
      </c>
      <c r="D84" s="37" t="s">
        <v>24</v>
      </c>
      <c r="E84" s="37"/>
      <c r="F84" s="37"/>
      <c r="G84" s="180">
        <v>2039</v>
      </c>
      <c r="H84" s="181">
        <f t="shared" si="0"/>
        <v>50922</v>
      </c>
      <c r="I84" s="182" t="str">
        <f t="shared" si="1"/>
        <v>2038–39</v>
      </c>
      <c r="K84" s="181">
        <f t="shared" si="2"/>
        <v>50922</v>
      </c>
      <c r="L84" s="182" t="str">
        <f t="shared" si="2"/>
        <v>2038–39</v>
      </c>
    </row>
    <row r="85" spans="1:38" x14ac:dyDescent="0.2">
      <c r="C85" s="179">
        <v>51288</v>
      </c>
      <c r="D85" s="37" t="s">
        <v>24</v>
      </c>
      <c r="E85" s="37"/>
      <c r="F85" s="37"/>
      <c r="G85" s="180">
        <v>2040</v>
      </c>
      <c r="H85" s="181">
        <f t="shared" si="0"/>
        <v>51288</v>
      </c>
      <c r="I85" s="182" t="str">
        <f>G85-1&amp;"–"&amp;RIGHT(G85,2)</f>
        <v>2039–40</v>
      </c>
      <c r="K85" s="181">
        <f t="shared" ref="K85:L87" si="3">H85</f>
        <v>51288</v>
      </c>
      <c r="L85" s="182" t="str">
        <f t="shared" si="3"/>
        <v>2039–40</v>
      </c>
    </row>
    <row r="86" spans="1:38" x14ac:dyDescent="0.2">
      <c r="C86" s="179">
        <v>51653</v>
      </c>
      <c r="D86" s="37" t="s">
        <v>24</v>
      </c>
      <c r="E86" s="37"/>
      <c r="F86" s="37"/>
      <c r="G86" s="180">
        <v>2041</v>
      </c>
      <c r="H86" s="181">
        <f t="shared" si="0"/>
        <v>51653</v>
      </c>
      <c r="I86" s="182" t="str">
        <f>G86-1&amp;"–"&amp;RIGHT(G86,2)</f>
        <v>2040–41</v>
      </c>
      <c r="K86" s="181">
        <f t="shared" si="3"/>
        <v>51653</v>
      </c>
      <c r="L86" s="182" t="str">
        <f t="shared" si="3"/>
        <v>2040–41</v>
      </c>
    </row>
    <row r="87" spans="1:38" x14ac:dyDescent="0.2">
      <c r="C87" s="179">
        <v>52018</v>
      </c>
      <c r="D87" s="37" t="s">
        <v>24</v>
      </c>
      <c r="E87" s="37"/>
      <c r="F87" s="37"/>
      <c r="G87" s="180">
        <v>2042</v>
      </c>
      <c r="H87" s="181">
        <f t="shared" si="0"/>
        <v>52018</v>
      </c>
      <c r="I87" s="182" t="str">
        <f>G87-1&amp;"–"&amp;RIGHT(G87,2)</f>
        <v>2041–42</v>
      </c>
      <c r="K87" s="181">
        <f t="shared" si="3"/>
        <v>52018</v>
      </c>
      <c r="L87" s="182" t="str">
        <f t="shared" si="3"/>
        <v>2041–42</v>
      </c>
    </row>
    <row r="88" spans="1:38" x14ac:dyDescent="0.2">
      <c r="H88" s="36" t="s">
        <v>92</v>
      </c>
    </row>
    <row r="89" spans="1:38" s="11" customFormat="1" ht="12.75" x14ac:dyDescent="0.2">
      <c r="A89" s="25"/>
      <c r="B89" s="26" t="s">
        <v>93</v>
      </c>
      <c r="C89" s="25"/>
      <c r="D89" s="25"/>
      <c r="E89" s="25"/>
      <c r="F89" s="52"/>
      <c r="G89" s="52"/>
      <c r="H89" s="52"/>
      <c r="I89" s="52"/>
      <c r="J89" s="34"/>
      <c r="K89" s="35"/>
      <c r="L89" s="34"/>
      <c r="M89" s="34"/>
      <c r="N89" s="35"/>
      <c r="O89" s="56"/>
      <c r="P89" s="56"/>
      <c r="Q89" s="56"/>
      <c r="R89" s="56"/>
      <c r="S89" s="57"/>
      <c r="T89" s="58"/>
      <c r="U89" s="5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</row>
    <row r="90" spans="1:38" x14ac:dyDescent="0.2"/>
    <row r="91" spans="1:38" x14ac:dyDescent="0.2">
      <c r="C91" s="59" t="str">
        <f>B89</f>
        <v>Regulatory years</v>
      </c>
      <c r="D91" s="39" t="s">
        <v>1</v>
      </c>
      <c r="E91" s="39"/>
      <c r="F91" s="60"/>
      <c r="G91" s="60" t="s">
        <v>94</v>
      </c>
      <c r="H91" s="60" t="s">
        <v>13</v>
      </c>
    </row>
    <row r="92" spans="1:38" x14ac:dyDescent="0.2">
      <c r="C92" s="70" t="s">
        <v>95</v>
      </c>
      <c r="D92" s="37" t="s">
        <v>96</v>
      </c>
      <c r="E92" s="37"/>
      <c r="F92" s="37"/>
      <c r="G92" s="140" t="str">
        <f>RCP_firstyear</f>
        <v>2021–22</v>
      </c>
      <c r="H92" s="181">
        <f>INDEX($H$65:$H$87,MATCH(G92,$I$65:$I$87))</f>
        <v>44713</v>
      </c>
    </row>
    <row r="93" spans="1:38" x14ac:dyDescent="0.2">
      <c r="C93" s="70" t="s">
        <v>97</v>
      </c>
      <c r="D93" s="37" t="s">
        <v>96</v>
      </c>
      <c r="E93" s="37"/>
      <c r="F93" s="37"/>
      <c r="G93" s="140" t="str">
        <f>INDEX('Lookup Tables'!I65:I75,MATCH(RCP_firstyear,'Lookup Tables'!I65:I75)+1)</f>
        <v>2022–23</v>
      </c>
      <c r="H93" s="181">
        <f>INDEX($H$65:$H$87,MATCH(G93,$I$65:$I$87))</f>
        <v>45078</v>
      </c>
    </row>
    <row r="94" spans="1:38" x14ac:dyDescent="0.2">
      <c r="C94" s="70" t="s">
        <v>98</v>
      </c>
      <c r="D94" s="37" t="s">
        <v>96</v>
      </c>
      <c r="E94" s="37"/>
      <c r="F94" s="37"/>
      <c r="G94" s="140" t="str">
        <f>INDEX('Lookup Tables'!I65:I75,MATCH(RCP_firstyear,'Lookup Tables'!I65:I75)+2)</f>
        <v>2023–24</v>
      </c>
      <c r="H94" s="181">
        <f>INDEX($H$65:$H$87,MATCH(G94,$I$65:$I$87))</f>
        <v>45444</v>
      </c>
    </row>
    <row r="95" spans="1:38" x14ac:dyDescent="0.2">
      <c r="C95" s="70" t="s">
        <v>99</v>
      </c>
      <c r="D95" s="37" t="s">
        <v>96</v>
      </c>
      <c r="E95" s="37"/>
      <c r="F95" s="37"/>
      <c r="G95" s="140" t="str">
        <f>INDEX('Lookup Tables'!I65:I75,MATCH(RCP_firstyear,'Lookup Tables'!I65:I75)+3)</f>
        <v>2024–25</v>
      </c>
      <c r="H95" s="181">
        <f>INDEX($H$65:$H$87,MATCH(G95,$I$65:$I$87))</f>
        <v>45809</v>
      </c>
    </row>
    <row r="96" spans="1:38" x14ac:dyDescent="0.2">
      <c r="C96" s="70" t="s">
        <v>100</v>
      </c>
      <c r="D96" s="37" t="s">
        <v>96</v>
      </c>
      <c r="E96" s="37"/>
      <c r="F96" s="37"/>
      <c r="G96" s="140" t="str">
        <f>INDEX('Lookup Tables'!I65:I75,MATCH(RCP_firstyear,'Lookup Tables'!I65:I75)+4)</f>
        <v>2025–26</v>
      </c>
      <c r="H96" s="181">
        <f>INDEX($H$65:$H$87,MATCH(G96,$I$65:$I$87))</f>
        <v>46174</v>
      </c>
    </row>
    <row r="97" spans="1:38" x14ac:dyDescent="0.2">
      <c r="C97" s="70"/>
      <c r="D97" s="37"/>
      <c r="E97" s="37"/>
      <c r="F97" s="37"/>
      <c r="G97" s="143"/>
      <c r="H97" s="184"/>
    </row>
    <row r="98" spans="1:38" s="11" customFormat="1" ht="12.75" x14ac:dyDescent="0.2">
      <c r="A98" s="25"/>
      <c r="B98" s="26" t="s">
        <v>11</v>
      </c>
      <c r="C98" s="25"/>
      <c r="D98" s="25"/>
      <c r="E98" s="25"/>
      <c r="F98" s="52"/>
      <c r="G98" s="52"/>
      <c r="H98" s="52"/>
      <c r="I98" s="52"/>
      <c r="J98" s="34"/>
      <c r="K98" s="35"/>
      <c r="L98" s="34"/>
      <c r="M98" s="34"/>
      <c r="N98" s="35"/>
      <c r="O98" s="56"/>
      <c r="P98" s="56"/>
      <c r="Q98" s="56"/>
      <c r="R98" s="56"/>
      <c r="S98" s="57"/>
      <c r="T98" s="58"/>
      <c r="U98" s="5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</row>
    <row r="99" spans="1:38" x14ac:dyDescent="0.2"/>
    <row r="100" spans="1:38" x14ac:dyDescent="0.2">
      <c r="C100" s="59" t="str">
        <f>B98</f>
        <v>DNSP name</v>
      </c>
      <c r="D100" s="39" t="s">
        <v>1</v>
      </c>
      <c r="E100" s="39"/>
      <c r="F100" s="60"/>
      <c r="G100" s="60"/>
      <c r="H100" s="185"/>
    </row>
    <row r="101" spans="1:38" x14ac:dyDescent="0.2">
      <c r="C101" s="70"/>
      <c r="D101" s="37" t="s">
        <v>24</v>
      </c>
      <c r="E101" s="37"/>
      <c r="F101" s="37"/>
      <c r="G101" s="215" t="s">
        <v>24</v>
      </c>
      <c r="H101" s="216"/>
      <c r="I101" s="188" t="s">
        <v>220</v>
      </c>
    </row>
    <row r="102" spans="1:38" x14ac:dyDescent="0.2">
      <c r="C102" s="70"/>
      <c r="D102" s="37" t="s">
        <v>24</v>
      </c>
      <c r="E102" s="37"/>
      <c r="F102" s="37"/>
      <c r="G102" s="186" t="s">
        <v>101</v>
      </c>
      <c r="H102" s="187"/>
      <c r="I102" s="188" t="s">
        <v>102</v>
      </c>
    </row>
    <row r="103" spans="1:38" x14ac:dyDescent="0.2">
      <c r="C103" s="70"/>
      <c r="D103" s="37" t="s">
        <v>24</v>
      </c>
      <c r="E103" s="37"/>
      <c r="F103" s="37"/>
      <c r="G103" s="215" t="s">
        <v>12</v>
      </c>
      <c r="H103" s="216"/>
      <c r="I103" s="188" t="s">
        <v>103</v>
      </c>
    </row>
    <row r="104" spans="1:38" x14ac:dyDescent="0.2">
      <c r="C104" s="70"/>
      <c r="D104" s="37" t="s">
        <v>24</v>
      </c>
      <c r="E104" s="37"/>
      <c r="F104" s="37"/>
      <c r="G104" s="215" t="s">
        <v>104</v>
      </c>
      <c r="H104" s="216"/>
      <c r="I104" s="188" t="s">
        <v>103</v>
      </c>
    </row>
    <row r="105" spans="1:38" x14ac:dyDescent="0.2">
      <c r="C105" s="70"/>
      <c r="D105" s="37" t="s">
        <v>24</v>
      </c>
      <c r="E105" s="37"/>
      <c r="F105" s="37"/>
      <c r="G105" s="215" t="s">
        <v>105</v>
      </c>
      <c r="H105" s="216"/>
      <c r="I105" s="188" t="s">
        <v>102</v>
      </c>
    </row>
    <row r="106" spans="1:38" x14ac:dyDescent="0.2">
      <c r="C106" s="70"/>
      <c r="D106" s="37" t="s">
        <v>24</v>
      </c>
      <c r="E106" s="37"/>
      <c r="F106" s="37"/>
      <c r="G106" s="215" t="s">
        <v>106</v>
      </c>
      <c r="H106" s="216"/>
      <c r="I106" s="188" t="s">
        <v>107</v>
      </c>
    </row>
    <row r="107" spans="1:38" x14ac:dyDescent="0.2">
      <c r="C107" s="70"/>
      <c r="D107" s="37" t="s">
        <v>24</v>
      </c>
      <c r="E107" s="37"/>
      <c r="F107" s="37"/>
      <c r="G107" s="215" t="s">
        <v>108</v>
      </c>
      <c r="H107" s="216"/>
      <c r="I107" s="188" t="s">
        <v>107</v>
      </c>
    </row>
    <row r="108" spans="1:38" x14ac:dyDescent="0.2">
      <c r="C108" s="70"/>
      <c r="D108" s="37" t="s">
        <v>24</v>
      </c>
      <c r="E108" s="37"/>
      <c r="F108" s="37"/>
      <c r="G108" s="215" t="s">
        <v>109</v>
      </c>
      <c r="H108" s="216"/>
      <c r="I108" s="188" t="s">
        <v>102</v>
      </c>
    </row>
    <row r="109" spans="1:38" x14ac:dyDescent="0.2">
      <c r="C109" s="70"/>
      <c r="D109" s="37" t="s">
        <v>24</v>
      </c>
      <c r="E109" s="37"/>
      <c r="F109" s="37"/>
      <c r="G109" s="215" t="s">
        <v>110</v>
      </c>
      <c r="H109" s="216"/>
      <c r="I109" s="188" t="s">
        <v>111</v>
      </c>
    </row>
    <row r="110" spans="1:38" x14ac:dyDescent="0.2">
      <c r="C110" s="70"/>
      <c r="D110" s="37" t="s">
        <v>24</v>
      </c>
      <c r="E110" s="37"/>
      <c r="F110" s="37"/>
      <c r="G110" s="215" t="s">
        <v>112</v>
      </c>
      <c r="H110" s="216"/>
      <c r="I110" s="188" t="s">
        <v>103</v>
      </c>
    </row>
    <row r="111" spans="1:38" x14ac:dyDescent="0.2">
      <c r="C111" s="70"/>
      <c r="D111" s="37" t="s">
        <v>24</v>
      </c>
      <c r="E111" s="37"/>
      <c r="F111" s="37"/>
      <c r="G111" s="215" t="s">
        <v>113</v>
      </c>
      <c r="H111" s="216"/>
      <c r="I111" s="188" t="s">
        <v>103</v>
      </c>
    </row>
    <row r="112" spans="1:38" x14ac:dyDescent="0.2">
      <c r="C112" s="70"/>
      <c r="D112" s="37" t="s">
        <v>24</v>
      </c>
      <c r="E112" s="37"/>
      <c r="F112" s="37"/>
      <c r="G112" s="215" t="s">
        <v>114</v>
      </c>
      <c r="H112" s="216"/>
      <c r="I112" s="188" t="s">
        <v>115</v>
      </c>
    </row>
    <row r="113" spans="1:38" x14ac:dyDescent="0.2">
      <c r="C113" s="70"/>
      <c r="D113" s="37" t="s">
        <v>24</v>
      </c>
      <c r="E113" s="37"/>
      <c r="F113" s="37"/>
      <c r="G113" s="215" t="s">
        <v>116</v>
      </c>
      <c r="H113" s="216"/>
      <c r="I113" s="188" t="s">
        <v>117</v>
      </c>
    </row>
    <row r="114" spans="1:38" x14ac:dyDescent="0.2">
      <c r="C114" s="70"/>
      <c r="D114" s="37" t="s">
        <v>24</v>
      </c>
      <c r="E114" s="37"/>
      <c r="F114" s="37"/>
      <c r="G114" s="215" t="s">
        <v>118</v>
      </c>
      <c r="H114" s="216"/>
      <c r="I114" s="188" t="s">
        <v>119</v>
      </c>
    </row>
    <row r="115" spans="1:38" x14ac:dyDescent="0.2">
      <c r="C115" s="70"/>
      <c r="D115" s="37" t="s">
        <v>24</v>
      </c>
      <c r="E115" s="37"/>
      <c r="F115" s="37"/>
      <c r="G115" s="215" t="s">
        <v>120</v>
      </c>
      <c r="H115" s="216"/>
      <c r="I115" s="188" t="s">
        <v>103</v>
      </c>
    </row>
    <row r="116" spans="1:38" x14ac:dyDescent="0.2">
      <c r="G116" s="189"/>
      <c r="H116" s="46"/>
    </row>
    <row r="117" spans="1:38" s="11" customFormat="1" ht="12.75" x14ac:dyDescent="0.2">
      <c r="A117" s="25"/>
      <c r="B117" s="26" t="s">
        <v>7</v>
      </c>
      <c r="C117" s="25"/>
      <c r="D117" s="25"/>
      <c r="E117" s="25"/>
      <c r="F117" s="52"/>
      <c r="G117" s="52"/>
      <c r="H117" s="52"/>
      <c r="I117" s="52"/>
      <c r="J117" s="34"/>
      <c r="K117" s="35"/>
      <c r="L117" s="34"/>
      <c r="M117" s="34"/>
      <c r="N117" s="35"/>
      <c r="O117" s="56"/>
      <c r="P117" s="56"/>
      <c r="Q117" s="56"/>
      <c r="R117" s="56"/>
      <c r="S117" s="57"/>
      <c r="T117" s="58"/>
      <c r="U117" s="5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</row>
  </sheetData>
  <mergeCells count="14">
    <mergeCell ref="G114:H114"/>
    <mergeCell ref="G115:H115"/>
    <mergeCell ref="G108:H108"/>
    <mergeCell ref="G109:H109"/>
    <mergeCell ref="G110:H110"/>
    <mergeCell ref="G111:H111"/>
    <mergeCell ref="G112:H112"/>
    <mergeCell ref="G113:H113"/>
    <mergeCell ref="G107:H107"/>
    <mergeCell ref="G101:H101"/>
    <mergeCell ref="G103:H103"/>
    <mergeCell ref="G104:H104"/>
    <mergeCell ref="G105:H105"/>
    <mergeCell ref="G106:H106"/>
  </mergeCells>
  <hyperlinks>
    <hyperlink ref="G1" location="'Pricing model - ACS'!A1" display="Back to Index" xr:uid="{00000000-0004-0000-0700-000000000000}"/>
  </hyperlinks>
  <pageMargins left="0.7" right="0.7" top="0.75" bottom="0.75" header="0.3" footer="0.3"/>
  <pageSetup paperSize="9" orientation="portrait" verticalDpi="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9F7B-2447-4CD5-856E-5DAB59C28879}">
  <sheetPr codeName="Sheet26">
    <tabColor theme="1"/>
  </sheetPr>
  <dimension ref="A1:AI72"/>
  <sheetViews>
    <sheetView showGridLines="0" zoomScaleNormal="100" workbookViewId="0">
      <selection activeCell="E10" sqref="E10"/>
    </sheetView>
  </sheetViews>
  <sheetFormatPr defaultColWidth="0" defaultRowHeight="0" customHeight="1" zeroHeight="1" x14ac:dyDescent="0.2"/>
  <cols>
    <col min="1" max="2" width="1.28515625" style="88" customWidth="1"/>
    <col min="3" max="3" width="16.28515625" style="88" customWidth="1"/>
    <col min="4" max="4" width="15.42578125" style="88" customWidth="1"/>
    <col min="5" max="5" width="18.7109375" style="88" customWidth="1"/>
    <col min="6" max="6" width="12.85546875" style="88" customWidth="1"/>
    <col min="7" max="7" width="17" style="88" customWidth="1"/>
    <col min="8" max="8" width="102" style="88" customWidth="1"/>
    <col min="9" max="9" width="4.140625" style="88" customWidth="1"/>
    <col min="10" max="10" width="5.5703125" style="88" customWidth="1"/>
    <col min="11" max="11" width="8" style="88" hidden="1" customWidth="1"/>
    <col min="12" max="19" width="8.42578125" style="88" hidden="1" customWidth="1"/>
    <col min="20" max="20" width="1.28515625" style="88" hidden="1" customWidth="1"/>
    <col min="21" max="21" width="9" style="88" hidden="1" customWidth="1"/>
    <col min="22" max="22" width="1.28515625" style="88" hidden="1" customWidth="1"/>
    <col min="23" max="16384" width="9" style="88" hidden="1"/>
  </cols>
  <sheetData>
    <row r="1" spans="1:35" s="195" customFormat="1" ht="15.75" x14ac:dyDescent="0.25">
      <c r="B1" s="196" t="str">
        <f>'Pricing model - ACS'!G2&amp;" - "&amp;'Pricing model - ACS'!G3</f>
        <v>AER pricing model - price capped ACS - AusNet Services 2022–23</v>
      </c>
      <c r="C1" s="196"/>
      <c r="D1" s="196"/>
      <c r="E1" s="196"/>
      <c r="F1" s="197"/>
      <c r="G1" s="53" t="s">
        <v>0</v>
      </c>
      <c r="H1" s="197"/>
      <c r="I1" s="198"/>
      <c r="J1" s="87"/>
      <c r="K1" s="199"/>
      <c r="L1" s="199"/>
      <c r="M1" s="200"/>
      <c r="N1" s="201"/>
      <c r="O1" s="201"/>
      <c r="P1" s="87"/>
      <c r="Q1" s="87"/>
      <c r="R1" s="199"/>
      <c r="S1" s="202"/>
      <c r="T1" s="87"/>
      <c r="U1" s="10"/>
      <c r="V1" s="202"/>
      <c r="W1" s="87"/>
    </row>
    <row r="2" spans="1:35" s="195" customFormat="1" ht="12.75" x14ac:dyDescent="0.2">
      <c r="B2" s="203" t="str">
        <f>'Pricing model - ACS'!C28</f>
        <v>Model update log</v>
      </c>
      <c r="C2" s="203"/>
      <c r="D2" s="203"/>
      <c r="E2" s="203"/>
      <c r="F2" s="204"/>
      <c r="G2" s="204"/>
      <c r="H2" s="204"/>
    </row>
    <row r="3" spans="1:35" s="82" customFormat="1" ht="12.75" x14ac:dyDescent="0.2">
      <c r="B3" s="203"/>
      <c r="D3" s="205"/>
      <c r="E3" s="205"/>
    </row>
    <row r="4" spans="1:35" s="82" customFormat="1" ht="11.25" x14ac:dyDescent="0.2">
      <c r="D4" s="205"/>
      <c r="E4" s="205"/>
    </row>
    <row r="5" spans="1:35" s="87" customFormat="1" ht="12.75" x14ac:dyDescent="0.2">
      <c r="A5" s="77"/>
      <c r="B5" s="78"/>
      <c r="C5" s="78" t="s">
        <v>184</v>
      </c>
      <c r="D5" s="77"/>
      <c r="E5" s="77"/>
      <c r="F5" s="77"/>
      <c r="G5" s="77"/>
      <c r="H5" s="77"/>
      <c r="I5" s="77"/>
      <c r="J5" s="77"/>
      <c r="K5" s="79"/>
      <c r="L5" s="79"/>
      <c r="M5" s="79"/>
      <c r="N5" s="79"/>
      <c r="O5" s="80"/>
      <c r="P5" s="81"/>
      <c r="Q5" s="80"/>
      <c r="R5" s="81"/>
      <c r="S5" s="80"/>
      <c r="T5" s="80"/>
      <c r="U5" s="80"/>
      <c r="V5" s="80"/>
      <c r="W5" s="80"/>
      <c r="X5" s="80"/>
      <c r="Y5" s="80"/>
      <c r="Z5" s="80"/>
      <c r="AA5" s="81"/>
      <c r="AB5" s="81"/>
      <c r="AC5" s="84"/>
      <c r="AD5" s="84"/>
      <c r="AE5" s="84"/>
      <c r="AF5" s="84"/>
      <c r="AG5" s="84"/>
      <c r="AH5" s="85"/>
      <c r="AI5" s="85"/>
    </row>
    <row r="6" spans="1:35" ht="11.25" x14ac:dyDescent="0.2">
      <c r="C6" s="117"/>
      <c r="D6" s="89"/>
      <c r="E6" s="89"/>
      <c r="F6" s="89"/>
      <c r="G6" s="109"/>
      <c r="H6" s="190"/>
      <c r="I6" s="191"/>
    </row>
    <row r="7" spans="1:35" ht="11.25" x14ac:dyDescent="0.2">
      <c r="C7" s="126" t="s">
        <v>239</v>
      </c>
      <c r="D7" s="102" t="s">
        <v>240</v>
      </c>
      <c r="E7" s="102" t="s">
        <v>132</v>
      </c>
      <c r="F7" s="128"/>
      <c r="G7" s="206"/>
      <c r="H7" s="207"/>
      <c r="I7" s="191"/>
    </row>
    <row r="8" spans="1:35" ht="11.25" x14ac:dyDescent="0.2">
      <c r="C8" s="117" t="s">
        <v>241</v>
      </c>
      <c r="E8" s="88" t="s">
        <v>242</v>
      </c>
      <c r="F8" s="89"/>
      <c r="G8" s="109"/>
      <c r="H8" s="190"/>
      <c r="I8" s="191"/>
    </row>
    <row r="9" spans="1:35" ht="11.25" x14ac:dyDescent="0.2">
      <c r="C9" s="117"/>
      <c r="D9" s="208" t="s">
        <v>243</v>
      </c>
      <c r="E9" s="88" t="s">
        <v>244</v>
      </c>
      <c r="F9" s="89"/>
      <c r="G9" s="109"/>
      <c r="H9" s="190"/>
      <c r="I9" s="191"/>
    </row>
    <row r="10" spans="1:35" ht="11.25" x14ac:dyDescent="0.2">
      <c r="C10" s="117"/>
      <c r="D10" s="208"/>
      <c r="E10" s="105" t="s">
        <v>392</v>
      </c>
      <c r="F10" s="89"/>
      <c r="G10" s="109"/>
      <c r="H10" s="190"/>
      <c r="I10" s="191"/>
    </row>
    <row r="11" spans="1:35" ht="11.25" x14ac:dyDescent="0.2">
      <c r="C11" s="117"/>
      <c r="D11" s="208"/>
      <c r="F11" s="89"/>
      <c r="G11" s="109"/>
      <c r="H11" s="190"/>
      <c r="I11" s="191"/>
    </row>
    <row r="12" spans="1:35" ht="11.25" x14ac:dyDescent="0.2">
      <c r="C12" s="117"/>
      <c r="D12" s="208"/>
      <c r="F12" s="89"/>
      <c r="G12" s="109"/>
      <c r="H12" s="190"/>
      <c r="I12" s="191"/>
    </row>
    <row r="13" spans="1:35" ht="11.25" x14ac:dyDescent="0.2">
      <c r="C13" s="117"/>
      <c r="D13" s="208"/>
      <c r="F13" s="89"/>
      <c r="G13" s="109"/>
      <c r="H13" s="190"/>
      <c r="I13" s="191"/>
    </row>
    <row r="14" spans="1:35" ht="11.25" x14ac:dyDescent="0.2">
      <c r="C14" s="117"/>
      <c r="D14" s="208"/>
      <c r="F14" s="89"/>
      <c r="G14" s="109"/>
      <c r="H14" s="190"/>
      <c r="I14" s="191"/>
    </row>
    <row r="15" spans="1:35" ht="11.25" x14ac:dyDescent="0.2">
      <c r="C15" s="117"/>
      <c r="D15" s="208"/>
      <c r="F15" s="89"/>
      <c r="G15" s="109"/>
      <c r="H15" s="190"/>
      <c r="I15" s="191"/>
    </row>
    <row r="16" spans="1:35" ht="11.25" x14ac:dyDescent="0.2">
      <c r="C16" s="117"/>
      <c r="D16" s="208"/>
      <c r="F16" s="89"/>
      <c r="G16" s="109"/>
      <c r="H16" s="190"/>
      <c r="I16" s="191"/>
    </row>
    <row r="17" spans="3:9" ht="11.25" x14ac:dyDescent="0.2">
      <c r="C17" s="117"/>
      <c r="D17" s="208"/>
      <c r="F17" s="89"/>
      <c r="G17" s="109"/>
      <c r="H17" s="190"/>
      <c r="I17" s="191"/>
    </row>
    <row r="18" spans="3:9" ht="11.25" x14ac:dyDescent="0.2">
      <c r="C18" s="117"/>
      <c r="D18" s="208"/>
      <c r="F18" s="89"/>
      <c r="G18" s="109"/>
      <c r="H18" s="190"/>
      <c r="I18" s="191"/>
    </row>
    <row r="19" spans="3:9" ht="11.25" x14ac:dyDescent="0.2">
      <c r="C19" s="117"/>
      <c r="D19" s="208"/>
      <c r="F19" s="89"/>
      <c r="G19" s="109"/>
      <c r="H19" s="190"/>
      <c r="I19" s="191"/>
    </row>
    <row r="20" spans="3:9" ht="11.25" x14ac:dyDescent="0.2">
      <c r="C20" s="117"/>
      <c r="D20" s="208"/>
      <c r="F20" s="89"/>
      <c r="G20" s="109"/>
      <c r="H20" s="190"/>
      <c r="I20" s="191"/>
    </row>
    <row r="21" spans="3:9" ht="11.25" x14ac:dyDescent="0.2">
      <c r="C21" s="117"/>
      <c r="D21" s="208"/>
      <c r="F21" s="89"/>
      <c r="G21" s="109"/>
      <c r="H21" s="190"/>
      <c r="I21" s="191"/>
    </row>
    <row r="22" spans="3:9" ht="11.25" x14ac:dyDescent="0.2">
      <c r="C22" s="117"/>
      <c r="D22" s="208"/>
      <c r="F22" s="89"/>
      <c r="G22" s="109"/>
      <c r="H22" s="190"/>
      <c r="I22" s="191"/>
    </row>
    <row r="23" spans="3:9" ht="11.25" x14ac:dyDescent="0.2">
      <c r="C23" s="117"/>
      <c r="D23" s="208"/>
      <c r="F23" s="89"/>
      <c r="G23" s="109"/>
      <c r="H23" s="190"/>
      <c r="I23" s="191"/>
    </row>
    <row r="24" spans="3:9" ht="11.25" x14ac:dyDescent="0.2">
      <c r="C24" s="117"/>
      <c r="D24" s="208"/>
      <c r="F24" s="89"/>
      <c r="G24" s="109"/>
      <c r="H24" s="190"/>
      <c r="I24" s="191"/>
    </row>
    <row r="25" spans="3:9" ht="11.25" x14ac:dyDescent="0.2">
      <c r="C25" s="117"/>
      <c r="D25" s="208"/>
      <c r="F25" s="89"/>
      <c r="G25" s="109"/>
      <c r="H25" s="190"/>
      <c r="I25" s="191"/>
    </row>
    <row r="26" spans="3:9" ht="11.25" x14ac:dyDescent="0.2">
      <c r="C26" s="117"/>
      <c r="D26" s="208"/>
      <c r="F26" s="89"/>
      <c r="G26" s="109"/>
      <c r="H26" s="190"/>
      <c r="I26" s="191"/>
    </row>
    <row r="27" spans="3:9" ht="11.25" x14ac:dyDescent="0.2">
      <c r="C27" s="117"/>
      <c r="F27" s="89"/>
      <c r="G27" s="109"/>
      <c r="H27" s="190"/>
      <c r="I27" s="191"/>
    </row>
    <row r="28" spans="3:9" ht="11.25" x14ac:dyDescent="0.2">
      <c r="C28" s="117"/>
      <c r="F28" s="89"/>
      <c r="G28" s="109"/>
      <c r="H28" s="190"/>
      <c r="I28" s="191"/>
    </row>
    <row r="29" spans="3:9" ht="11.25" x14ac:dyDescent="0.2">
      <c r="C29" s="117"/>
      <c r="F29" s="89"/>
      <c r="G29" s="109"/>
      <c r="H29" s="190"/>
      <c r="I29" s="191"/>
    </row>
    <row r="30" spans="3:9" ht="11.25" x14ac:dyDescent="0.2">
      <c r="C30" s="117"/>
      <c r="F30" s="89"/>
      <c r="G30" s="109"/>
      <c r="H30" s="190"/>
      <c r="I30" s="191"/>
    </row>
    <row r="31" spans="3:9" ht="11.25" x14ac:dyDescent="0.2">
      <c r="C31" s="117"/>
      <c r="F31" s="89"/>
      <c r="G31" s="109"/>
      <c r="H31" s="190"/>
      <c r="I31" s="191"/>
    </row>
    <row r="32" spans="3:9" ht="11.25" x14ac:dyDescent="0.2">
      <c r="C32" s="117"/>
      <c r="F32" s="89"/>
      <c r="G32" s="109"/>
      <c r="H32" s="190"/>
      <c r="I32" s="191"/>
    </row>
    <row r="33" spans="3:9" ht="11.25" x14ac:dyDescent="0.2">
      <c r="C33" s="117"/>
      <c r="F33" s="89"/>
      <c r="G33" s="109"/>
      <c r="H33" s="190"/>
      <c r="I33" s="191"/>
    </row>
    <row r="34" spans="3:9" ht="11.25" x14ac:dyDescent="0.2">
      <c r="C34" s="117"/>
      <c r="F34" s="89"/>
      <c r="G34" s="109"/>
      <c r="H34" s="190"/>
      <c r="I34" s="191"/>
    </row>
    <row r="35" spans="3:9" ht="11.25" x14ac:dyDescent="0.2">
      <c r="C35" s="117"/>
      <c r="F35" s="89"/>
      <c r="G35" s="109"/>
      <c r="H35" s="190"/>
      <c r="I35" s="191"/>
    </row>
    <row r="36" spans="3:9" ht="11.25" x14ac:dyDescent="0.2">
      <c r="C36" s="117"/>
      <c r="F36" s="89"/>
      <c r="G36" s="109"/>
      <c r="H36" s="190"/>
      <c r="I36" s="191"/>
    </row>
    <row r="37" spans="3:9" ht="11.25" x14ac:dyDescent="0.2">
      <c r="C37" s="117"/>
      <c r="F37" s="89"/>
      <c r="G37" s="109"/>
      <c r="H37" s="190"/>
      <c r="I37" s="191"/>
    </row>
    <row r="38" spans="3:9" ht="11.25" x14ac:dyDescent="0.2">
      <c r="C38" s="117"/>
      <c r="F38" s="89"/>
      <c r="G38" s="109"/>
      <c r="H38" s="190"/>
      <c r="I38" s="191"/>
    </row>
    <row r="39" spans="3:9" ht="11.25" x14ac:dyDescent="0.2">
      <c r="C39" s="117"/>
      <c r="F39" s="89"/>
      <c r="G39" s="109"/>
      <c r="H39" s="190"/>
      <c r="I39" s="191"/>
    </row>
    <row r="40" spans="3:9" ht="11.25" x14ac:dyDescent="0.2">
      <c r="C40" s="117"/>
      <c r="F40" s="89"/>
      <c r="G40" s="109"/>
      <c r="H40" s="190"/>
      <c r="I40" s="191"/>
    </row>
    <row r="41" spans="3:9" ht="11.25" x14ac:dyDescent="0.2">
      <c r="C41" s="117"/>
      <c r="F41" s="89"/>
      <c r="G41" s="109"/>
      <c r="H41" s="190"/>
      <c r="I41" s="191"/>
    </row>
    <row r="42" spans="3:9" ht="11.25" x14ac:dyDescent="0.2">
      <c r="C42" s="117"/>
      <c r="F42" s="89"/>
      <c r="G42" s="109"/>
      <c r="H42" s="190"/>
      <c r="I42" s="191"/>
    </row>
    <row r="43" spans="3:9" ht="11.25" x14ac:dyDescent="0.2">
      <c r="C43" s="117"/>
      <c r="F43" s="89"/>
      <c r="G43" s="109"/>
      <c r="H43" s="190"/>
      <c r="I43" s="191"/>
    </row>
    <row r="44" spans="3:9" ht="11.25" x14ac:dyDescent="0.2">
      <c r="C44" s="117"/>
      <c r="F44" s="89"/>
      <c r="G44" s="109"/>
      <c r="H44" s="190"/>
      <c r="I44" s="191"/>
    </row>
    <row r="45" spans="3:9" ht="11.25" x14ac:dyDescent="0.2">
      <c r="C45" s="117"/>
      <c r="F45" s="89"/>
      <c r="G45" s="109"/>
      <c r="H45" s="190"/>
      <c r="I45" s="191"/>
    </row>
    <row r="46" spans="3:9" ht="11.25" x14ac:dyDescent="0.2">
      <c r="C46" s="117"/>
      <c r="F46" s="89"/>
      <c r="G46" s="109"/>
      <c r="H46" s="190"/>
      <c r="I46" s="191"/>
    </row>
    <row r="47" spans="3:9" ht="11.25" x14ac:dyDescent="0.2">
      <c r="C47" s="117"/>
      <c r="F47" s="89"/>
      <c r="G47" s="109"/>
      <c r="H47" s="190"/>
      <c r="I47" s="191"/>
    </row>
    <row r="48" spans="3:9" ht="11.25" x14ac:dyDescent="0.2">
      <c r="C48" s="117"/>
      <c r="F48" s="89"/>
      <c r="G48" s="109"/>
      <c r="H48" s="190"/>
      <c r="I48" s="191"/>
    </row>
    <row r="49" spans="1:35" ht="11.25" x14ac:dyDescent="0.2">
      <c r="C49" s="117"/>
      <c r="F49" s="89"/>
      <c r="G49" s="109"/>
      <c r="H49" s="190"/>
      <c r="I49" s="191"/>
    </row>
    <row r="50" spans="1:35" ht="11.25" x14ac:dyDescent="0.2">
      <c r="C50" s="117"/>
      <c r="F50" s="89"/>
      <c r="G50" s="109"/>
      <c r="H50" s="190"/>
      <c r="I50" s="191"/>
    </row>
    <row r="51" spans="1:35" ht="11.25" x14ac:dyDescent="0.2">
      <c r="C51" s="117"/>
      <c r="F51" s="89"/>
      <c r="G51" s="109"/>
      <c r="H51" s="190"/>
      <c r="I51" s="191"/>
    </row>
    <row r="52" spans="1:35" ht="11.25" x14ac:dyDescent="0.2">
      <c r="C52" s="117"/>
      <c r="F52" s="89"/>
      <c r="G52" s="109"/>
      <c r="H52" s="190"/>
      <c r="I52" s="191"/>
    </row>
    <row r="53" spans="1:35" ht="11.25" x14ac:dyDescent="0.2">
      <c r="C53" s="117"/>
      <c r="F53" s="89"/>
      <c r="G53" s="109"/>
      <c r="H53" s="190"/>
      <c r="I53" s="191"/>
    </row>
    <row r="54" spans="1:35" ht="11.25" x14ac:dyDescent="0.2">
      <c r="C54" s="117"/>
      <c r="F54" s="89"/>
      <c r="G54" s="109"/>
      <c r="H54" s="190"/>
      <c r="I54" s="191"/>
    </row>
    <row r="55" spans="1:35" ht="11.25" x14ac:dyDescent="0.2">
      <c r="C55" s="117"/>
      <c r="F55" s="89"/>
      <c r="G55" s="109"/>
      <c r="H55" s="190"/>
      <c r="I55" s="191"/>
    </row>
    <row r="56" spans="1:35" ht="11.25" x14ac:dyDescent="0.2">
      <c r="C56" s="117"/>
      <c r="F56" s="89"/>
      <c r="G56" s="109"/>
      <c r="H56" s="190"/>
      <c r="I56" s="191"/>
    </row>
    <row r="57" spans="1:35" ht="12.75" x14ac:dyDescent="0.2">
      <c r="C57" s="209"/>
      <c r="F57" s="89"/>
      <c r="G57" s="89"/>
      <c r="H57" s="89"/>
      <c r="I57" s="120"/>
    </row>
    <row r="58" spans="1:35" s="87" customFormat="1" ht="12.75" x14ac:dyDescent="0.2">
      <c r="A58" s="77"/>
      <c r="B58" s="78" t="s">
        <v>7</v>
      </c>
      <c r="C58" s="77"/>
      <c r="D58" s="77"/>
      <c r="E58" s="77"/>
      <c r="F58" s="77"/>
      <c r="G58" s="77"/>
      <c r="H58" s="77"/>
      <c r="I58" s="77"/>
      <c r="J58" s="77"/>
      <c r="K58" s="79"/>
      <c r="L58" s="79"/>
      <c r="M58" s="79"/>
      <c r="N58" s="79"/>
      <c r="O58" s="80"/>
      <c r="P58" s="81"/>
      <c r="Q58" s="80"/>
      <c r="R58" s="81"/>
      <c r="S58" s="80"/>
      <c r="T58" s="80"/>
      <c r="U58" s="80"/>
      <c r="V58" s="80"/>
      <c r="W58" s="80"/>
      <c r="X58" s="80"/>
      <c r="Y58" s="80"/>
      <c r="Z58" s="80"/>
      <c r="AA58" s="81"/>
      <c r="AB58" s="81"/>
      <c r="AC58" s="84"/>
      <c r="AD58" s="84"/>
      <c r="AE58" s="84"/>
      <c r="AF58" s="84"/>
      <c r="AG58" s="84"/>
      <c r="AH58" s="85"/>
      <c r="AI58" s="85"/>
    </row>
    <row r="59" spans="1:35" ht="11.25" hidden="1" x14ac:dyDescent="0.2">
      <c r="D59" s="89"/>
      <c r="E59" s="89"/>
      <c r="F59" s="89"/>
      <c r="G59" s="89"/>
      <c r="H59" s="89"/>
      <c r="I59" s="89"/>
      <c r="K59" s="121"/>
    </row>
    <row r="60" spans="1:35" ht="11.25" hidden="1" x14ac:dyDescent="0.2">
      <c r="D60" s="89"/>
      <c r="E60" s="89"/>
      <c r="F60" s="89"/>
      <c r="G60" s="89"/>
      <c r="H60" s="89"/>
      <c r="I60" s="89"/>
      <c r="K60" s="121"/>
    </row>
    <row r="61" spans="1:35" ht="11.25" hidden="1" x14ac:dyDescent="0.2">
      <c r="D61" s="89"/>
      <c r="E61" s="89"/>
      <c r="F61" s="89"/>
      <c r="G61" s="89"/>
      <c r="H61" s="89"/>
      <c r="I61" s="89"/>
      <c r="K61" s="121"/>
    </row>
    <row r="62" spans="1:35" ht="11.25" hidden="1" x14ac:dyDescent="0.2">
      <c r="D62" s="89"/>
      <c r="E62" s="89"/>
      <c r="F62" s="89"/>
      <c r="G62" s="89"/>
      <c r="H62" s="89"/>
      <c r="I62" s="89"/>
      <c r="K62" s="121"/>
    </row>
    <row r="63" spans="1:35" ht="11.25" hidden="1" x14ac:dyDescent="0.2">
      <c r="D63" s="89"/>
      <c r="E63" s="89"/>
      <c r="F63" s="89"/>
      <c r="G63" s="89"/>
      <c r="H63" s="89"/>
      <c r="I63" s="89"/>
      <c r="K63" s="121"/>
    </row>
    <row r="64" spans="1:35" ht="11.25" hidden="1" x14ac:dyDescent="0.2">
      <c r="C64" s="89"/>
      <c r="D64" s="89"/>
      <c r="E64" s="89"/>
      <c r="F64" s="89"/>
      <c r="G64" s="89"/>
      <c r="H64" s="89"/>
      <c r="I64" s="89"/>
      <c r="K64" s="121"/>
    </row>
    <row r="65" spans="3:11" ht="11.25" hidden="1" x14ac:dyDescent="0.2">
      <c r="C65" s="89"/>
      <c r="D65" s="89"/>
      <c r="E65" s="89"/>
      <c r="F65" s="89"/>
      <c r="G65" s="89"/>
      <c r="H65" s="89"/>
      <c r="I65" s="89"/>
      <c r="K65" s="121"/>
    </row>
    <row r="66" spans="3:11" ht="11.25" hidden="1" x14ac:dyDescent="0.2">
      <c r="C66" s="89"/>
      <c r="D66" s="89"/>
      <c r="E66" s="89"/>
      <c r="F66" s="89"/>
      <c r="G66" s="89"/>
      <c r="H66" s="89"/>
      <c r="I66" s="89"/>
    </row>
    <row r="67" spans="3:11" ht="11.25" hidden="1" x14ac:dyDescent="0.2">
      <c r="D67" s="89"/>
      <c r="E67" s="89"/>
      <c r="F67" s="89"/>
      <c r="G67" s="89"/>
      <c r="H67" s="89"/>
      <c r="I67" s="89"/>
    </row>
    <row r="68" spans="3:11" ht="11.25" hidden="1" x14ac:dyDescent="0.2">
      <c r="D68" s="89"/>
      <c r="E68" s="89"/>
      <c r="F68" s="89"/>
      <c r="G68" s="89"/>
      <c r="H68" s="89"/>
      <c r="I68" s="89"/>
    </row>
    <row r="69" spans="3:11" ht="11.25" hidden="1" x14ac:dyDescent="0.2">
      <c r="D69" s="89"/>
      <c r="E69" s="89"/>
      <c r="F69" s="89"/>
      <c r="G69" s="89"/>
      <c r="H69" s="89"/>
      <c r="I69" s="89"/>
    </row>
    <row r="70" spans="3:11" ht="11.25" hidden="1" x14ac:dyDescent="0.2">
      <c r="D70" s="89"/>
      <c r="E70" s="89"/>
      <c r="F70" s="89"/>
      <c r="G70" s="89"/>
      <c r="H70" s="89"/>
      <c r="I70" s="89"/>
    </row>
    <row r="71" spans="3:11" ht="11.25" hidden="1" x14ac:dyDescent="0.2">
      <c r="D71" s="89"/>
      <c r="E71" s="89"/>
      <c r="F71" s="89"/>
      <c r="G71" s="89"/>
      <c r="H71" s="89"/>
      <c r="I71" s="89"/>
    </row>
    <row r="72" spans="3:11" ht="12.75" hidden="1" x14ac:dyDescent="0.2">
      <c r="C72" s="210"/>
      <c r="D72" s="89"/>
      <c r="E72" s="89"/>
      <c r="F72" s="89"/>
      <c r="G72" s="89"/>
      <c r="H72" s="89"/>
      <c r="I72" s="89"/>
    </row>
  </sheetData>
  <hyperlinks>
    <hyperlink ref="G1" location="'Pricing model - ACS'!A1" display="Back to Index" xr:uid="{138128A1-1D9C-4CC7-9946-A4E2D7908D63}"/>
  </hyperlinks>
  <pageMargins left="0.7" right="0.7" top="0.75" bottom="0.75" header="0.3" footer="0.3"/>
  <pageSetup paperSize="9" orientation="portrait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17</vt:i4>
      </vt:variant>
    </vt:vector>
  </HeadingPairs>
  <TitlesOfParts>
    <vt:vector size="25" baseType="lpstr">
      <vt:lpstr>Pricing model - ACS</vt:lpstr>
      <vt:lpstr>General Inputs</vt:lpstr>
      <vt:lpstr>Ancillary Network Services</vt:lpstr>
      <vt:lpstr>Labour Rates</vt:lpstr>
      <vt:lpstr>Public Lighting</vt:lpstr>
      <vt:lpstr>Metering</vt:lpstr>
      <vt:lpstr>Lookup Tables</vt:lpstr>
      <vt:lpstr>Model update log</vt:lpstr>
      <vt:lpstr>cents</vt:lpstr>
      <vt:lpstr>currentyear</vt:lpstr>
      <vt:lpstr>day</vt:lpstr>
      <vt:lpstr>DNSP</vt:lpstr>
      <vt:lpstr>dollars</vt:lpstr>
      <vt:lpstr>Forecastinflation</vt:lpstr>
      <vt:lpstr>forecastyear</vt:lpstr>
      <vt:lpstr>millions</vt:lpstr>
      <vt:lpstr>month</vt:lpstr>
      <vt:lpstr>RCP_firstyear</vt:lpstr>
      <vt:lpstr>RCP_fourthyear</vt:lpstr>
      <vt:lpstr>RCP_lastyear</vt:lpstr>
      <vt:lpstr>RCP_secondyear</vt:lpstr>
      <vt:lpstr>RCP_thirdyear</vt:lpstr>
      <vt:lpstr>thousands</vt:lpstr>
      <vt:lpstr>year</vt:lpstr>
      <vt:lpstr>yearending</vt:lpstr>
    </vt:vector>
  </TitlesOfParts>
  <Company>ACCC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Dale, Daniel</dc:creator>
  <cp:lastModifiedBy>Edwin Chan</cp:lastModifiedBy>
  <dcterms:created xsi:type="dcterms:W3CDTF">2021-09-30T05:10:33Z</dcterms:created>
  <dcterms:modified xsi:type="dcterms:W3CDTF">2022-02-21T00:13:30Z</dcterms:modified>
</cp:coreProperties>
</file>