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7795" windowHeight="10935"/>
  </bookViews>
  <sheets>
    <sheet name="Cover Sheet" sheetId="5" r:id="rId1"/>
    <sheet name="40 km" sheetId="1" r:id="rId2"/>
    <sheet name="200 km" sheetId="4" r:id="rId3"/>
  </sheets>
  <calcPr calcId="145621"/>
</workbook>
</file>

<file path=xl/calcChain.xml><?xml version="1.0" encoding="utf-8"?>
<calcChain xmlns="http://schemas.openxmlformats.org/spreadsheetml/2006/main">
  <c r="F24" i="4" l="1"/>
  <c r="F25" i="4" s="1"/>
  <c r="F39" i="4" s="1"/>
  <c r="E24" i="4"/>
  <c r="E25" i="4" s="1"/>
  <c r="E39" i="4" s="1"/>
  <c r="E17" i="4"/>
  <c r="D17" i="4"/>
  <c r="D37" i="4" s="1"/>
  <c r="F15" i="4"/>
  <c r="F17" i="4" s="1"/>
  <c r="E15" i="4"/>
  <c r="C10" i="4"/>
  <c r="H24" i="4" s="1"/>
  <c r="E19" i="4" l="1"/>
  <c r="F20" i="4"/>
  <c r="F38" i="4" s="1"/>
  <c r="F37" i="4"/>
  <c r="G15" i="4"/>
  <c r="F19" i="4"/>
  <c r="E37" i="4"/>
  <c r="G24" i="4"/>
  <c r="G25" i="4" s="1"/>
  <c r="G39" i="4" s="1"/>
  <c r="D24" i="4"/>
  <c r="D25" i="4" s="1"/>
  <c r="C10" i="1"/>
  <c r="G24" i="1" s="1"/>
  <c r="G17" i="4" l="1"/>
  <c r="H15" i="4"/>
  <c r="D39" i="4"/>
  <c r="F24" i="1"/>
  <c r="D24" i="1"/>
  <c r="E24" i="1"/>
  <c r="H24" i="1"/>
  <c r="H17" i="4" l="1"/>
  <c r="H19" i="4" s="1"/>
  <c r="I15" i="4"/>
  <c r="H25" i="4"/>
  <c r="G37" i="4"/>
  <c r="G19" i="4"/>
  <c r="G20" i="4"/>
  <c r="G38" i="4" s="1"/>
  <c r="D25" i="1"/>
  <c r="D39" i="1" s="1"/>
  <c r="D17" i="1"/>
  <c r="D37" i="1" s="1"/>
  <c r="E15" i="1"/>
  <c r="E17" i="1" s="1"/>
  <c r="E37" i="1" s="1"/>
  <c r="H39" i="4" l="1"/>
  <c r="C31" i="4"/>
  <c r="C41" i="4" s="1"/>
  <c r="I17" i="4"/>
  <c r="J15" i="4"/>
  <c r="H37" i="4"/>
  <c r="H20" i="4"/>
  <c r="H38" i="4" s="1"/>
  <c r="E25" i="1"/>
  <c r="E39" i="1" s="1"/>
  <c r="E19" i="1"/>
  <c r="F15" i="1"/>
  <c r="I37" i="4" l="1"/>
  <c r="I20" i="4"/>
  <c r="I38" i="4" s="1"/>
  <c r="J17" i="4"/>
  <c r="J19" i="4" s="1"/>
  <c r="K15" i="4"/>
  <c r="I19" i="4"/>
  <c r="F17" i="1"/>
  <c r="F25" i="1"/>
  <c r="F39" i="1" s="1"/>
  <c r="G15" i="1"/>
  <c r="K17" i="4" l="1"/>
  <c r="K19" i="4" s="1"/>
  <c r="L15" i="4"/>
  <c r="J37" i="4"/>
  <c r="J20" i="4"/>
  <c r="J38" i="4" s="1"/>
  <c r="F20" i="1"/>
  <c r="F38" i="1" s="1"/>
  <c r="F37" i="1"/>
  <c r="F19" i="1"/>
  <c r="G17" i="1"/>
  <c r="G25" i="1"/>
  <c r="G39" i="1" s="1"/>
  <c r="H15" i="1"/>
  <c r="L17" i="4" l="1"/>
  <c r="L19" i="4" s="1"/>
  <c r="M15" i="4"/>
  <c r="K37" i="4"/>
  <c r="K20" i="4"/>
  <c r="K38" i="4" s="1"/>
  <c r="G19" i="1"/>
  <c r="G37" i="1"/>
  <c r="G20" i="1"/>
  <c r="G38" i="1" s="1"/>
  <c r="H17" i="1"/>
  <c r="H25" i="1"/>
  <c r="I15" i="1"/>
  <c r="I17" i="1" s="1"/>
  <c r="I37" i="1" s="1"/>
  <c r="N15" i="4" l="1"/>
  <c r="M17" i="4"/>
  <c r="M19" i="4"/>
  <c r="L37" i="4"/>
  <c r="L20" i="4"/>
  <c r="C31" i="1"/>
  <c r="C41" i="1" s="1"/>
  <c r="H39" i="1"/>
  <c r="H19" i="1"/>
  <c r="H37" i="1"/>
  <c r="H20" i="1"/>
  <c r="H38" i="1" s="1"/>
  <c r="I20" i="1"/>
  <c r="I38" i="1" s="1"/>
  <c r="I19" i="1"/>
  <c r="J15" i="1"/>
  <c r="J17" i="1" s="1"/>
  <c r="J37" i="1" s="1"/>
  <c r="L38" i="4" l="1"/>
  <c r="C29" i="4"/>
  <c r="M20" i="4"/>
  <c r="N17" i="4"/>
  <c r="N19" i="4" s="1"/>
  <c r="O15" i="4"/>
  <c r="J20" i="1"/>
  <c r="J38" i="1" s="1"/>
  <c r="J19" i="1"/>
  <c r="K15" i="1"/>
  <c r="K17" i="1" s="1"/>
  <c r="K37" i="1" s="1"/>
  <c r="O17" i="4" l="1"/>
  <c r="O19" i="4" s="1"/>
  <c r="P15" i="4"/>
  <c r="P17" i="4" s="1"/>
  <c r="P20" i="4"/>
  <c r="N20" i="4"/>
  <c r="C33" i="4"/>
  <c r="C40" i="4"/>
  <c r="C42" i="4" s="1"/>
  <c r="K20" i="1"/>
  <c r="K38" i="1" s="1"/>
  <c r="K19" i="1"/>
  <c r="L15" i="1"/>
  <c r="L17" i="1" s="1"/>
  <c r="L37" i="1" s="1"/>
  <c r="P19" i="4" l="1"/>
  <c r="O20" i="4"/>
  <c r="L20" i="1"/>
  <c r="L19" i="1"/>
  <c r="M15" i="1"/>
  <c r="M17" i="1" s="1"/>
  <c r="C29" i="1" l="1"/>
  <c r="L38" i="1"/>
  <c r="M20" i="1"/>
  <c r="M19" i="1"/>
  <c r="N15" i="1"/>
  <c r="N17" i="1" s="1"/>
  <c r="C33" i="1" l="1"/>
  <c r="C40" i="1"/>
  <c r="C42" i="1" s="1"/>
  <c r="N20" i="1"/>
  <c r="N19" i="1"/>
  <c r="O15" i="1"/>
  <c r="O17" i="1" s="1"/>
  <c r="O20" i="1" s="1"/>
  <c r="O19" i="1" l="1"/>
  <c r="P15" i="1"/>
  <c r="P17" i="1" l="1"/>
  <c r="P19" i="1" l="1"/>
  <c r="P20" i="1"/>
</calcChain>
</file>

<file path=xl/comments1.xml><?xml version="1.0" encoding="utf-8"?>
<comments xmlns="http://schemas.openxmlformats.org/spreadsheetml/2006/main">
  <authors>
    <author>Robert Ball</author>
  </authors>
  <commentList>
    <comment ref="B22" authorId="0">
      <text>
        <r>
          <rPr>
            <b/>
            <sz val="9"/>
            <color indexed="81"/>
            <rFont val="Tahoma"/>
            <family val="2"/>
          </rPr>
          <t>Robert Ball:</t>
        </r>
        <r>
          <rPr>
            <sz val="9"/>
            <color indexed="81"/>
            <rFont val="Tahoma"/>
            <family val="2"/>
          </rPr>
          <t xml:space="preserve">
As per Revenue Proposal analysis</t>
        </r>
      </text>
    </comment>
  </commentList>
</comments>
</file>

<file path=xl/comments2.xml><?xml version="1.0" encoding="utf-8"?>
<comments xmlns="http://schemas.openxmlformats.org/spreadsheetml/2006/main">
  <authors>
    <author>Robert Ball</author>
  </authors>
  <commentList>
    <comment ref="B22" authorId="0">
      <text>
        <r>
          <rPr>
            <b/>
            <sz val="9"/>
            <color indexed="81"/>
            <rFont val="Tahoma"/>
            <family val="2"/>
          </rPr>
          <t>Robert Ball:</t>
        </r>
        <r>
          <rPr>
            <sz val="9"/>
            <color indexed="81"/>
            <rFont val="Tahoma"/>
            <family val="2"/>
          </rPr>
          <t xml:space="preserve">
As per Revenue Proposal analysis</t>
        </r>
      </text>
    </comment>
  </commentList>
</comments>
</file>

<file path=xl/sharedStrings.xml><?xml version="1.0" encoding="utf-8"?>
<sst xmlns="http://schemas.openxmlformats.org/spreadsheetml/2006/main" count="57" uniqueCount="31">
  <si>
    <t>WACC</t>
  </si>
  <si>
    <t>FY</t>
  </si>
  <si>
    <t>discount factor</t>
  </si>
  <si>
    <t>Economic analysis of the deferral of 500kV replacement through SAIP</t>
  </si>
  <si>
    <t>capex saving of one-year deferral</t>
  </si>
  <si>
    <t>$m</t>
  </si>
  <si>
    <t>capex saving of two-year deferral</t>
  </si>
  <si>
    <t>lines to replace (km)</t>
  </si>
  <si>
    <t>replacement cost per km ($m)</t>
  </si>
  <si>
    <t>cost of replacement in  PV terms</t>
  </si>
  <si>
    <t>PV of opex</t>
  </si>
  <si>
    <t>SAIP roll out opex</t>
  </si>
  <si>
    <t>SAIP roll out opex - PV terms</t>
  </si>
  <si>
    <t>NPV</t>
  </si>
  <si>
    <t>network length (km)</t>
  </si>
  <si>
    <t>cost for SAIP coverage of full network</t>
  </si>
  <si>
    <t>SAIP coverage per year (km)</t>
  </si>
  <si>
    <t>SAIP coverage (km)</t>
  </si>
  <si>
    <t>PV terms</t>
  </si>
  <si>
    <t>Capex saving of two-year deferral</t>
  </si>
  <si>
    <t>Cost of replacement - 40km</t>
  </si>
  <si>
    <t>SAIP roll out costs</t>
  </si>
  <si>
    <t>PV of capex savings</t>
  </si>
  <si>
    <t>PV of total SAIP roll out costs</t>
  </si>
  <si>
    <t>PV of capex savings (two-year deferral in 2024)</t>
  </si>
  <si>
    <t>Net economic benefit</t>
  </si>
  <si>
    <t>AusNet Transmission Group Pty Ltd</t>
  </si>
  <si>
    <t>Transmission Revenue Review 2017-2022</t>
  </si>
  <si>
    <t>Revised Revenue Proposal</t>
  </si>
  <si>
    <t>Submitted: 21 September 2016</t>
  </si>
  <si>
    <t>Opex Supporting Appendix: 4C - Smart Aerial Image Processing (SAIP) NPV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</si>
</sst>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;[Red]\-&quot;$&quot;#,##0.0"/>
    <numFmt numFmtId="165" formatCode="_-* #,##0_-;\-* #,##0_-;_-* &quot;-&quot;??_-;_-@_-"/>
    <numFmt numFmtId="166" formatCode="0.0"/>
  </numFmts>
  <fonts count="13" x14ac:knownFonts="1">
    <font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36"/>
      <color rgb="FF000000"/>
      <name val="Arial"/>
      <family val="2"/>
    </font>
    <font>
      <sz val="8"/>
      <name val="Arial"/>
      <family val="2"/>
    </font>
    <font>
      <sz val="22"/>
      <name val="Arial Bold"/>
    </font>
    <font>
      <sz val="14"/>
      <name val="Arial Bold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188CCC"/>
        <bgColor indexed="64"/>
      </patternFill>
    </fill>
    <fill>
      <patternFill patternType="lightUp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188CCC"/>
      </left>
      <right/>
      <top style="medium">
        <color rgb="FF188CCC"/>
      </top>
      <bottom/>
      <diagonal/>
    </border>
    <border>
      <left/>
      <right/>
      <top style="medium">
        <color rgb="FF188CCC"/>
      </top>
      <bottom/>
      <diagonal/>
    </border>
    <border>
      <left style="medium">
        <color rgb="FF188CCC"/>
      </left>
      <right/>
      <top style="medium">
        <color rgb="FF188CCC"/>
      </top>
      <bottom style="medium">
        <color rgb="FF188CCC"/>
      </bottom>
      <diagonal/>
    </border>
    <border>
      <left style="medium">
        <color rgb="FF188CCC"/>
      </left>
      <right style="medium">
        <color rgb="FF188CCC"/>
      </right>
      <top style="medium">
        <color rgb="FF188CCC"/>
      </top>
      <bottom style="medium">
        <color rgb="FF188CCC"/>
      </bottom>
      <diagonal/>
    </border>
    <border>
      <left style="medium">
        <color rgb="FF188CCC"/>
      </left>
      <right/>
      <top/>
      <bottom style="medium">
        <color rgb="FF188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6" fontId="0" fillId="0" borderId="0" xfId="0" applyNumberFormat="1"/>
    <xf numFmtId="9" fontId="0" fillId="0" borderId="0" xfId="0" applyNumberFormat="1"/>
    <xf numFmtId="8" fontId="0" fillId="0" borderId="0" xfId="0" applyNumberFormat="1"/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6" fontId="0" fillId="2" borderId="4" xfId="0" applyNumberFormat="1" applyFill="1" applyBorder="1"/>
    <xf numFmtId="164" fontId="0" fillId="2" borderId="4" xfId="0" applyNumberFormat="1" applyFill="1" applyBorder="1"/>
    <xf numFmtId="0" fontId="0" fillId="2" borderId="5" xfId="0" applyFill="1" applyBorder="1"/>
    <xf numFmtId="6" fontId="0" fillId="2" borderId="2" xfId="0" applyNumberFormat="1" applyFill="1" applyBorder="1"/>
    <xf numFmtId="6" fontId="0" fillId="2" borderId="6" xfId="0" applyNumberFormat="1" applyFill="1" applyBorder="1"/>
    <xf numFmtId="0" fontId="2" fillId="2" borderId="3" xfId="0" applyFont="1" applyFill="1" applyBorder="1"/>
    <xf numFmtId="164" fontId="2" fillId="2" borderId="4" xfId="0" applyNumberFormat="1" applyFont="1" applyFill="1" applyBorder="1"/>
    <xf numFmtId="165" fontId="0" fillId="0" borderId="0" xfId="1" applyNumberFormat="1" applyFont="1"/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left" vertical="center"/>
    </xf>
    <xf numFmtId="166" fontId="5" fillId="0" borderId="9" xfId="0" applyNumberFormat="1" applyFont="1" applyBorder="1" applyAlignment="1">
      <alignment horizontal="right" vertical="center" wrapText="1"/>
    </xf>
    <xf numFmtId="166" fontId="6" fillId="0" borderId="10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6" fontId="6" fillId="0" borderId="11" xfId="0" applyNumberFormat="1" applyFont="1" applyBorder="1" applyAlignment="1">
      <alignment horizontal="right" vertical="center" wrapText="1"/>
    </xf>
    <xf numFmtId="166" fontId="5" fillId="4" borderId="9" xfId="0" applyNumberFormat="1" applyFont="1" applyFill="1" applyBorder="1" applyAlignment="1">
      <alignment horizontal="right" vertical="center" wrapText="1"/>
    </xf>
    <xf numFmtId="166" fontId="5" fillId="4" borderId="10" xfId="0" applyNumberFormat="1" applyFont="1" applyFill="1" applyBorder="1" applyAlignment="1">
      <alignment horizontal="right" vertical="center" wrapText="1"/>
    </xf>
    <xf numFmtId="166" fontId="5" fillId="6" borderId="10" xfId="0" applyNumberFormat="1" applyFont="1" applyFill="1" applyBorder="1" applyAlignment="1">
      <alignment horizontal="right" vertical="center" wrapText="1"/>
    </xf>
    <xf numFmtId="166" fontId="0" fillId="0" borderId="0" xfId="0" applyNumberFormat="1"/>
    <xf numFmtId="166" fontId="5" fillId="6" borderId="9" xfId="0" applyNumberFormat="1" applyFont="1" applyFill="1" applyBorder="1" applyAlignment="1">
      <alignment horizontal="right" vertical="center" wrapText="1"/>
    </xf>
    <xf numFmtId="166" fontId="5" fillId="7" borderId="10" xfId="0" applyNumberFormat="1" applyFont="1" applyFill="1" applyBorder="1" applyAlignment="1">
      <alignment horizontal="right" vertical="center" wrapText="1"/>
    </xf>
    <xf numFmtId="0" fontId="0" fillId="5" borderId="12" xfId="0" applyFill="1" applyBorder="1"/>
    <xf numFmtId="9" fontId="0" fillId="5" borderId="12" xfId="0" applyNumberFormat="1" applyFill="1" applyBorder="1"/>
    <xf numFmtId="165" fontId="0" fillId="5" borderId="12" xfId="1" applyNumberFormat="1" applyFont="1" applyFill="1" applyBorder="1"/>
    <xf numFmtId="166" fontId="0" fillId="5" borderId="12" xfId="0" applyNumberFormat="1" applyFill="1" applyBorder="1"/>
    <xf numFmtId="1" fontId="0" fillId="5" borderId="12" xfId="0" applyNumberFormat="1" applyFill="1" applyBorder="1"/>
    <xf numFmtId="0" fontId="9" fillId="0" borderId="0" xfId="0" applyFont="1" applyFill="1" applyBorder="1" applyAlignment="1">
      <alignment horizontal="left" vertical="center" indent="3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indent="3"/>
    </xf>
    <xf numFmtId="0" fontId="12" fillId="0" borderId="0" xfId="0" applyFont="1" applyFill="1" applyBorder="1" applyAlignment="1">
      <alignment horizontal="left" vertical="center" indent="3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"/>
  <sheetViews>
    <sheetView tabSelected="1" workbookViewId="0">
      <selection activeCell="O12" sqref="O12"/>
    </sheetView>
  </sheetViews>
  <sheetFormatPr defaultRowHeight="12" x14ac:dyDescent="0.2"/>
  <sheetData>
    <row r="1" spans="1:31" ht="73.5" customHeight="1" x14ac:dyDescent="0.2">
      <c r="A1" s="37" t="s">
        <v>26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</row>
    <row r="2" spans="1:31" ht="55.5" customHeight="1" x14ac:dyDescent="0.2">
      <c r="A2" s="39" t="s">
        <v>27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</row>
    <row r="3" spans="1:31" ht="56.25" customHeight="1" x14ac:dyDescent="0.2">
      <c r="A3" s="39" t="s">
        <v>28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</row>
    <row r="4" spans="1:31" ht="56.25" customHeight="1" x14ac:dyDescent="0.2">
      <c r="A4" s="39" t="s">
        <v>30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</row>
    <row r="5" spans="1:31" ht="18" x14ac:dyDescent="0.2">
      <c r="A5" s="40" t="s">
        <v>29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P42"/>
  <sheetViews>
    <sheetView workbookViewId="0">
      <selection activeCell="B22" sqref="B22"/>
    </sheetView>
  </sheetViews>
  <sheetFormatPr defaultRowHeight="12" x14ac:dyDescent="0.2"/>
  <cols>
    <col min="2" max="2" width="37.42578125" customWidth="1"/>
    <col min="3" max="16" width="7.28515625" customWidth="1"/>
  </cols>
  <sheetData>
    <row r="2" spans="2:16" ht="12.75" x14ac:dyDescent="0.2">
      <c r="B2" s="6" t="s">
        <v>3</v>
      </c>
    </row>
    <row r="3" spans="2:16" x14ac:dyDescent="0.2">
      <c r="B3" t="s">
        <v>5</v>
      </c>
    </row>
    <row r="5" spans="2:16" x14ac:dyDescent="0.2">
      <c r="B5" t="s">
        <v>7</v>
      </c>
      <c r="C5" s="32">
        <v>40</v>
      </c>
    </row>
    <row r="6" spans="2:16" x14ac:dyDescent="0.2">
      <c r="B6" t="s">
        <v>8</v>
      </c>
      <c r="C6" s="36">
        <v>1</v>
      </c>
    </row>
    <row r="7" spans="2:16" x14ac:dyDescent="0.2">
      <c r="B7" t="s">
        <v>0</v>
      </c>
      <c r="C7" s="33">
        <v>0.06</v>
      </c>
    </row>
    <row r="8" spans="2:16" x14ac:dyDescent="0.2">
      <c r="C8" s="2"/>
    </row>
    <row r="9" spans="2:16" x14ac:dyDescent="0.2">
      <c r="B9" t="s">
        <v>14</v>
      </c>
      <c r="C9" s="34">
        <v>6500</v>
      </c>
    </row>
    <row r="10" spans="2:16" x14ac:dyDescent="0.2">
      <c r="B10" t="s">
        <v>16</v>
      </c>
      <c r="C10" s="34">
        <f>C9/3</f>
        <v>2166.6666666666665</v>
      </c>
    </row>
    <row r="11" spans="2:16" x14ac:dyDescent="0.2">
      <c r="B11" t="s">
        <v>15</v>
      </c>
      <c r="C11" s="35">
        <v>0.495</v>
      </c>
    </row>
    <row r="13" spans="2:16" x14ac:dyDescent="0.2">
      <c r="B13" s="5" t="s">
        <v>1</v>
      </c>
      <c r="D13" s="7">
        <v>2018</v>
      </c>
      <c r="E13" s="7">
        <v>2019</v>
      </c>
      <c r="F13" s="7">
        <v>2020</v>
      </c>
      <c r="G13" s="7">
        <v>2021</v>
      </c>
      <c r="H13" s="7">
        <v>2022</v>
      </c>
      <c r="I13" s="7">
        <v>2023</v>
      </c>
      <c r="J13" s="7">
        <v>2024</v>
      </c>
      <c r="K13" s="7">
        <v>2025</v>
      </c>
      <c r="L13" s="7">
        <v>2026</v>
      </c>
      <c r="M13" s="7">
        <v>2027</v>
      </c>
      <c r="N13" s="7">
        <v>2028</v>
      </c>
      <c r="O13" s="7">
        <v>2029</v>
      </c>
      <c r="P13" s="7">
        <v>2030</v>
      </c>
    </row>
    <row r="15" spans="2:16" x14ac:dyDescent="0.2">
      <c r="B15" t="s">
        <v>2</v>
      </c>
      <c r="D15">
        <v>1</v>
      </c>
      <c r="E15">
        <f t="shared" ref="E15:P15" si="0">D15/(1+$C$7)</f>
        <v>0.94339622641509424</v>
      </c>
      <c r="F15">
        <f t="shared" si="0"/>
        <v>0.88999644001423983</v>
      </c>
      <c r="G15">
        <f t="shared" si="0"/>
        <v>0.83961928303230171</v>
      </c>
      <c r="H15">
        <f t="shared" si="0"/>
        <v>0.79209366323802044</v>
      </c>
      <c r="I15">
        <f t="shared" si="0"/>
        <v>0.747258172866057</v>
      </c>
      <c r="J15">
        <f t="shared" si="0"/>
        <v>0.70496054043967638</v>
      </c>
      <c r="K15">
        <f t="shared" si="0"/>
        <v>0.66505711362233622</v>
      </c>
      <c r="L15">
        <f t="shared" si="0"/>
        <v>0.62741237134182659</v>
      </c>
      <c r="M15">
        <f t="shared" si="0"/>
        <v>0.59189846353002507</v>
      </c>
      <c r="N15">
        <f t="shared" si="0"/>
        <v>0.55839477691511796</v>
      </c>
      <c r="O15">
        <f t="shared" si="0"/>
        <v>0.52678752539162066</v>
      </c>
      <c r="P15">
        <f t="shared" si="0"/>
        <v>0.49696936357700061</v>
      </c>
    </row>
    <row r="17" spans="2:16" x14ac:dyDescent="0.2">
      <c r="B17" t="s">
        <v>9</v>
      </c>
      <c r="D17" s="1">
        <f t="shared" ref="D17:P17" si="1">$C$5*$C$6*D15</f>
        <v>40</v>
      </c>
      <c r="E17" s="1">
        <f t="shared" si="1"/>
        <v>37.735849056603769</v>
      </c>
      <c r="F17" s="1">
        <f t="shared" si="1"/>
        <v>35.599857600569592</v>
      </c>
      <c r="G17" s="1">
        <f t="shared" si="1"/>
        <v>33.584771321292067</v>
      </c>
      <c r="H17" s="1">
        <f t="shared" si="1"/>
        <v>31.683746529520818</v>
      </c>
      <c r="I17" s="1">
        <f t="shared" si="1"/>
        <v>29.89032691464228</v>
      </c>
      <c r="J17" s="1">
        <f t="shared" si="1"/>
        <v>28.198421617587055</v>
      </c>
      <c r="K17" s="1">
        <f t="shared" si="1"/>
        <v>26.60228454489345</v>
      </c>
      <c r="L17" s="1">
        <f t="shared" si="1"/>
        <v>25.096494853673065</v>
      </c>
      <c r="M17" s="1">
        <f t="shared" si="1"/>
        <v>23.675938541201003</v>
      </c>
      <c r="N17" s="1">
        <f t="shared" si="1"/>
        <v>22.335791076604718</v>
      </c>
      <c r="O17" s="1">
        <f t="shared" si="1"/>
        <v>21.071501015664825</v>
      </c>
      <c r="P17" s="1">
        <f t="shared" si="1"/>
        <v>19.878774543080024</v>
      </c>
    </row>
    <row r="19" spans="2:16" x14ac:dyDescent="0.2">
      <c r="B19" t="s">
        <v>4</v>
      </c>
      <c r="C19" s="1"/>
      <c r="D19" s="1"/>
      <c r="E19" s="1">
        <f>D17-E17</f>
        <v>2.2641509433962312</v>
      </c>
      <c r="F19" s="1">
        <f>E17-F17</f>
        <v>2.1359914560341764</v>
      </c>
      <c r="G19" s="1">
        <f t="shared" ref="G19:O19" si="2">F17-G17</f>
        <v>2.0150862792775257</v>
      </c>
      <c r="H19" s="1">
        <f t="shared" si="2"/>
        <v>1.9010247917712491</v>
      </c>
      <c r="I19" s="1">
        <f t="shared" si="2"/>
        <v>1.7934196148785375</v>
      </c>
      <c r="J19" s="1">
        <f t="shared" si="2"/>
        <v>1.6919052970552251</v>
      </c>
      <c r="K19" s="1">
        <f t="shared" si="2"/>
        <v>1.5961370726936046</v>
      </c>
      <c r="L19" s="1">
        <f t="shared" si="2"/>
        <v>1.5057896912203859</v>
      </c>
      <c r="M19" s="1">
        <f t="shared" si="2"/>
        <v>1.4205563124720619</v>
      </c>
      <c r="N19" s="1">
        <f t="shared" si="2"/>
        <v>1.340147464596285</v>
      </c>
      <c r="O19" s="1">
        <f t="shared" si="2"/>
        <v>1.2642900609398922</v>
      </c>
      <c r="P19" s="1">
        <f>O17-P17</f>
        <v>1.1927264725848019</v>
      </c>
    </row>
    <row r="20" spans="2:16" x14ac:dyDescent="0.2">
      <c r="B20" t="s">
        <v>6</v>
      </c>
      <c r="C20" s="1"/>
      <c r="D20" s="1"/>
      <c r="E20" s="1"/>
      <c r="F20" s="1">
        <f>D17-F17</f>
        <v>4.4001423994304076</v>
      </c>
      <c r="G20" s="1">
        <f t="shared" ref="G20:P20" si="3">E17-G17</f>
        <v>4.1510777353117021</v>
      </c>
      <c r="H20" s="1">
        <f t="shared" si="3"/>
        <v>3.9161110710487748</v>
      </c>
      <c r="I20" s="1">
        <f t="shared" si="3"/>
        <v>3.6944444066497866</v>
      </c>
      <c r="J20" s="1">
        <f t="shared" si="3"/>
        <v>3.4853249119337626</v>
      </c>
      <c r="K20" s="1">
        <f t="shared" si="3"/>
        <v>3.2880423697488297</v>
      </c>
      <c r="L20" s="1">
        <f t="shared" si="3"/>
        <v>3.1019267639139905</v>
      </c>
      <c r="M20" s="1">
        <f t="shared" si="3"/>
        <v>2.9263460036924478</v>
      </c>
      <c r="N20" s="1">
        <f t="shared" si="3"/>
        <v>2.7607037770683469</v>
      </c>
      <c r="O20" s="1">
        <f t="shared" si="3"/>
        <v>2.6044375255361771</v>
      </c>
      <c r="P20" s="1">
        <f t="shared" si="3"/>
        <v>2.4570165335246941</v>
      </c>
    </row>
    <row r="21" spans="2:16" x14ac:dyDescent="0.2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x14ac:dyDescent="0.2">
      <c r="B22" t="s">
        <v>17</v>
      </c>
      <c r="C22" s="1"/>
      <c r="D22" s="17">
        <v>2250</v>
      </c>
      <c r="E22" s="17">
        <v>2250</v>
      </c>
      <c r="F22" s="17">
        <v>1083.3333333333333</v>
      </c>
      <c r="G22" s="17">
        <v>1083.3333333333333</v>
      </c>
      <c r="H22" s="17">
        <v>1083.3333333333333</v>
      </c>
      <c r="I22" s="1"/>
      <c r="J22" s="1"/>
      <c r="K22" s="1"/>
      <c r="L22" s="1"/>
      <c r="M22" s="1"/>
      <c r="N22" s="1"/>
      <c r="O22" s="1"/>
      <c r="P22" s="1"/>
    </row>
    <row r="23" spans="2:16" x14ac:dyDescent="0.2">
      <c r="C23" s="1"/>
      <c r="D23" s="1"/>
    </row>
    <row r="24" spans="2:16" x14ac:dyDescent="0.2">
      <c r="B24" t="s">
        <v>11</v>
      </c>
      <c r="C24" s="1"/>
      <c r="D24" s="3">
        <f>$C$11/$C$10*D22</f>
        <v>0.51403846153846156</v>
      </c>
      <c r="E24" s="3">
        <f t="shared" ref="E24:H24" si="4">$C$11/$C$10*E22</f>
        <v>0.51403846153846156</v>
      </c>
      <c r="F24" s="3">
        <f t="shared" si="4"/>
        <v>0.2475</v>
      </c>
      <c r="G24" s="3">
        <f t="shared" si="4"/>
        <v>0.2475</v>
      </c>
      <c r="H24" s="3">
        <f t="shared" si="4"/>
        <v>0.2475</v>
      </c>
      <c r="I24" s="4"/>
      <c r="J24" s="4"/>
      <c r="K24" s="4"/>
      <c r="L24" s="4"/>
      <c r="M24" s="4"/>
      <c r="N24" s="4"/>
      <c r="O24" s="4"/>
      <c r="P24" s="4"/>
    </row>
    <row r="25" spans="2:16" x14ac:dyDescent="0.2">
      <c r="B25" t="s">
        <v>12</v>
      </c>
      <c r="C25" s="1"/>
      <c r="D25" s="3">
        <f>D24*D15</f>
        <v>0.51403846153846156</v>
      </c>
      <c r="E25" s="3">
        <f t="shared" ref="E25:H25" si="5">E24*E15</f>
        <v>0.48494194484760517</v>
      </c>
      <c r="F25" s="3">
        <f t="shared" si="5"/>
        <v>0.22027411890352436</v>
      </c>
      <c r="G25" s="3">
        <f t="shared" si="5"/>
        <v>0.20780577255049468</v>
      </c>
      <c r="H25" s="3">
        <f t="shared" si="5"/>
        <v>0.19604318165141005</v>
      </c>
    </row>
    <row r="26" spans="2:16" x14ac:dyDescent="0.2">
      <c r="D26" s="1"/>
    </row>
    <row r="27" spans="2:16" ht="12.75" thickBot="1" x14ac:dyDescent="0.25">
      <c r="D27" s="1"/>
    </row>
    <row r="28" spans="2:16" x14ac:dyDescent="0.2">
      <c r="B28" s="8"/>
      <c r="C28" s="13"/>
    </row>
    <row r="29" spans="2:16" x14ac:dyDescent="0.2">
      <c r="B29" s="9" t="s">
        <v>24</v>
      </c>
      <c r="C29" s="11">
        <f>L20</f>
        <v>3.1019267639139905</v>
      </c>
    </row>
    <row r="30" spans="2:16" x14ac:dyDescent="0.2">
      <c r="B30" s="9"/>
      <c r="C30" s="10"/>
    </row>
    <row r="31" spans="2:16" x14ac:dyDescent="0.2">
      <c r="B31" s="9" t="s">
        <v>10</v>
      </c>
      <c r="C31" s="11">
        <f>SUM(D25:H25)</f>
        <v>1.623103479491496</v>
      </c>
    </row>
    <row r="32" spans="2:16" x14ac:dyDescent="0.2">
      <c r="B32" s="9"/>
      <c r="C32" s="10"/>
    </row>
    <row r="33" spans="2:14" x14ac:dyDescent="0.2">
      <c r="B33" s="15" t="s">
        <v>13</v>
      </c>
      <c r="C33" s="16">
        <f>C29-C31</f>
        <v>1.4788232844224944</v>
      </c>
    </row>
    <row r="34" spans="2:14" ht="12.75" thickBot="1" x14ac:dyDescent="0.25">
      <c r="B34" s="12"/>
      <c r="C34" s="14"/>
    </row>
    <row r="35" spans="2:14" ht="12.75" thickBot="1" x14ac:dyDescent="0.25">
      <c r="D35" s="1"/>
    </row>
    <row r="36" spans="2:14" ht="15.75" thickBot="1" x14ac:dyDescent="0.25">
      <c r="B36" s="18" t="s">
        <v>18</v>
      </c>
      <c r="C36" s="19"/>
      <c r="D36" s="19">
        <v>2018</v>
      </c>
      <c r="E36" s="20">
        <v>2019</v>
      </c>
      <c r="F36" s="20">
        <v>2020</v>
      </c>
      <c r="G36" s="19">
        <v>2021</v>
      </c>
      <c r="H36" s="20">
        <v>2022</v>
      </c>
      <c r="I36" s="20">
        <v>2023</v>
      </c>
      <c r="J36" s="19">
        <v>2024</v>
      </c>
      <c r="K36" s="20">
        <v>2025</v>
      </c>
      <c r="L36" s="20">
        <v>2026</v>
      </c>
    </row>
    <row r="37" spans="2:14" ht="15" thickBot="1" x14ac:dyDescent="0.25">
      <c r="B37" s="21" t="s">
        <v>20</v>
      </c>
      <c r="C37" s="26"/>
      <c r="D37" s="22">
        <f t="shared" ref="D37:L37" si="6">D17</f>
        <v>40</v>
      </c>
      <c r="E37" s="22">
        <f t="shared" si="6"/>
        <v>37.735849056603769</v>
      </c>
      <c r="F37" s="22">
        <f t="shared" si="6"/>
        <v>35.599857600569592</v>
      </c>
      <c r="G37" s="22">
        <f t="shared" si="6"/>
        <v>33.584771321292067</v>
      </c>
      <c r="H37" s="22">
        <f t="shared" si="6"/>
        <v>31.683746529520818</v>
      </c>
      <c r="I37" s="22">
        <f t="shared" si="6"/>
        <v>29.89032691464228</v>
      </c>
      <c r="J37" s="30">
        <f t="shared" si="6"/>
        <v>28.198421617587055</v>
      </c>
      <c r="K37" s="22">
        <f t="shared" si="6"/>
        <v>26.60228454489345</v>
      </c>
      <c r="L37" s="28">
        <f t="shared" si="6"/>
        <v>25.096494853673065</v>
      </c>
    </row>
    <row r="38" spans="2:14" ht="15" thickBot="1" x14ac:dyDescent="0.25">
      <c r="B38" s="21" t="s">
        <v>19</v>
      </c>
      <c r="C38" s="26"/>
      <c r="D38" s="26"/>
      <c r="E38" s="26"/>
      <c r="F38" s="22">
        <f t="shared" ref="F38:L38" si="7">F20</f>
        <v>4.4001423994304076</v>
      </c>
      <c r="G38" s="22">
        <f t="shared" si="7"/>
        <v>4.1510777353117021</v>
      </c>
      <c r="H38" s="22">
        <f t="shared" si="7"/>
        <v>3.9161110710487748</v>
      </c>
      <c r="I38" s="22">
        <f t="shared" si="7"/>
        <v>3.6944444066497866</v>
      </c>
      <c r="J38" s="22">
        <f t="shared" si="7"/>
        <v>3.4853249119337626</v>
      </c>
      <c r="K38" s="22">
        <f t="shared" si="7"/>
        <v>3.2880423697488297</v>
      </c>
      <c r="L38" s="31">
        <f t="shared" si="7"/>
        <v>3.1019267639139905</v>
      </c>
      <c r="N38" s="29"/>
    </row>
    <row r="39" spans="2:14" ht="15" thickBot="1" x14ac:dyDescent="0.25">
      <c r="B39" s="21" t="s">
        <v>21</v>
      </c>
      <c r="C39" s="26"/>
      <c r="D39" s="22">
        <f>D25</f>
        <v>0.51403846153846156</v>
      </c>
      <c r="E39" s="22">
        <f>E25</f>
        <v>0.48494194484760517</v>
      </c>
      <c r="F39" s="22">
        <f>F25</f>
        <v>0.22027411890352436</v>
      </c>
      <c r="G39" s="22">
        <f>G25</f>
        <v>0.20780577255049468</v>
      </c>
      <c r="H39" s="22">
        <f>H25</f>
        <v>0.19604318165141005</v>
      </c>
      <c r="I39" s="26"/>
      <c r="J39" s="26"/>
      <c r="K39" s="26"/>
      <c r="L39" s="27"/>
    </row>
    <row r="40" spans="2:14" ht="15" thickBot="1" x14ac:dyDescent="0.25">
      <c r="B40" s="21" t="s">
        <v>22</v>
      </c>
      <c r="C40" s="22">
        <f>C29</f>
        <v>3.1019267639139905</v>
      </c>
      <c r="D40" s="26"/>
      <c r="E40" s="26"/>
      <c r="F40" s="26"/>
      <c r="G40" s="26"/>
      <c r="H40" s="26"/>
      <c r="I40" s="26"/>
      <c r="J40" s="26"/>
      <c r="K40" s="26"/>
      <c r="L40" s="27"/>
    </row>
    <row r="41" spans="2:14" ht="15" thickBot="1" x14ac:dyDescent="0.25">
      <c r="B41" s="21" t="s">
        <v>23</v>
      </c>
      <c r="C41" s="22">
        <f>C31</f>
        <v>1.623103479491496</v>
      </c>
      <c r="D41" s="26"/>
      <c r="E41" s="26"/>
      <c r="F41" s="26"/>
      <c r="G41" s="26"/>
      <c r="H41" s="26"/>
      <c r="I41" s="26"/>
      <c r="J41" s="26"/>
      <c r="K41" s="26"/>
      <c r="L41" s="27"/>
    </row>
    <row r="42" spans="2:14" ht="15.75" thickBot="1" x14ac:dyDescent="0.25">
      <c r="B42" s="24" t="s">
        <v>25</v>
      </c>
      <c r="C42" s="25">
        <f>C40-C41</f>
        <v>1.4788232844224944</v>
      </c>
      <c r="D42" s="25"/>
      <c r="E42" s="25"/>
      <c r="F42" s="25"/>
      <c r="G42" s="25"/>
      <c r="H42" s="25"/>
      <c r="I42" s="23"/>
      <c r="J42" s="23"/>
      <c r="K42" s="23"/>
      <c r="L42" s="23"/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P42"/>
  <sheetViews>
    <sheetView workbookViewId="0">
      <selection activeCell="B22" sqref="B22"/>
    </sheetView>
  </sheetViews>
  <sheetFormatPr defaultRowHeight="12" x14ac:dyDescent="0.2"/>
  <cols>
    <col min="2" max="2" width="37.42578125" customWidth="1"/>
    <col min="3" max="16" width="7.28515625" customWidth="1"/>
  </cols>
  <sheetData>
    <row r="2" spans="2:16" ht="12.75" x14ac:dyDescent="0.2">
      <c r="B2" s="6" t="s">
        <v>3</v>
      </c>
    </row>
    <row r="3" spans="2:16" x14ac:dyDescent="0.2">
      <c r="B3" t="s">
        <v>5</v>
      </c>
    </row>
    <row r="5" spans="2:16" x14ac:dyDescent="0.2">
      <c r="B5" t="s">
        <v>7</v>
      </c>
      <c r="C5" s="32">
        <v>200</v>
      </c>
    </row>
    <row r="6" spans="2:16" x14ac:dyDescent="0.2">
      <c r="B6" t="s">
        <v>8</v>
      </c>
      <c r="C6" s="36">
        <v>1</v>
      </c>
    </row>
    <row r="7" spans="2:16" x14ac:dyDescent="0.2">
      <c r="B7" t="s">
        <v>0</v>
      </c>
      <c r="C7" s="33">
        <v>0.06</v>
      </c>
    </row>
    <row r="8" spans="2:16" x14ac:dyDescent="0.2">
      <c r="C8" s="2"/>
    </row>
    <row r="9" spans="2:16" x14ac:dyDescent="0.2">
      <c r="B9" t="s">
        <v>14</v>
      </c>
      <c r="C9" s="34">
        <v>6500</v>
      </c>
    </row>
    <row r="10" spans="2:16" x14ac:dyDescent="0.2">
      <c r="B10" t="s">
        <v>16</v>
      </c>
      <c r="C10" s="34">
        <f>C9/3</f>
        <v>2166.6666666666665</v>
      </c>
    </row>
    <row r="11" spans="2:16" x14ac:dyDescent="0.2">
      <c r="B11" t="s">
        <v>15</v>
      </c>
      <c r="C11" s="35">
        <v>0.495</v>
      </c>
    </row>
    <row r="13" spans="2:16" x14ac:dyDescent="0.2">
      <c r="B13" s="5" t="s">
        <v>1</v>
      </c>
      <c r="D13" s="7">
        <v>2018</v>
      </c>
      <c r="E13" s="7">
        <v>2019</v>
      </c>
      <c r="F13" s="7">
        <v>2020</v>
      </c>
      <c r="G13" s="7">
        <v>2021</v>
      </c>
      <c r="H13" s="7">
        <v>2022</v>
      </c>
      <c r="I13" s="7">
        <v>2023</v>
      </c>
      <c r="J13" s="7">
        <v>2024</v>
      </c>
      <c r="K13" s="7">
        <v>2025</v>
      </c>
      <c r="L13" s="7">
        <v>2026</v>
      </c>
      <c r="M13" s="7">
        <v>2027</v>
      </c>
      <c r="N13" s="7">
        <v>2028</v>
      </c>
      <c r="O13" s="7">
        <v>2029</v>
      </c>
      <c r="P13" s="7">
        <v>2030</v>
      </c>
    </row>
    <row r="15" spans="2:16" x14ac:dyDescent="0.2">
      <c r="B15" t="s">
        <v>2</v>
      </c>
      <c r="D15">
        <v>1</v>
      </c>
      <c r="E15">
        <f t="shared" ref="E15:P15" si="0">D15/(1+$C$7)</f>
        <v>0.94339622641509424</v>
      </c>
      <c r="F15">
        <f t="shared" si="0"/>
        <v>0.88999644001423983</v>
      </c>
      <c r="G15">
        <f t="shared" si="0"/>
        <v>0.83961928303230171</v>
      </c>
      <c r="H15">
        <f t="shared" si="0"/>
        <v>0.79209366323802044</v>
      </c>
      <c r="I15">
        <f t="shared" si="0"/>
        <v>0.747258172866057</v>
      </c>
      <c r="J15">
        <f t="shared" si="0"/>
        <v>0.70496054043967638</v>
      </c>
      <c r="K15">
        <f t="shared" si="0"/>
        <v>0.66505711362233622</v>
      </c>
      <c r="L15">
        <f t="shared" si="0"/>
        <v>0.62741237134182659</v>
      </c>
      <c r="M15">
        <f t="shared" si="0"/>
        <v>0.59189846353002507</v>
      </c>
      <c r="N15">
        <f t="shared" si="0"/>
        <v>0.55839477691511796</v>
      </c>
      <c r="O15">
        <f t="shared" si="0"/>
        <v>0.52678752539162066</v>
      </c>
      <c r="P15">
        <f t="shared" si="0"/>
        <v>0.49696936357700061</v>
      </c>
    </row>
    <row r="17" spans="2:16" x14ac:dyDescent="0.2">
      <c r="B17" t="s">
        <v>9</v>
      </c>
      <c r="D17" s="1">
        <f t="shared" ref="D17:P17" si="1">$C$5*$C$6*D15</f>
        <v>200</v>
      </c>
      <c r="E17" s="1">
        <f t="shared" si="1"/>
        <v>188.67924528301884</v>
      </c>
      <c r="F17" s="1">
        <f t="shared" si="1"/>
        <v>177.99928800284798</v>
      </c>
      <c r="G17" s="1">
        <f t="shared" si="1"/>
        <v>167.92385660646033</v>
      </c>
      <c r="H17" s="1">
        <f t="shared" si="1"/>
        <v>158.41873264760409</v>
      </c>
      <c r="I17" s="1">
        <f t="shared" si="1"/>
        <v>149.45163457321141</v>
      </c>
      <c r="J17" s="1">
        <f t="shared" si="1"/>
        <v>140.99210808793526</v>
      </c>
      <c r="K17" s="1">
        <f t="shared" si="1"/>
        <v>133.01142272446725</v>
      </c>
      <c r="L17" s="1">
        <f t="shared" si="1"/>
        <v>125.48247426836532</v>
      </c>
      <c r="M17" s="1">
        <f t="shared" si="1"/>
        <v>118.37969270600502</v>
      </c>
      <c r="N17" s="1">
        <f t="shared" si="1"/>
        <v>111.67895538302359</v>
      </c>
      <c r="O17" s="1">
        <f t="shared" si="1"/>
        <v>105.35750507832414</v>
      </c>
      <c r="P17" s="1">
        <f t="shared" si="1"/>
        <v>99.393872715400121</v>
      </c>
    </row>
    <row r="19" spans="2:16" x14ac:dyDescent="0.2">
      <c r="B19" t="s">
        <v>4</v>
      </c>
      <c r="C19" s="1"/>
      <c r="D19" s="1"/>
      <c r="E19" s="1">
        <f>D17-E17</f>
        <v>11.320754716981156</v>
      </c>
      <c r="F19" s="1">
        <f>E17-F17</f>
        <v>10.679957280170868</v>
      </c>
      <c r="G19" s="1">
        <f t="shared" ref="G19:O19" si="2">F17-G17</f>
        <v>10.075431396387643</v>
      </c>
      <c r="H19" s="1">
        <f t="shared" si="2"/>
        <v>9.5051239588562453</v>
      </c>
      <c r="I19" s="1">
        <f t="shared" si="2"/>
        <v>8.9670980743926805</v>
      </c>
      <c r="J19" s="1">
        <f t="shared" si="2"/>
        <v>8.4595264852761431</v>
      </c>
      <c r="K19" s="1">
        <f t="shared" si="2"/>
        <v>7.9806853634680124</v>
      </c>
      <c r="L19" s="1">
        <f t="shared" si="2"/>
        <v>7.5289484561019293</v>
      </c>
      <c r="M19" s="1">
        <f t="shared" si="2"/>
        <v>7.1027815623603061</v>
      </c>
      <c r="N19" s="1">
        <f t="shared" si="2"/>
        <v>6.7007373229814249</v>
      </c>
      <c r="O19" s="1">
        <f t="shared" si="2"/>
        <v>6.3214503046994537</v>
      </c>
      <c r="P19" s="1">
        <f>O17-P17</f>
        <v>5.9636323629240167</v>
      </c>
    </row>
    <row r="20" spans="2:16" x14ac:dyDescent="0.2">
      <c r="B20" t="s">
        <v>6</v>
      </c>
      <c r="C20" s="1"/>
      <c r="D20" s="1"/>
      <c r="E20" s="1"/>
      <c r="F20" s="1">
        <f>D17-F17</f>
        <v>22.000711997152024</v>
      </c>
      <c r="G20" s="1">
        <f t="shared" ref="G20:P20" si="3">E17-G17</f>
        <v>20.75538867655851</v>
      </c>
      <c r="H20" s="1">
        <f t="shared" si="3"/>
        <v>19.580555355243888</v>
      </c>
      <c r="I20" s="1">
        <f t="shared" si="3"/>
        <v>18.472222033248926</v>
      </c>
      <c r="J20" s="1">
        <f t="shared" si="3"/>
        <v>17.426624559668824</v>
      </c>
      <c r="K20" s="1">
        <f t="shared" si="3"/>
        <v>16.440211848744156</v>
      </c>
      <c r="L20" s="1">
        <f t="shared" si="3"/>
        <v>15.509633819569942</v>
      </c>
      <c r="M20" s="1">
        <f t="shared" si="3"/>
        <v>14.631730018462235</v>
      </c>
      <c r="N20" s="1">
        <f t="shared" si="3"/>
        <v>13.803518885341731</v>
      </c>
      <c r="O20" s="1">
        <f t="shared" si="3"/>
        <v>13.022187627680879</v>
      </c>
      <c r="P20" s="1">
        <f t="shared" si="3"/>
        <v>12.28508266762347</v>
      </c>
    </row>
    <row r="21" spans="2:16" x14ac:dyDescent="0.2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x14ac:dyDescent="0.2">
      <c r="B22" t="s">
        <v>17</v>
      </c>
      <c r="C22" s="1"/>
      <c r="D22" s="17">
        <v>2250</v>
      </c>
      <c r="E22" s="17">
        <v>2250</v>
      </c>
      <c r="F22" s="17">
        <v>1083.3333333333333</v>
      </c>
      <c r="G22" s="17">
        <v>1083.3333333333333</v>
      </c>
      <c r="H22" s="17">
        <v>1083.3333333333333</v>
      </c>
      <c r="I22" s="1"/>
      <c r="J22" s="1"/>
      <c r="K22" s="1"/>
      <c r="L22" s="1"/>
      <c r="M22" s="1"/>
      <c r="N22" s="1"/>
      <c r="O22" s="1"/>
      <c r="P22" s="1"/>
    </row>
    <row r="23" spans="2:16" x14ac:dyDescent="0.2">
      <c r="C23" s="1"/>
      <c r="D23" s="1"/>
    </row>
    <row r="24" spans="2:16" x14ac:dyDescent="0.2">
      <c r="B24" t="s">
        <v>11</v>
      </c>
      <c r="C24" s="1"/>
      <c r="D24" s="3">
        <f>$C$11/$C$10*D22</f>
        <v>0.51403846153846156</v>
      </c>
      <c r="E24" s="3">
        <f t="shared" ref="E24:H24" si="4">$C$11/$C$10*E22</f>
        <v>0.51403846153846156</v>
      </c>
      <c r="F24" s="3">
        <f t="shared" si="4"/>
        <v>0.2475</v>
      </c>
      <c r="G24" s="3">
        <f t="shared" si="4"/>
        <v>0.2475</v>
      </c>
      <c r="H24" s="3">
        <f t="shared" si="4"/>
        <v>0.2475</v>
      </c>
      <c r="I24" s="4"/>
      <c r="J24" s="4"/>
      <c r="K24" s="4"/>
      <c r="L24" s="4"/>
      <c r="M24" s="4"/>
      <c r="N24" s="4"/>
      <c r="O24" s="4"/>
      <c r="P24" s="4"/>
    </row>
    <row r="25" spans="2:16" x14ac:dyDescent="0.2">
      <c r="B25" t="s">
        <v>12</v>
      </c>
      <c r="C25" s="1"/>
      <c r="D25" s="3">
        <f>D24*D15</f>
        <v>0.51403846153846156</v>
      </c>
      <c r="E25" s="3">
        <f t="shared" ref="E25:H25" si="5">E24*E15</f>
        <v>0.48494194484760517</v>
      </c>
      <c r="F25" s="3">
        <f t="shared" si="5"/>
        <v>0.22027411890352436</v>
      </c>
      <c r="G25" s="3">
        <f t="shared" si="5"/>
        <v>0.20780577255049468</v>
      </c>
      <c r="H25" s="3">
        <f t="shared" si="5"/>
        <v>0.19604318165141005</v>
      </c>
    </row>
    <row r="26" spans="2:16" x14ac:dyDescent="0.2">
      <c r="D26" s="1"/>
    </row>
    <row r="27" spans="2:16" ht="12.75" thickBot="1" x14ac:dyDescent="0.25">
      <c r="D27" s="1"/>
    </row>
    <row r="28" spans="2:16" x14ac:dyDescent="0.2">
      <c r="B28" s="8"/>
      <c r="C28" s="13"/>
    </row>
    <row r="29" spans="2:16" x14ac:dyDescent="0.2">
      <c r="B29" s="9" t="s">
        <v>24</v>
      </c>
      <c r="C29" s="11">
        <f>L20</f>
        <v>15.509633819569942</v>
      </c>
    </row>
    <row r="30" spans="2:16" x14ac:dyDescent="0.2">
      <c r="B30" s="9"/>
      <c r="C30" s="10"/>
    </row>
    <row r="31" spans="2:16" x14ac:dyDescent="0.2">
      <c r="B31" s="9" t="s">
        <v>10</v>
      </c>
      <c r="C31" s="11">
        <f>SUM(D25:H25)</f>
        <v>1.623103479491496</v>
      </c>
    </row>
    <row r="32" spans="2:16" x14ac:dyDescent="0.2">
      <c r="B32" s="9"/>
      <c r="C32" s="10"/>
    </row>
    <row r="33" spans="2:14" x14ac:dyDescent="0.2">
      <c r="B33" s="15" t="s">
        <v>13</v>
      </c>
      <c r="C33" s="16">
        <f>C29-C31</f>
        <v>13.886530340078446</v>
      </c>
    </row>
    <row r="34" spans="2:14" ht="12.75" thickBot="1" x14ac:dyDescent="0.25">
      <c r="B34" s="12"/>
      <c r="C34" s="14"/>
    </row>
    <row r="35" spans="2:14" ht="12.75" thickBot="1" x14ac:dyDescent="0.25">
      <c r="D35" s="1"/>
    </row>
    <row r="36" spans="2:14" ht="15.75" thickBot="1" x14ac:dyDescent="0.25">
      <c r="B36" s="18" t="s">
        <v>18</v>
      </c>
      <c r="C36" s="19"/>
      <c r="D36" s="19">
        <v>2018</v>
      </c>
      <c r="E36" s="20">
        <v>2019</v>
      </c>
      <c r="F36" s="20">
        <v>2020</v>
      </c>
      <c r="G36" s="19">
        <v>2021</v>
      </c>
      <c r="H36" s="20">
        <v>2022</v>
      </c>
      <c r="I36" s="20">
        <v>2023</v>
      </c>
      <c r="J36" s="19">
        <v>2024</v>
      </c>
      <c r="K36" s="20">
        <v>2025</v>
      </c>
      <c r="L36" s="20">
        <v>2026</v>
      </c>
    </row>
    <row r="37" spans="2:14" ht="15" thickBot="1" x14ac:dyDescent="0.25">
      <c r="B37" s="21" t="s">
        <v>20</v>
      </c>
      <c r="C37" s="26"/>
      <c r="D37" s="22">
        <f t="shared" ref="D37:L37" si="6">D17</f>
        <v>200</v>
      </c>
      <c r="E37" s="22">
        <f t="shared" si="6"/>
        <v>188.67924528301884</v>
      </c>
      <c r="F37" s="22">
        <f t="shared" si="6"/>
        <v>177.99928800284798</v>
      </c>
      <c r="G37" s="22">
        <f t="shared" si="6"/>
        <v>167.92385660646033</v>
      </c>
      <c r="H37" s="22">
        <f t="shared" si="6"/>
        <v>158.41873264760409</v>
      </c>
      <c r="I37" s="22">
        <f t="shared" si="6"/>
        <v>149.45163457321141</v>
      </c>
      <c r="J37" s="30">
        <f t="shared" si="6"/>
        <v>140.99210808793526</v>
      </c>
      <c r="K37" s="22">
        <f t="shared" si="6"/>
        <v>133.01142272446725</v>
      </c>
      <c r="L37" s="28">
        <f t="shared" si="6"/>
        <v>125.48247426836532</v>
      </c>
    </row>
    <row r="38" spans="2:14" ht="15" thickBot="1" x14ac:dyDescent="0.25">
      <c r="B38" s="21" t="s">
        <v>19</v>
      </c>
      <c r="C38" s="26"/>
      <c r="D38" s="26"/>
      <c r="E38" s="26"/>
      <c r="F38" s="22">
        <f t="shared" ref="F38:L38" si="7">F20</f>
        <v>22.000711997152024</v>
      </c>
      <c r="G38" s="22">
        <f t="shared" si="7"/>
        <v>20.75538867655851</v>
      </c>
      <c r="H38" s="22">
        <f t="shared" si="7"/>
        <v>19.580555355243888</v>
      </c>
      <c r="I38" s="22">
        <f t="shared" si="7"/>
        <v>18.472222033248926</v>
      </c>
      <c r="J38" s="22">
        <f t="shared" si="7"/>
        <v>17.426624559668824</v>
      </c>
      <c r="K38" s="22">
        <f t="shared" si="7"/>
        <v>16.440211848744156</v>
      </c>
      <c r="L38" s="31">
        <f t="shared" si="7"/>
        <v>15.509633819569942</v>
      </c>
      <c r="N38" s="29"/>
    </row>
    <row r="39" spans="2:14" ht="15" thickBot="1" x14ac:dyDescent="0.25">
      <c r="B39" s="21" t="s">
        <v>21</v>
      </c>
      <c r="C39" s="26"/>
      <c r="D39" s="22">
        <f>D25</f>
        <v>0.51403846153846156</v>
      </c>
      <c r="E39" s="22">
        <f>E25</f>
        <v>0.48494194484760517</v>
      </c>
      <c r="F39" s="22">
        <f>F25</f>
        <v>0.22027411890352436</v>
      </c>
      <c r="G39" s="22">
        <f>G25</f>
        <v>0.20780577255049468</v>
      </c>
      <c r="H39" s="22">
        <f>H25</f>
        <v>0.19604318165141005</v>
      </c>
      <c r="I39" s="26"/>
      <c r="J39" s="26"/>
      <c r="K39" s="26"/>
      <c r="L39" s="27"/>
    </row>
    <row r="40" spans="2:14" ht="15" thickBot="1" x14ac:dyDescent="0.25">
      <c r="B40" s="21" t="s">
        <v>22</v>
      </c>
      <c r="C40" s="22">
        <f>C29</f>
        <v>15.509633819569942</v>
      </c>
      <c r="D40" s="26"/>
      <c r="E40" s="26"/>
      <c r="F40" s="26"/>
      <c r="G40" s="26"/>
      <c r="H40" s="26"/>
      <c r="I40" s="26"/>
      <c r="J40" s="26"/>
      <c r="K40" s="26"/>
      <c r="L40" s="27"/>
    </row>
    <row r="41" spans="2:14" ht="15" thickBot="1" x14ac:dyDescent="0.25">
      <c r="B41" s="21" t="s">
        <v>23</v>
      </c>
      <c r="C41" s="22">
        <f>C31</f>
        <v>1.623103479491496</v>
      </c>
      <c r="D41" s="26"/>
      <c r="E41" s="26"/>
      <c r="F41" s="26"/>
      <c r="G41" s="26"/>
      <c r="H41" s="26"/>
      <c r="I41" s="26"/>
      <c r="J41" s="26"/>
      <c r="K41" s="26"/>
      <c r="L41" s="27"/>
    </row>
    <row r="42" spans="2:14" ht="15.75" thickBot="1" x14ac:dyDescent="0.25">
      <c r="B42" s="24" t="s">
        <v>25</v>
      </c>
      <c r="C42" s="25">
        <f>C40-C41</f>
        <v>13.886530340078446</v>
      </c>
      <c r="D42" s="25"/>
      <c r="E42" s="25"/>
      <c r="F42" s="25"/>
      <c r="G42" s="25"/>
      <c r="H42" s="25"/>
      <c r="I42" s="23"/>
      <c r="J42" s="23"/>
      <c r="K42" s="23"/>
      <c r="L42" s="23"/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40 km</vt:lpstr>
      <vt:lpstr>200 km</vt:lpstr>
    </vt:vector>
  </TitlesOfParts>
  <Company>SP-Ausnet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Ball</dc:creator>
  <cp:lastModifiedBy>Namrata Powale</cp:lastModifiedBy>
  <dcterms:created xsi:type="dcterms:W3CDTF">2016-08-05T00:43:15Z</dcterms:created>
  <dcterms:modified xsi:type="dcterms:W3CDTF">2016-09-20T03:02:52Z</dcterms:modified>
</cp:coreProperties>
</file>