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tabRatio="535"/>
  </bookViews>
  <sheets>
    <sheet name="Cover" sheetId="3" r:id="rId1"/>
    <sheet name="RBA data" sheetId="1" r:id="rId2"/>
    <sheet name="CGS calcs" sheetId="2" r:id="rId3"/>
  </sheets>
  <calcPr calcId="145621"/>
</workbook>
</file>

<file path=xl/calcChain.xml><?xml version="1.0" encoding="utf-8"?>
<calcChain xmlns="http://schemas.openxmlformats.org/spreadsheetml/2006/main">
  <c r="F11" i="3" l="1"/>
  <c r="O42" i="1" l="1"/>
  <c r="O43" i="1"/>
  <c r="O44" i="1"/>
  <c r="O45" i="1"/>
  <c r="O46" i="1"/>
  <c r="O47" i="1"/>
  <c r="O48" i="1"/>
  <c r="O49" i="1"/>
  <c r="O50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9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42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9" i="2"/>
  <c r="I7" i="1"/>
  <c r="H7" i="1"/>
  <c r="I51" i="1"/>
  <c r="I28" i="1"/>
  <c r="H51" i="1"/>
  <c r="H28" i="1"/>
  <c r="J28" i="1" l="1"/>
  <c r="L28" i="1" s="1"/>
  <c r="J51" i="1"/>
  <c r="K51" i="1" s="1"/>
  <c r="J7" i="1"/>
  <c r="K7" i="1" s="1"/>
  <c r="O7" i="1" s="1"/>
  <c r="L51" i="1" l="1"/>
  <c r="K28" i="1"/>
  <c r="O28" i="1" s="1"/>
  <c r="L7" i="1"/>
  <c r="M7" i="1" s="1"/>
  <c r="Q7" i="1"/>
  <c r="R7" i="1" s="1"/>
  <c r="S7" i="1" s="1"/>
  <c r="M51" i="1"/>
  <c r="O51" i="1"/>
  <c r="Q51" i="1" s="1"/>
  <c r="R51" i="1" s="1"/>
  <c r="S51" i="1" s="1"/>
  <c r="M28" i="1" l="1"/>
  <c r="P33" i="1"/>
  <c r="Q33" i="1" s="1"/>
  <c r="R33" i="1" s="1"/>
  <c r="S33" i="1" s="1"/>
  <c r="P37" i="1"/>
  <c r="Q37" i="1" s="1"/>
  <c r="R37" i="1" s="1"/>
  <c r="S37" i="1" s="1"/>
  <c r="P41" i="1"/>
  <c r="Q41" i="1" s="1"/>
  <c r="R41" i="1" s="1"/>
  <c r="S41" i="1" s="1"/>
  <c r="P45" i="1"/>
  <c r="Q45" i="1" s="1"/>
  <c r="R45" i="1" s="1"/>
  <c r="S45" i="1" s="1"/>
  <c r="P49" i="1"/>
  <c r="Q49" i="1" s="1"/>
  <c r="R49" i="1" s="1"/>
  <c r="S49" i="1" s="1"/>
  <c r="P30" i="1"/>
  <c r="Q30" i="1" s="1"/>
  <c r="R30" i="1" s="1"/>
  <c r="S30" i="1" s="1"/>
  <c r="P34" i="1"/>
  <c r="Q34" i="1" s="1"/>
  <c r="R34" i="1" s="1"/>
  <c r="S34" i="1" s="1"/>
  <c r="P38" i="1"/>
  <c r="Q38" i="1" s="1"/>
  <c r="R38" i="1" s="1"/>
  <c r="S38" i="1" s="1"/>
  <c r="P42" i="1"/>
  <c r="Q42" i="1" s="1"/>
  <c r="R42" i="1" s="1"/>
  <c r="S42" i="1" s="1"/>
  <c r="P46" i="1"/>
  <c r="Q46" i="1" s="1"/>
  <c r="R46" i="1" s="1"/>
  <c r="S46" i="1" s="1"/>
  <c r="P50" i="1"/>
  <c r="Q50" i="1" s="1"/>
  <c r="R50" i="1" s="1"/>
  <c r="S50" i="1" s="1"/>
  <c r="P31" i="1"/>
  <c r="Q31" i="1" s="1"/>
  <c r="R31" i="1" s="1"/>
  <c r="S31" i="1" s="1"/>
  <c r="P35" i="1"/>
  <c r="Q35" i="1" s="1"/>
  <c r="R35" i="1" s="1"/>
  <c r="S35" i="1" s="1"/>
  <c r="P39" i="1"/>
  <c r="Q39" i="1" s="1"/>
  <c r="R39" i="1" s="1"/>
  <c r="S39" i="1" s="1"/>
  <c r="P43" i="1"/>
  <c r="Q43" i="1" s="1"/>
  <c r="R43" i="1" s="1"/>
  <c r="S43" i="1" s="1"/>
  <c r="P47" i="1"/>
  <c r="Q47" i="1" s="1"/>
  <c r="R47" i="1" s="1"/>
  <c r="S47" i="1" s="1"/>
  <c r="P32" i="1"/>
  <c r="Q32" i="1" s="1"/>
  <c r="R32" i="1" s="1"/>
  <c r="S32" i="1" s="1"/>
  <c r="P36" i="1"/>
  <c r="Q36" i="1" s="1"/>
  <c r="R36" i="1" s="1"/>
  <c r="S36" i="1" s="1"/>
  <c r="P40" i="1"/>
  <c r="Q40" i="1" s="1"/>
  <c r="R40" i="1" s="1"/>
  <c r="S40" i="1" s="1"/>
  <c r="P44" i="1"/>
  <c r="Q44" i="1" s="1"/>
  <c r="R44" i="1" s="1"/>
  <c r="S44" i="1" s="1"/>
  <c r="P48" i="1"/>
  <c r="Q48" i="1" s="1"/>
  <c r="R48" i="1" s="1"/>
  <c r="S48" i="1" s="1"/>
  <c r="P11" i="1"/>
  <c r="Q11" i="1" s="1"/>
  <c r="R11" i="1" s="1"/>
  <c r="S11" i="1" s="1"/>
  <c r="P27" i="1"/>
  <c r="Q27" i="1" s="1"/>
  <c r="R27" i="1" s="1"/>
  <c r="S27" i="1" s="1"/>
  <c r="P24" i="1"/>
  <c r="Q24" i="1" s="1"/>
  <c r="R24" i="1" s="1"/>
  <c r="S24" i="1" s="1"/>
  <c r="P21" i="1"/>
  <c r="Q21" i="1" s="1"/>
  <c r="R21" i="1" s="1"/>
  <c r="S21" i="1" s="1"/>
  <c r="P18" i="1"/>
  <c r="Q18" i="1" s="1"/>
  <c r="R18" i="1" s="1"/>
  <c r="S18" i="1" s="1"/>
  <c r="P12" i="1"/>
  <c r="Q12" i="1" s="1"/>
  <c r="R12" i="1" s="1"/>
  <c r="S12" i="1" s="1"/>
  <c r="P25" i="1"/>
  <c r="Q25" i="1" s="1"/>
  <c r="R25" i="1" s="1"/>
  <c r="S25" i="1" s="1"/>
  <c r="P19" i="1"/>
  <c r="Q19" i="1" s="1"/>
  <c r="R19" i="1" s="1"/>
  <c r="S19" i="1" s="1"/>
  <c r="P16" i="1"/>
  <c r="P13" i="1"/>
  <c r="P10" i="1"/>
  <c r="Q10" i="1" s="1"/>
  <c r="R10" i="1" s="1"/>
  <c r="S10" i="1" s="1"/>
  <c r="P26" i="1"/>
  <c r="Q26" i="1" s="1"/>
  <c r="R26" i="1" s="1"/>
  <c r="S26" i="1" s="1"/>
  <c r="P23" i="1"/>
  <c r="Q23" i="1" s="1"/>
  <c r="R23" i="1" s="1"/>
  <c r="S23" i="1" s="1"/>
  <c r="P20" i="1"/>
  <c r="Q20" i="1" s="1"/>
  <c r="R20" i="1" s="1"/>
  <c r="S20" i="1" s="1"/>
  <c r="P17" i="1"/>
  <c r="Q17" i="1" s="1"/>
  <c r="R17" i="1" s="1"/>
  <c r="S17" i="1" s="1"/>
  <c r="P14" i="1"/>
  <c r="Q14" i="1" s="1"/>
  <c r="R14" i="1" s="1"/>
  <c r="S14" i="1" s="1"/>
  <c r="P15" i="1"/>
  <c r="Q15" i="1" s="1"/>
  <c r="R15" i="1" s="1"/>
  <c r="S15" i="1" s="1"/>
  <c r="P9" i="1"/>
  <c r="Q9" i="1" s="1"/>
  <c r="R9" i="1" s="1"/>
  <c r="S9" i="1" s="1"/>
  <c r="P22" i="1"/>
  <c r="Q22" i="1" s="1"/>
  <c r="R22" i="1" s="1"/>
  <c r="S22" i="1" s="1"/>
  <c r="P8" i="1"/>
  <c r="Q8" i="1" s="1"/>
  <c r="R8" i="1" s="1"/>
  <c r="S8" i="1" s="1"/>
  <c r="Q16" i="1"/>
  <c r="R16" i="1" s="1"/>
  <c r="S16" i="1" s="1"/>
  <c r="Q13" i="1"/>
  <c r="R13" i="1" s="1"/>
  <c r="S13" i="1" s="1"/>
  <c r="Q28" i="1"/>
  <c r="R28" i="1" s="1"/>
  <c r="S28" i="1" s="1"/>
  <c r="P29" i="1"/>
  <c r="Q29" i="1" s="1"/>
  <c r="R29" i="1" s="1"/>
  <c r="S29" i="1" s="1"/>
  <c r="U41" i="1" l="1"/>
</calcChain>
</file>

<file path=xl/sharedStrings.xml><?xml version="1.0" encoding="utf-8"?>
<sst xmlns="http://schemas.openxmlformats.org/spreadsheetml/2006/main" count="61" uniqueCount="33">
  <si>
    <t>RBA observation</t>
  </si>
  <si>
    <t>10 year BBB</t>
  </si>
  <si>
    <t>7 year BBB</t>
  </si>
  <si>
    <t>Yield</t>
  </si>
  <si>
    <t>Spread to swap</t>
  </si>
  <si>
    <t>Effective tenor</t>
  </si>
  <si>
    <t>Effective tenor - difference between 10e and 7e</t>
  </si>
  <si>
    <t>Difference between 10e and 7e credit spread to swap</t>
  </si>
  <si>
    <t>Standardised difference between credit spread to swap</t>
  </si>
  <si>
    <t>YTM(10)</t>
  </si>
  <si>
    <t>YTM(7)</t>
  </si>
  <si>
    <t>YTM(10)-YTM(7)</t>
  </si>
  <si>
    <t>Dates</t>
  </si>
  <si>
    <t>Treasury  Bonds</t>
  </si>
  <si>
    <t>Treasury Bond 124
5.75%
15-May-21</t>
  </si>
  <si>
    <t>Treasury Bond 128
5.75%
15-Jul-22</t>
  </si>
  <si>
    <t>Treasury Bond 133
5.50%
21-Apr-23</t>
  </si>
  <si>
    <t>Daily</t>
  </si>
  <si>
    <t>Original</t>
  </si>
  <si>
    <t>Per cent per annum</t>
  </si>
  <si>
    <t>Treasury Bond 139
3.25%
21-Apr-25</t>
  </si>
  <si>
    <t>Treasury Bond 142
4.25%
21-Apr-26</t>
  </si>
  <si>
    <t>7 year interpolated</t>
  </si>
  <si>
    <t>10 year interpolated</t>
  </si>
  <si>
    <t>RBA adjusted spread (10)</t>
  </si>
  <si>
    <t>RBA interpolated 10 year spread</t>
  </si>
  <si>
    <t>Combined 10e year RBA spread series</t>
  </si>
  <si>
    <t>RBA daily 10 year yield series</t>
  </si>
  <si>
    <t>RBA 10 year yield series (effective annual rate)</t>
  </si>
  <si>
    <t>Average cost of debt</t>
  </si>
  <si>
    <t>Calculation of AusNet (T) Cost of Debt</t>
  </si>
  <si>
    <t>Average cost of debt per RBA data sheet</t>
  </si>
  <si>
    <t>Appendix 10J - Cost of Debt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</si>
</sst>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dd\-mmm\-yyyy"/>
    <numFmt numFmtId="166" formatCode="0.000"/>
    <numFmt numFmtId="167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3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15" fontId="3" fillId="2" borderId="0" xfId="1" applyNumberFormat="1" applyFont="1" applyFill="1" applyAlignment="1">
      <alignment horizontal="left" wrapText="1"/>
    </xf>
    <xf numFmtId="15" fontId="3" fillId="0" borderId="0" xfId="2" applyNumberFormat="1" applyFont="1" applyAlignment="1">
      <alignment horizontal="left" wrapText="1"/>
    </xf>
    <xf numFmtId="164" fontId="3" fillId="2" borderId="0" xfId="2" applyNumberFormat="1" applyFont="1" applyFill="1"/>
    <xf numFmtId="164" fontId="3" fillId="2" borderId="0" xfId="2" applyNumberFormat="1" applyFont="1" applyFill="1" applyAlignment="1">
      <alignment horizontal="right"/>
    </xf>
    <xf numFmtId="165" fontId="3" fillId="0" borderId="0" xfId="2" applyNumberFormat="1" applyFont="1" applyBorder="1" applyAlignment="1">
      <alignment horizontal="right"/>
    </xf>
    <xf numFmtId="0" fontId="4" fillId="0" borderId="0" xfId="2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3" fillId="0" borderId="0" xfId="2" applyFont="1" applyBorder="1" applyAlignment="1">
      <alignment horizontal="left" wrapText="1"/>
    </xf>
    <xf numFmtId="164" fontId="3" fillId="0" borderId="0" xfId="2" applyNumberFormat="1" applyFont="1"/>
    <xf numFmtId="164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2" borderId="0" xfId="2" applyNumberFormat="1" applyFont="1" applyFill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3" fillId="0" borderId="0" xfId="2" applyNumberFormat="1" applyFont="1" applyFill="1"/>
    <xf numFmtId="4" fontId="3" fillId="0" borderId="0" xfId="2" applyNumberFormat="1" applyFont="1"/>
    <xf numFmtId="4" fontId="3" fillId="0" borderId="0" xfId="2" applyNumberFormat="1" applyFont="1" applyAlignment="1">
      <alignment horizontal="right"/>
    </xf>
    <xf numFmtId="2" fontId="0" fillId="2" borderId="0" xfId="0" applyNumberFormat="1" applyFill="1"/>
    <xf numFmtId="15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65" fontId="3" fillId="0" borderId="0" xfId="2" applyNumberFormat="1" applyFont="1" applyFill="1" applyBorder="1" applyAlignment="1">
      <alignment horizontal="right"/>
    </xf>
    <xf numFmtId="2" fontId="3" fillId="0" borderId="0" xfId="2" applyNumberFormat="1" applyFont="1"/>
    <xf numFmtId="165" fontId="3" fillId="0" borderId="0" xfId="2" applyNumberFormat="1" applyFont="1" applyBorder="1" applyAlignment="1">
      <alignment horizontal="right"/>
    </xf>
    <xf numFmtId="2" fontId="3" fillId="0" borderId="0" xfId="2" applyNumberFormat="1" applyFont="1" applyFill="1"/>
    <xf numFmtId="166" fontId="0" fillId="0" borderId="0" xfId="0" applyNumberFormat="1"/>
    <xf numFmtId="0" fontId="0" fillId="5" borderId="0" xfId="0" applyFill="1"/>
    <xf numFmtId="0" fontId="1" fillId="5" borderId="0" xfId="0" applyFont="1" applyFill="1"/>
    <xf numFmtId="167" fontId="0" fillId="5" borderId="0" xfId="4" applyNumberFormat="1" applyFont="1" applyFill="1"/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6" fillId="5" borderId="0" xfId="0" applyFont="1" applyFill="1"/>
  </cellXfs>
  <cellStyles count="5">
    <cellStyle name="Normal" xfId="0" builtinId="0"/>
    <cellStyle name="Normal 2" xfId="2"/>
    <cellStyle name="Normal 3" xfId="3"/>
    <cellStyle name="Normal 4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12299</xdr:colOff>
      <xdr:row>6</xdr:row>
      <xdr:rowOff>54935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231499" cy="8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I5" sqref="I5"/>
    </sheetView>
  </sheetViews>
  <sheetFormatPr defaultRowHeight="15" x14ac:dyDescent="0.25"/>
  <cols>
    <col min="1" max="5" width="9.140625" style="34"/>
    <col min="6" max="6" width="10.5703125" style="34" customWidth="1"/>
    <col min="7" max="16384" width="9.140625" style="34"/>
  </cols>
  <sheetData>
    <row r="2" spans="2:12" ht="28.5" x14ac:dyDescent="0.45">
      <c r="I2" s="39" t="s">
        <v>32</v>
      </c>
      <c r="J2" s="39"/>
      <c r="K2" s="39"/>
      <c r="L2" s="39"/>
    </row>
    <row r="9" spans="2:12" x14ac:dyDescent="0.25">
      <c r="B9" s="35" t="s">
        <v>30</v>
      </c>
    </row>
    <row r="11" spans="2:12" x14ac:dyDescent="0.25">
      <c r="B11" s="34" t="s">
        <v>31</v>
      </c>
      <c r="F11" s="36">
        <f>'RBA data'!U41/100</f>
        <v>5.369057197614726E-2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2"/>
  <sheetViews>
    <sheetView zoomScale="85" zoomScaleNormal="8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U41" sqref="U41"/>
    </sheetView>
  </sheetViews>
  <sheetFormatPr defaultRowHeight="15" x14ac:dyDescent="0.25"/>
  <cols>
    <col min="1" max="1" width="12.28515625" customWidth="1"/>
    <col min="2" max="7" width="15.7109375" bestFit="1" customWidth="1"/>
    <col min="8" max="9" width="19.7109375" customWidth="1"/>
    <col min="10" max="10" width="20.5703125" customWidth="1"/>
    <col min="13" max="13" width="15.140625" bestFit="1" customWidth="1"/>
    <col min="15" max="16" width="17.42578125" customWidth="1"/>
    <col min="17" max="17" width="18.42578125" customWidth="1"/>
    <col min="18" max="18" width="15.28515625" customWidth="1"/>
    <col min="19" max="19" width="21.7109375" customWidth="1"/>
  </cols>
  <sheetData>
    <row r="2" spans="1:21" x14ac:dyDescent="0.25"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s="38" t="s">
        <v>6</v>
      </c>
      <c r="I2" s="38" t="s">
        <v>7</v>
      </c>
      <c r="J2" s="38" t="s">
        <v>8</v>
      </c>
      <c r="K2" s="28"/>
      <c r="L2" s="28"/>
      <c r="M2" s="28"/>
    </row>
    <row r="3" spans="1:21" x14ac:dyDescent="0.25">
      <c r="B3" t="s">
        <v>3</v>
      </c>
      <c r="C3" t="s">
        <v>3</v>
      </c>
      <c r="D3" t="s">
        <v>4</v>
      </c>
      <c r="E3" t="s">
        <v>4</v>
      </c>
      <c r="F3" t="s">
        <v>5</v>
      </c>
      <c r="G3" t="s">
        <v>5</v>
      </c>
      <c r="H3" s="38"/>
      <c r="I3" s="38"/>
      <c r="J3" s="38"/>
      <c r="K3" s="28"/>
      <c r="L3" s="28"/>
      <c r="M3" s="28"/>
      <c r="O3" s="37" t="s">
        <v>24</v>
      </c>
      <c r="P3" s="37" t="s">
        <v>25</v>
      </c>
      <c r="Q3" s="37" t="s">
        <v>26</v>
      </c>
      <c r="R3" s="37" t="s">
        <v>27</v>
      </c>
      <c r="S3" s="37" t="s">
        <v>28</v>
      </c>
    </row>
    <row r="4" spans="1:21" x14ac:dyDescent="0.25">
      <c r="B4" t="s">
        <v>2</v>
      </c>
      <c r="C4" t="s">
        <v>1</v>
      </c>
      <c r="D4" t="s">
        <v>2</v>
      </c>
      <c r="E4" t="s">
        <v>1</v>
      </c>
      <c r="F4" t="s">
        <v>2</v>
      </c>
      <c r="G4" t="s">
        <v>1</v>
      </c>
      <c r="H4" s="38"/>
      <c r="I4" s="38"/>
      <c r="J4" s="38"/>
      <c r="K4" s="28" t="s">
        <v>9</v>
      </c>
      <c r="L4" s="28" t="s">
        <v>10</v>
      </c>
      <c r="M4" s="28" t="s">
        <v>11</v>
      </c>
      <c r="O4" s="37"/>
      <c r="P4" s="37"/>
      <c r="Q4" s="37"/>
      <c r="R4" s="37"/>
      <c r="S4" s="37"/>
    </row>
    <row r="5" spans="1:21" x14ac:dyDescent="0.25">
      <c r="J5" s="2"/>
    </row>
    <row r="6" spans="1:21" x14ac:dyDescent="0.25">
      <c r="J6" s="2"/>
    </row>
    <row r="7" spans="1:21" x14ac:dyDescent="0.25">
      <c r="A7" s="1">
        <v>42153</v>
      </c>
      <c r="B7">
        <v>4.58</v>
      </c>
      <c r="C7">
        <v>4.9400000000000004</v>
      </c>
      <c r="D7">
        <v>180.77</v>
      </c>
      <c r="E7">
        <v>191.16</v>
      </c>
      <c r="F7">
        <v>6.68</v>
      </c>
      <c r="G7">
        <v>9.25</v>
      </c>
      <c r="H7">
        <f>G7-F7</f>
        <v>2.5700000000000003</v>
      </c>
      <c r="I7" s="3">
        <f>(E7-D7)/100</f>
        <v>0.10389999999999987</v>
      </c>
      <c r="J7" s="3">
        <f>I7/H7</f>
        <v>4.042801556420228E-2</v>
      </c>
      <c r="K7" s="25">
        <f>C7+J7*(10-G7)</f>
        <v>4.9703210116731524</v>
      </c>
      <c r="L7" s="3">
        <f>B7+J7*(7-F7)</f>
        <v>4.5929369649805452</v>
      </c>
      <c r="M7" s="3">
        <f>K7-L7</f>
        <v>0.37738404669260728</v>
      </c>
      <c r="O7" s="3">
        <f>IF(K7&lt;&gt;"",K7-VLOOKUP($A7,'CGS calcs'!$A$9:$L$70,12,FALSE),"")</f>
        <v>2.2380333404402757</v>
      </c>
      <c r="Q7" s="3">
        <f>IF(O7&lt;&gt;"",O7,P7)</f>
        <v>2.2380333404402757</v>
      </c>
      <c r="R7" s="3">
        <f>VLOOKUP(A7,'CGS calcs'!$A$9:$L$70,12,FALSE)+Q7</f>
        <v>4.9703210116731524</v>
      </c>
      <c r="S7" s="3">
        <f>100*((1+R7/200)^2-1)</f>
        <v>5.0320812390708625</v>
      </c>
      <c r="U7" s="3"/>
    </row>
    <row r="8" spans="1:21" x14ac:dyDescent="0.25">
      <c r="A8" s="1">
        <v>42156</v>
      </c>
      <c r="J8" s="2"/>
      <c r="O8" s="3" t="str">
        <f>IF(K8&lt;&gt;"",K8-VLOOKUP($A8,'CGS calcs'!$A$9:$L$70,12,FALSE),"")</f>
        <v/>
      </c>
      <c r="P8" s="3">
        <f>O$7+($A8-$A$7)*(O$28-O$7)/($A$28-$A$7)</f>
        <v>2.2429785691109969</v>
      </c>
      <c r="Q8" s="3">
        <f t="shared" ref="Q8:Q51" si="0">IF(O8&lt;&gt;"",O8,P8)</f>
        <v>2.2429785691109969</v>
      </c>
      <c r="R8" s="3">
        <f>VLOOKUP(A8,'CGS calcs'!$A$9:$L$70,12,FALSE)+Q8</f>
        <v>4.9558415828096276</v>
      </c>
      <c r="S8" s="3">
        <f t="shared" ref="S8:S51" si="1">100*((1+R8/200)^2-1)</f>
        <v>5.017242497294383</v>
      </c>
      <c r="U8" s="3"/>
    </row>
    <row r="9" spans="1:21" x14ac:dyDescent="0.25">
      <c r="A9" s="1">
        <v>42157</v>
      </c>
      <c r="J9" s="2"/>
      <c r="O9" s="3" t="str">
        <f>IF(K9&lt;&gt;"",K9-VLOOKUP($A9,'CGS calcs'!$A$9:$L$70,12,FALSE),"")</f>
        <v/>
      </c>
      <c r="P9" s="3">
        <f t="shared" ref="P9:P27" si="2">O$7+($A9-$A$7)*(O$28-O$7)/($A$28-$A$7)</f>
        <v>2.2446269786679043</v>
      </c>
      <c r="Q9" s="3">
        <f t="shared" si="0"/>
        <v>2.2446269786679043</v>
      </c>
      <c r="R9" s="3">
        <f>VLOOKUP(A9,'CGS calcs'!$A$9:$L$70,12,FALSE)+Q9</f>
        <v>4.992681773188453</v>
      </c>
      <c r="S9" s="3">
        <f t="shared" si="1"/>
        <v>5.0549989514092841</v>
      </c>
      <c r="U9" s="3"/>
    </row>
    <row r="10" spans="1:21" x14ac:dyDescent="0.25">
      <c r="A10" s="1">
        <v>42158</v>
      </c>
      <c r="J10" s="2"/>
      <c r="O10" s="3" t="str">
        <f>IF(K10&lt;&gt;"",K10-VLOOKUP($A10,'CGS calcs'!$A$9:$L$70,12,FALSE),"")</f>
        <v/>
      </c>
      <c r="P10" s="3">
        <f t="shared" si="2"/>
        <v>2.2462753882248112</v>
      </c>
      <c r="Q10" s="3">
        <f t="shared" si="0"/>
        <v>2.2462753882248112</v>
      </c>
      <c r="R10" s="3">
        <f>VLOOKUP(A10,'CGS calcs'!$A$9:$L$70,12,FALSE)+Q10</f>
        <v>5.1445219635672768</v>
      </c>
      <c r="S10" s="3">
        <f t="shared" si="1"/>
        <v>5.2106872291513673</v>
      </c>
      <c r="U10" s="3"/>
    </row>
    <row r="11" spans="1:21" x14ac:dyDescent="0.25">
      <c r="A11" s="1">
        <v>42159</v>
      </c>
      <c r="J11" s="2"/>
      <c r="O11" s="3" t="str">
        <f>IF(K11&lt;&gt;"",K11-VLOOKUP($A11,'CGS calcs'!$A$9:$L$70,12,FALSE),"")</f>
        <v/>
      </c>
      <c r="P11" s="3">
        <f t="shared" si="2"/>
        <v>2.2479237977817181</v>
      </c>
      <c r="Q11" s="3">
        <f t="shared" si="0"/>
        <v>2.2479237977817181</v>
      </c>
      <c r="R11" s="3">
        <f>VLOOKUP(A11,'CGS calcs'!$A$9:$L$70,12,FALSE)+Q11</f>
        <v>5.2919648936721293</v>
      </c>
      <c r="S11" s="3">
        <f t="shared" si="1"/>
        <v>5.3619771247617853</v>
      </c>
      <c r="U11" s="3"/>
    </row>
    <row r="12" spans="1:21" x14ac:dyDescent="0.25">
      <c r="A12" s="1">
        <v>42160</v>
      </c>
      <c r="J12" s="2"/>
      <c r="O12" s="3" t="str">
        <f>IF(K12&lt;&gt;"",K12-VLOOKUP($A12,'CGS calcs'!$A$9:$L$70,12,FALSE),"")</f>
        <v/>
      </c>
      <c r="P12" s="3">
        <f t="shared" si="2"/>
        <v>2.2495722073386255</v>
      </c>
      <c r="Q12" s="3">
        <f t="shared" si="0"/>
        <v>2.2495722073386255</v>
      </c>
      <c r="R12" s="3">
        <f>VLOOKUP(A12,'CGS calcs'!$A$9:$L$70,12,FALSE)+Q12</f>
        <v>5.2982023443249275</v>
      </c>
      <c r="S12" s="3">
        <f t="shared" si="1"/>
        <v>5.3683797145284373</v>
      </c>
      <c r="U12" s="3"/>
    </row>
    <row r="13" spans="1:21" x14ac:dyDescent="0.25">
      <c r="A13" s="1">
        <v>42164</v>
      </c>
      <c r="J13" s="2"/>
      <c r="O13" s="3" t="str">
        <f>IF(K13&lt;&gt;"",K13-VLOOKUP($A13,'CGS calcs'!$A$9:$L$70,12,FALSE),"")</f>
        <v/>
      </c>
      <c r="P13" s="3">
        <f t="shared" si="2"/>
        <v>2.2561658455662537</v>
      </c>
      <c r="Q13" s="3">
        <f t="shared" si="0"/>
        <v>2.2561658455662537</v>
      </c>
      <c r="R13" s="3">
        <f>VLOOKUP(A13,'CGS calcs'!$A$9:$L$70,12,FALSE)+Q13</f>
        <v>5.2312343387169387</v>
      </c>
      <c r="S13" s="3">
        <f t="shared" si="1"/>
        <v>5.2996488704833755</v>
      </c>
      <c r="U13" s="3"/>
    </row>
    <row r="14" spans="1:21" x14ac:dyDescent="0.25">
      <c r="A14" s="1">
        <v>42165</v>
      </c>
      <c r="J14" s="2"/>
      <c r="O14" s="3" t="str">
        <f>IF(K14&lt;&gt;"",K14-VLOOKUP($A14,'CGS calcs'!$A$9:$L$70,12,FALSE),"")</f>
        <v/>
      </c>
      <c r="P14" s="3">
        <f t="shared" si="2"/>
        <v>2.257814255123161</v>
      </c>
      <c r="Q14" s="3">
        <f t="shared" si="0"/>
        <v>2.257814255123161</v>
      </c>
      <c r="R14" s="3">
        <f>VLOOKUP(A14,'CGS calcs'!$A$9:$L$70,12,FALSE)+Q14</f>
        <v>5.3174032962190516</v>
      </c>
      <c r="S14" s="3">
        <f t="shared" si="1"/>
        <v>5.3880902407556608</v>
      </c>
      <c r="U14" s="3"/>
    </row>
    <row r="15" spans="1:21" x14ac:dyDescent="0.25">
      <c r="A15" s="1">
        <v>42166</v>
      </c>
      <c r="J15" s="2"/>
      <c r="O15" s="3" t="str">
        <f>IF(K15&lt;&gt;"",K15-VLOOKUP($A15,'CGS calcs'!$A$9:$L$70,12,FALSE),"")</f>
        <v/>
      </c>
      <c r="P15" s="3">
        <f t="shared" si="2"/>
        <v>2.259462664680068</v>
      </c>
      <c r="Q15" s="3">
        <f t="shared" si="0"/>
        <v>2.259462664680068</v>
      </c>
      <c r="R15" s="3">
        <f>VLOOKUP(A15,'CGS calcs'!$A$9:$L$70,12,FALSE)+Q15</f>
        <v>5.4192434865978765</v>
      </c>
      <c r="S15" s="3">
        <f t="shared" si="1"/>
        <v>5.4926639865154669</v>
      </c>
      <c r="U15" s="3"/>
    </row>
    <row r="16" spans="1:21" x14ac:dyDescent="0.25">
      <c r="A16" s="1">
        <v>42167</v>
      </c>
      <c r="J16" s="2"/>
      <c r="O16" s="3" t="str">
        <f>IF(K16&lt;&gt;"",K16-VLOOKUP($A16,'CGS calcs'!$A$9:$L$70,12,FALSE),"")</f>
        <v/>
      </c>
      <c r="P16" s="3">
        <f t="shared" si="2"/>
        <v>2.2611110742369753</v>
      </c>
      <c r="Q16" s="3">
        <f t="shared" si="0"/>
        <v>2.2611110742369753</v>
      </c>
      <c r="R16" s="3">
        <f>VLOOKUP(A16,'CGS calcs'!$A$9:$L$70,12,FALSE)+Q16</f>
        <v>5.2860836769767019</v>
      </c>
      <c r="S16" s="3">
        <f t="shared" si="1"/>
        <v>5.3559403785767179</v>
      </c>
      <c r="U16" s="3"/>
    </row>
    <row r="17" spans="1:21" x14ac:dyDescent="0.25">
      <c r="A17" s="1">
        <v>42170</v>
      </c>
      <c r="J17" s="2"/>
      <c r="O17" s="3" t="str">
        <f>IF(K17&lt;&gt;"",K17-VLOOKUP($A17,'CGS calcs'!$A$9:$L$70,12,FALSE),"")</f>
        <v/>
      </c>
      <c r="P17" s="3">
        <f t="shared" si="2"/>
        <v>2.2660563029076966</v>
      </c>
      <c r="Q17" s="3">
        <f t="shared" si="0"/>
        <v>2.2660563029076966</v>
      </c>
      <c r="R17" s="3">
        <f>VLOOKUP(A17,'CGS calcs'!$A$9:$L$70,12,FALSE)+Q17</f>
        <v>5.2858508234556414</v>
      </c>
      <c r="S17" s="3">
        <f t="shared" si="1"/>
        <v>5.3557013707751899</v>
      </c>
      <c r="U17" s="3"/>
    </row>
    <row r="18" spans="1:21" x14ac:dyDescent="0.25">
      <c r="A18" s="1">
        <v>42171</v>
      </c>
      <c r="J18" s="2"/>
      <c r="O18" s="3" t="str">
        <f>IF(K18&lt;&gt;"",K18-VLOOKUP($A18,'CGS calcs'!$A$9:$L$70,12,FALSE),"")</f>
        <v/>
      </c>
      <c r="P18" s="3">
        <f t="shared" si="2"/>
        <v>2.2677047124646035</v>
      </c>
      <c r="Q18" s="3">
        <f t="shared" si="0"/>
        <v>2.2677047124646035</v>
      </c>
      <c r="R18" s="3">
        <f>VLOOKUP(A18,'CGS calcs'!$A$9:$L$70,12,FALSE)+Q18</f>
        <v>5.2834444384920012</v>
      </c>
      <c r="S18" s="3">
        <f t="shared" si="1"/>
        <v>5.3532314013285509</v>
      </c>
      <c r="U18" s="3"/>
    </row>
    <row r="19" spans="1:21" x14ac:dyDescent="0.25">
      <c r="A19" s="1">
        <v>42172</v>
      </c>
      <c r="J19" s="2"/>
      <c r="O19" s="3" t="str">
        <f>IF(K19&lt;&gt;"",K19-VLOOKUP($A19,'CGS calcs'!$A$9:$L$70,12,FALSE),"")</f>
        <v/>
      </c>
      <c r="P19" s="3">
        <f t="shared" si="2"/>
        <v>2.2693531220215108</v>
      </c>
      <c r="Q19" s="3">
        <f t="shared" si="0"/>
        <v>2.2693531220215108</v>
      </c>
      <c r="R19" s="3">
        <f>VLOOKUP(A19,'CGS calcs'!$A$9:$L$70,12,FALSE)+Q19</f>
        <v>5.2710654507886341</v>
      </c>
      <c r="S19" s="3">
        <f t="shared" si="1"/>
        <v>5.3405257782548787</v>
      </c>
      <c r="U19" s="3"/>
    </row>
    <row r="20" spans="1:21" x14ac:dyDescent="0.25">
      <c r="A20" s="1">
        <v>42173</v>
      </c>
      <c r="J20" s="2"/>
      <c r="O20" s="3" t="str">
        <f>IF(K20&lt;&gt;"",K20-VLOOKUP($A20,'CGS calcs'!$A$9:$L$70,12,FALSE),"")</f>
        <v/>
      </c>
      <c r="P20" s="3">
        <f t="shared" si="2"/>
        <v>2.2710015315784178</v>
      </c>
      <c r="Q20" s="3">
        <f t="shared" si="0"/>
        <v>2.2710015315784178</v>
      </c>
      <c r="R20" s="3">
        <f>VLOOKUP(A20,'CGS calcs'!$A$9:$L$70,12,FALSE)+Q20</f>
        <v>5.1321248192496505</v>
      </c>
      <c r="S20" s="3">
        <f t="shared" si="1"/>
        <v>5.1979715821505401</v>
      </c>
      <c r="U20" s="3"/>
    </row>
    <row r="21" spans="1:21" x14ac:dyDescent="0.25">
      <c r="A21" s="1">
        <v>42174</v>
      </c>
      <c r="J21" s="2"/>
      <c r="O21" s="3" t="str">
        <f>IF(K21&lt;&gt;"",K21-VLOOKUP($A21,'CGS calcs'!$A$9:$L$70,12,FALSE),"")</f>
        <v/>
      </c>
      <c r="P21" s="3">
        <f t="shared" si="2"/>
        <v>2.2726499411353251</v>
      </c>
      <c r="Q21" s="3">
        <f t="shared" si="0"/>
        <v>2.2726499411353251</v>
      </c>
      <c r="R21" s="3">
        <f>VLOOKUP(A21,'CGS calcs'!$A$9:$L$70,12,FALSE)+Q21</f>
        <v>5.164773228806558</v>
      </c>
      <c r="S21" s="3">
        <f t="shared" si="1"/>
        <v>5.2314604350690574</v>
      </c>
      <c r="U21" s="3"/>
    </row>
    <row r="22" spans="1:21" x14ac:dyDescent="0.25">
      <c r="A22" s="26">
        <v>42177</v>
      </c>
      <c r="O22" s="3" t="str">
        <f>IF(K22&lt;&gt;"",K22-VLOOKUP($A22,'CGS calcs'!$A$9:$L$70,12,FALSE),"")</f>
        <v/>
      </c>
      <c r="P22" s="3">
        <f t="shared" si="2"/>
        <v>2.2775951698060464</v>
      </c>
      <c r="Q22" s="3">
        <f t="shared" si="0"/>
        <v>2.2775951698060464</v>
      </c>
      <c r="R22" s="3">
        <f>VLOOKUP(A22,'CGS calcs'!$A$9:$L$70,12,FALSE)+Q22</f>
        <v>5.2403348958334437</v>
      </c>
      <c r="S22" s="27">
        <f t="shared" si="1"/>
        <v>5.3089876703846794</v>
      </c>
    </row>
    <row r="23" spans="1:21" x14ac:dyDescent="0.25">
      <c r="A23" s="26">
        <v>42178</v>
      </c>
      <c r="O23" s="3" t="str">
        <f>IF(K23&lt;&gt;"",K23-VLOOKUP($A23,'CGS calcs'!$A$9:$L$70,12,FALSE),"")</f>
        <v/>
      </c>
      <c r="P23" s="3">
        <f t="shared" si="2"/>
        <v>2.2792435793629533</v>
      </c>
      <c r="Q23" s="3">
        <f t="shared" si="0"/>
        <v>2.2792435793629533</v>
      </c>
      <c r="R23" s="3">
        <f>VLOOKUP(A23,'CGS calcs'!$A$9:$L$70,12,FALSE)+Q23</f>
        <v>5.3521887848424052</v>
      </c>
      <c r="S23" s="27">
        <f t="shared" si="1"/>
        <v>5.423803596813892</v>
      </c>
    </row>
    <row r="24" spans="1:21" x14ac:dyDescent="0.25">
      <c r="A24" s="26">
        <v>42179</v>
      </c>
      <c r="O24" s="3" t="str">
        <f>IF(K24&lt;&gt;"",K24-VLOOKUP($A24,'CGS calcs'!$A$9:$L$70,12,FALSE),"")</f>
        <v/>
      </c>
      <c r="P24" s="3">
        <f t="shared" si="2"/>
        <v>2.2808919889198607</v>
      </c>
      <c r="Q24" s="3">
        <f t="shared" si="0"/>
        <v>2.2808919889198607</v>
      </c>
      <c r="R24" s="3">
        <f>VLOOKUP(A24,'CGS calcs'!$A$9:$L$70,12,FALSE)+Q24</f>
        <v>5.3431659615226001</v>
      </c>
      <c r="S24" s="27">
        <f t="shared" si="1"/>
        <v>5.4145395177535471</v>
      </c>
    </row>
    <row r="25" spans="1:21" x14ac:dyDescent="0.25">
      <c r="A25" s="26">
        <v>42180</v>
      </c>
      <c r="O25" s="3" t="str">
        <f>IF(K25&lt;&gt;"",K25-VLOOKUP($A25,'CGS calcs'!$A$9:$L$70,12,FALSE),"")</f>
        <v/>
      </c>
      <c r="P25" s="3">
        <f t="shared" si="2"/>
        <v>2.2825403984767676</v>
      </c>
      <c r="Q25" s="3">
        <f t="shared" si="0"/>
        <v>2.2825403984767676</v>
      </c>
      <c r="R25" s="3">
        <f>VLOOKUP(A25,'CGS calcs'!$A$9:$L$70,12,FALSE)+Q25</f>
        <v>5.3558965628603294</v>
      </c>
      <c r="S25" s="27">
        <f t="shared" si="1"/>
        <v>5.4276106328404961</v>
      </c>
    </row>
    <row r="26" spans="1:21" x14ac:dyDescent="0.25">
      <c r="A26" s="26">
        <v>42181</v>
      </c>
      <c r="O26" s="3" t="str">
        <f>IF(K26&lt;&gt;"",K26-VLOOKUP($A26,'CGS calcs'!$A$9:$L$70,12,FALSE),"")</f>
        <v/>
      </c>
      <c r="P26" s="3">
        <f t="shared" si="2"/>
        <v>2.2841888080336745</v>
      </c>
      <c r="Q26" s="3">
        <f t="shared" si="0"/>
        <v>2.2841888080336745</v>
      </c>
      <c r="R26" s="3">
        <f>VLOOKUP(A26,'CGS calcs'!$A$9:$L$70,12,FALSE)+Q26</f>
        <v>5.3527504518692908</v>
      </c>
      <c r="S26" s="27">
        <f t="shared" si="1"/>
        <v>5.4243802953692688</v>
      </c>
    </row>
    <row r="27" spans="1:21" x14ac:dyDescent="0.25">
      <c r="A27" s="26">
        <v>42184</v>
      </c>
      <c r="O27" s="3" t="str">
        <f>IF(K27&lt;&gt;"",K27-VLOOKUP($A27,'CGS calcs'!$A$9:$L$70,12,FALSE),"")</f>
        <v/>
      </c>
      <c r="P27" s="3">
        <f t="shared" si="2"/>
        <v>2.2891340367043962</v>
      </c>
      <c r="Q27" s="3">
        <f t="shared" si="0"/>
        <v>2.2891340367043962</v>
      </c>
      <c r="R27" s="3">
        <f>VLOOKUP(A27,'CGS calcs'!$A$9:$L$70,12,FALSE)+Q27</f>
        <v>5.2573669134167247</v>
      </c>
      <c r="S27" s="27">
        <f t="shared" si="1"/>
        <v>5.3264666805724614</v>
      </c>
    </row>
    <row r="28" spans="1:21" x14ac:dyDescent="0.25">
      <c r="A28" s="26">
        <v>42185</v>
      </c>
      <c r="B28">
        <v>4.8899999999999997</v>
      </c>
      <c r="C28">
        <v>5.28</v>
      </c>
      <c r="D28">
        <v>183.62</v>
      </c>
      <c r="E28">
        <v>193.16</v>
      </c>
      <c r="F28">
        <v>6.67</v>
      </c>
      <c r="G28">
        <v>9.1999999999999993</v>
      </c>
      <c r="H28">
        <f>G28-F28</f>
        <v>2.5299999999999994</v>
      </c>
      <c r="I28" s="3">
        <f>(E28-D28)/100</f>
        <v>9.5399999999999915E-2</v>
      </c>
      <c r="J28" s="3">
        <f>I28/H28</f>
        <v>3.77075098814229E-2</v>
      </c>
      <c r="K28" s="25">
        <f>C28+J28*(10-G28)</f>
        <v>5.3101660079051385</v>
      </c>
      <c r="L28" s="3">
        <f>B28+J28*(7-F28)</f>
        <v>4.902443478260869</v>
      </c>
      <c r="M28" s="3">
        <f>K28-L28</f>
        <v>0.40772252964426947</v>
      </c>
      <c r="O28" s="3">
        <f>IF(K28&lt;&gt;"",K28-VLOOKUP($A28,'CGS calcs'!$A$9:$L$70,12,FALSE),"")</f>
        <v>2.2907824462613031</v>
      </c>
      <c r="Q28" s="3">
        <f t="shared" si="0"/>
        <v>2.2907824462613031</v>
      </c>
      <c r="R28" s="3">
        <f>VLOOKUP(A28,'CGS calcs'!$A$9:$L$70,12,FALSE)+Q28</f>
        <v>5.3101660079051385</v>
      </c>
      <c r="S28" s="27">
        <f t="shared" si="1"/>
        <v>5.3806606654839051</v>
      </c>
    </row>
    <row r="29" spans="1:21" x14ac:dyDescent="0.25">
      <c r="A29" s="26">
        <v>42186</v>
      </c>
      <c r="I29" s="3"/>
      <c r="J29" s="3"/>
      <c r="K29" s="3"/>
      <c r="L29" s="3"/>
      <c r="M29" s="3"/>
      <c r="O29" s="3" t="str">
        <f>IF(K29&lt;&gt;"",K29-VLOOKUP($A29,'CGS calcs'!$A$9:$L$70,12,FALSE),"")</f>
        <v/>
      </c>
      <c r="P29" s="3">
        <f>O$28+($A29-$A$28)*(O$51-O$28)/($A$51-$A$28)</f>
        <v>2.2931471999503104</v>
      </c>
      <c r="Q29" s="3">
        <f t="shared" si="0"/>
        <v>2.2931471999503104</v>
      </c>
      <c r="R29" s="3">
        <f>VLOOKUP(A29,'CGS calcs'!$A$9:$L$70,12,FALSE)+Q29</f>
        <v>5.3177362410462008</v>
      </c>
      <c r="S29" s="27">
        <f t="shared" si="1"/>
        <v>5.3884320378695394</v>
      </c>
    </row>
    <row r="30" spans="1:21" x14ac:dyDescent="0.25">
      <c r="A30" s="26">
        <v>42187</v>
      </c>
      <c r="I30" s="3"/>
      <c r="J30" s="3"/>
      <c r="K30" s="3"/>
      <c r="L30" s="3"/>
      <c r="M30" s="3"/>
      <c r="O30" s="3" t="str">
        <f>IF(K30&lt;&gt;"",K30-VLOOKUP($A30,'CGS calcs'!$A$9:$L$70,12,FALSE),"")</f>
        <v/>
      </c>
      <c r="P30" s="3">
        <f t="shared" ref="P30:P50" si="3">O$28+($A30-$A$28)*(O$51-O$28)/($A$51-$A$28)</f>
        <v>2.295511953639318</v>
      </c>
      <c r="Q30" s="3">
        <f t="shared" si="0"/>
        <v>2.295511953639318</v>
      </c>
      <c r="R30" s="3">
        <f>VLOOKUP(A30,'CGS calcs'!$A$9:$L$70,12,FALSE)+Q30</f>
        <v>5.4203064741872637</v>
      </c>
      <c r="S30" s="27">
        <f t="shared" si="1"/>
        <v>5.4937557798725445</v>
      </c>
    </row>
    <row r="31" spans="1:21" x14ac:dyDescent="0.25">
      <c r="A31" s="26">
        <v>42188</v>
      </c>
      <c r="I31" s="3"/>
      <c r="J31" s="3"/>
      <c r="K31" s="3"/>
      <c r="L31" s="3"/>
      <c r="M31" s="3"/>
      <c r="O31" s="3" t="str">
        <f>IF(K31&lt;&gt;"",K31-VLOOKUP($A31,'CGS calcs'!$A$9:$L$70,12,FALSE),"")</f>
        <v/>
      </c>
      <c r="P31" s="3">
        <f t="shared" si="3"/>
        <v>2.2978767073283253</v>
      </c>
      <c r="Q31" s="3">
        <f t="shared" si="0"/>
        <v>2.2978767073283253</v>
      </c>
      <c r="R31" s="3">
        <f>VLOOKUP(A31,'CGS calcs'!$A$9:$L$70,12,FALSE)+Q31</f>
        <v>5.3788767073283257</v>
      </c>
      <c r="S31" s="27">
        <f t="shared" si="1"/>
        <v>5.4512074939099042</v>
      </c>
    </row>
    <row r="32" spans="1:21" x14ac:dyDescent="0.25">
      <c r="A32" s="26">
        <v>42191</v>
      </c>
      <c r="I32" s="3"/>
      <c r="J32" s="3"/>
      <c r="K32" s="3"/>
      <c r="L32" s="3"/>
      <c r="M32" s="3"/>
      <c r="O32" s="3" t="str">
        <f>IF(K32&lt;&gt;"",K32-VLOOKUP($A32,'CGS calcs'!$A$9:$L$70,12,FALSE),"")</f>
        <v/>
      </c>
      <c r="P32" s="3">
        <f t="shared" si="3"/>
        <v>2.3049709683953474</v>
      </c>
      <c r="Q32" s="3">
        <f t="shared" si="0"/>
        <v>2.3049709683953474</v>
      </c>
      <c r="R32" s="3">
        <f>VLOOKUP(A32,'CGS calcs'!$A$9:$L$70,12,FALSE)+Q32</f>
        <v>5.2516285026419229</v>
      </c>
      <c r="S32" s="27">
        <f t="shared" si="1"/>
        <v>5.3205775074663064</v>
      </c>
    </row>
    <row r="33" spans="1:22" x14ac:dyDescent="0.25">
      <c r="A33" s="26">
        <v>42192</v>
      </c>
      <c r="I33" s="3"/>
      <c r="J33" s="3"/>
      <c r="K33" s="3"/>
      <c r="L33" s="3"/>
      <c r="M33" s="3"/>
      <c r="O33" s="3" t="str">
        <f>IF(K33&lt;&gt;"",K33-VLOOKUP($A33,'CGS calcs'!$A$9:$L$70,12,FALSE),"")</f>
        <v/>
      </c>
      <c r="P33" s="3">
        <f t="shared" si="3"/>
        <v>2.3073357220843547</v>
      </c>
      <c r="Q33" s="3">
        <f t="shared" si="0"/>
        <v>2.3073357220843547</v>
      </c>
      <c r="R33" s="3">
        <f>VLOOKUP(A33,'CGS calcs'!$A$9:$L$70,12,FALSE)+Q33</f>
        <v>5.228157639892574</v>
      </c>
      <c r="S33" s="27">
        <f t="shared" si="1"/>
        <v>5.2964917206614892</v>
      </c>
    </row>
    <row r="34" spans="1:22" x14ac:dyDescent="0.25">
      <c r="A34" s="26">
        <v>42193</v>
      </c>
      <c r="I34" s="3"/>
      <c r="J34" s="3"/>
      <c r="K34" s="3"/>
      <c r="L34" s="3"/>
      <c r="M34" s="3"/>
      <c r="O34" s="3" t="str">
        <f>IF(K34&lt;&gt;"",K34-VLOOKUP($A34,'CGS calcs'!$A$9:$L$70,12,FALSE),"")</f>
        <v/>
      </c>
      <c r="P34" s="3">
        <f t="shared" si="3"/>
        <v>2.3097004757733619</v>
      </c>
      <c r="Q34" s="3">
        <f t="shared" si="0"/>
        <v>2.3097004757733619</v>
      </c>
      <c r="R34" s="3">
        <f>VLOOKUP(A34,'CGS calcs'!$A$9:$L$70,12,FALSE)+Q34</f>
        <v>5.0717963661843211</v>
      </c>
      <c r="S34" s="27">
        <f t="shared" si="1"/>
        <v>5.1361041621344361</v>
      </c>
    </row>
    <row r="35" spans="1:22" x14ac:dyDescent="0.25">
      <c r="A35" s="26">
        <v>42194</v>
      </c>
      <c r="I35" s="3"/>
      <c r="J35" s="3"/>
      <c r="K35" s="3"/>
      <c r="L35" s="3"/>
      <c r="M35" s="3"/>
      <c r="O35" s="3" t="str">
        <f>IF(K35&lt;&gt;"",K35-VLOOKUP($A35,'CGS calcs'!$A$9:$L$70,12,FALSE),"")</f>
        <v/>
      </c>
      <c r="P35" s="3">
        <f t="shared" si="3"/>
        <v>2.3120652294623691</v>
      </c>
      <c r="Q35" s="3">
        <f t="shared" si="0"/>
        <v>2.3120652294623691</v>
      </c>
      <c r="R35" s="3">
        <f>VLOOKUP(A35,'CGS calcs'!$A$9:$L$70,12,FALSE)+Q35</f>
        <v>5.13438029795552</v>
      </c>
      <c r="S35" s="27">
        <f t="shared" si="1"/>
        <v>5.2002849505655924</v>
      </c>
    </row>
    <row r="36" spans="1:22" x14ac:dyDescent="0.25">
      <c r="A36" s="26">
        <v>42195</v>
      </c>
      <c r="I36" s="3"/>
      <c r="J36" s="3"/>
      <c r="K36" s="3"/>
      <c r="L36" s="3"/>
      <c r="M36" s="3"/>
      <c r="O36" s="3" t="str">
        <f>IF(K36&lt;&gt;"",K36-VLOOKUP($A36,'CGS calcs'!$A$9:$L$70,12,FALSE),"")</f>
        <v/>
      </c>
      <c r="P36" s="3">
        <f t="shared" si="3"/>
        <v>2.3144299831513768</v>
      </c>
      <c r="Q36" s="3">
        <f t="shared" si="0"/>
        <v>2.3144299831513768</v>
      </c>
      <c r="R36" s="3">
        <f>VLOOKUP(A36,'CGS calcs'!$A$9:$L$70,12,FALSE)+Q36</f>
        <v>5.2719642297267191</v>
      </c>
      <c r="S36" s="27">
        <f t="shared" si="1"/>
        <v>5.3414482468254976</v>
      </c>
    </row>
    <row r="37" spans="1:22" x14ac:dyDescent="0.25">
      <c r="A37" s="26">
        <v>42198</v>
      </c>
      <c r="I37" s="3"/>
      <c r="J37" s="3"/>
      <c r="K37" s="3"/>
      <c r="L37" s="3"/>
      <c r="M37" s="3"/>
      <c r="O37" s="3" t="str">
        <f>IF(K37&lt;&gt;"",K37-VLOOKUP($A37,'CGS calcs'!$A$9:$L$70,12,FALSE),"")</f>
        <v/>
      </c>
      <c r="P37" s="3">
        <f t="shared" si="3"/>
        <v>2.3215242442183985</v>
      </c>
      <c r="Q37" s="3">
        <f t="shared" si="0"/>
        <v>2.3215242442183985</v>
      </c>
      <c r="R37" s="3">
        <f>VLOOKUP(A37,'CGS calcs'!$A$9:$L$70,12,FALSE)+Q37</f>
        <v>5.3358530113416869</v>
      </c>
      <c r="S37" s="27">
        <f t="shared" si="1"/>
        <v>5.4070313297382988</v>
      </c>
    </row>
    <row r="38" spans="1:22" x14ac:dyDescent="0.25">
      <c r="A38" s="26">
        <v>42199</v>
      </c>
      <c r="I38" s="3"/>
      <c r="J38" s="3"/>
      <c r="K38" s="3"/>
      <c r="L38" s="3"/>
      <c r="M38" s="3"/>
      <c r="O38" s="3" t="str">
        <f>IF(K38&lt;&gt;"",K38-VLOOKUP($A38,'CGS calcs'!$A$9:$L$70,12,FALSE),"")</f>
        <v/>
      </c>
      <c r="P38" s="3">
        <f t="shared" si="3"/>
        <v>2.3238889979074062</v>
      </c>
      <c r="Q38" s="3">
        <f t="shared" si="0"/>
        <v>2.3238889979074062</v>
      </c>
      <c r="R38" s="3">
        <f>VLOOKUP(A38,'CGS calcs'!$A$9:$L$70,12,FALSE)+Q38</f>
        <v>5.3596013266745297</v>
      </c>
      <c r="S38" s="27">
        <f t="shared" si="1"/>
        <v>5.4314146426267529</v>
      </c>
    </row>
    <row r="39" spans="1:22" x14ac:dyDescent="0.25">
      <c r="A39" s="26">
        <v>42200</v>
      </c>
      <c r="I39" s="3"/>
      <c r="J39" s="3"/>
      <c r="K39" s="3"/>
      <c r="L39" s="3"/>
      <c r="M39" s="3"/>
      <c r="O39" s="3" t="str">
        <f>IF(K39&lt;&gt;"",K39-VLOOKUP($A39,'CGS calcs'!$A$9:$L$70,12,FALSE),"")</f>
        <v/>
      </c>
      <c r="P39" s="3">
        <f t="shared" si="3"/>
        <v>2.3262537515964135</v>
      </c>
      <c r="Q39" s="3">
        <f t="shared" si="0"/>
        <v>2.3262537515964135</v>
      </c>
      <c r="R39" s="3">
        <f>VLOOKUP(A39,'CGS calcs'!$A$9:$L$70,12,FALSE)+Q39</f>
        <v>5.3760482721443585</v>
      </c>
      <c r="S39" s="27">
        <f t="shared" si="1"/>
        <v>5.4483030097054463</v>
      </c>
    </row>
    <row r="40" spans="1:22" x14ac:dyDescent="0.25">
      <c r="A40" s="26">
        <v>42201</v>
      </c>
      <c r="I40" s="3"/>
      <c r="J40" s="3"/>
      <c r="K40" s="3"/>
      <c r="L40" s="3"/>
      <c r="M40" s="3"/>
      <c r="O40" s="3" t="str">
        <f>IF(K40&lt;&gt;"",K40-VLOOKUP($A40,'CGS calcs'!$A$9:$L$70,12,FALSE),"")</f>
        <v/>
      </c>
      <c r="P40" s="3">
        <f t="shared" si="3"/>
        <v>2.3286185052854207</v>
      </c>
      <c r="Q40" s="3">
        <f t="shared" si="0"/>
        <v>2.3286185052854207</v>
      </c>
      <c r="R40" s="3">
        <f>VLOOKUP(A40,'CGS calcs'!$A$9:$L$70,12,FALSE)+Q40</f>
        <v>5.3186459025456951</v>
      </c>
      <c r="S40" s="27">
        <f t="shared" si="1"/>
        <v>5.3893658881373652</v>
      </c>
    </row>
    <row r="41" spans="1:22" x14ac:dyDescent="0.25">
      <c r="A41" s="26">
        <v>42202</v>
      </c>
      <c r="I41" s="3"/>
      <c r="J41" s="3"/>
      <c r="K41" s="3"/>
      <c r="L41" s="3"/>
      <c r="M41" s="3"/>
      <c r="O41" s="3" t="str">
        <f>IF(K41&lt;&gt;"",K41-VLOOKUP($A41,'CGS calcs'!$A$9:$L$70,12,FALSE),"")</f>
        <v/>
      </c>
      <c r="P41" s="3">
        <f t="shared" si="3"/>
        <v>2.3309832589744279</v>
      </c>
      <c r="Q41" s="3">
        <f t="shared" si="0"/>
        <v>2.3309832589744279</v>
      </c>
      <c r="R41" s="3">
        <f>VLOOKUP(A41,'CGS calcs'!$A$9:$L$70,12,FALSE)+Q41</f>
        <v>5.3000517521251131</v>
      </c>
      <c r="S41" s="27">
        <f t="shared" si="1"/>
        <v>5.3702781235631214</v>
      </c>
      <c r="U41" s="33">
        <f>AVERAGE(S22:S41)</f>
        <v>5.3690571976147261</v>
      </c>
      <c r="V41" s="4" t="s">
        <v>29</v>
      </c>
    </row>
    <row r="42" spans="1:22" x14ac:dyDescent="0.25">
      <c r="A42" s="1">
        <v>42205</v>
      </c>
      <c r="I42" s="3"/>
      <c r="J42" s="3"/>
      <c r="K42" s="3"/>
      <c r="L42" s="3"/>
      <c r="M42" s="3"/>
      <c r="O42" s="3" t="str">
        <f>IF(K42&lt;&gt;"",K42-VLOOKUP($A42,'CGS calcs'!$A$9:$L$70,12,FALSE),"")</f>
        <v/>
      </c>
      <c r="P42" s="3">
        <f t="shared" si="3"/>
        <v>2.3380775200414501</v>
      </c>
      <c r="Q42" s="3">
        <f t="shared" si="0"/>
        <v>2.3380775200414501</v>
      </c>
      <c r="R42" s="3">
        <f>VLOOKUP(A42,'CGS calcs'!$A$9:$L$70,12,FALSE)+Q42</f>
        <v>5.2778035474387099</v>
      </c>
      <c r="S42" s="3">
        <f t="shared" si="1"/>
        <v>5.3474415731520786</v>
      </c>
    </row>
    <row r="43" spans="1:22" x14ac:dyDescent="0.25">
      <c r="A43" s="1">
        <v>42206</v>
      </c>
      <c r="I43" s="3"/>
      <c r="J43" s="3"/>
      <c r="K43" s="3"/>
      <c r="L43" s="3"/>
      <c r="M43" s="3"/>
      <c r="O43" s="3" t="str">
        <f>IF(K43&lt;&gt;"",K43-VLOOKUP($A43,'CGS calcs'!$A$9:$L$70,12,FALSE),"")</f>
        <v/>
      </c>
      <c r="P43" s="3">
        <f t="shared" si="3"/>
        <v>2.3404422737304573</v>
      </c>
      <c r="Q43" s="3">
        <f t="shared" si="0"/>
        <v>2.3404422737304573</v>
      </c>
      <c r="R43" s="3">
        <f>VLOOKUP(A43,'CGS calcs'!$A$9:$L$70,12,FALSE)+Q43</f>
        <v>5.2953874792099089</v>
      </c>
      <c r="S43" s="3">
        <f t="shared" si="1"/>
        <v>5.3654903005973642</v>
      </c>
    </row>
    <row r="44" spans="1:22" x14ac:dyDescent="0.25">
      <c r="A44" s="1">
        <v>42207</v>
      </c>
      <c r="I44" s="3"/>
      <c r="J44" s="3"/>
      <c r="K44" s="3"/>
      <c r="L44" s="3"/>
      <c r="M44" s="3"/>
      <c r="O44" s="3" t="str">
        <f>IF(K44&lt;&gt;"",K44-VLOOKUP($A44,'CGS calcs'!$A$9:$L$70,12,FALSE),"")</f>
        <v/>
      </c>
      <c r="P44" s="3">
        <f t="shared" si="3"/>
        <v>2.342807027419465</v>
      </c>
      <c r="Q44" s="3">
        <f t="shared" si="0"/>
        <v>2.342807027419465</v>
      </c>
      <c r="R44" s="3">
        <f>VLOOKUP(A44,'CGS calcs'!$A$9:$L$70,12,FALSE)+Q44</f>
        <v>5.2579714109811091</v>
      </c>
      <c r="S44" s="3">
        <f t="shared" si="1"/>
        <v>5.3270870693778338</v>
      </c>
    </row>
    <row r="45" spans="1:22" x14ac:dyDescent="0.25">
      <c r="A45" s="1">
        <v>42208</v>
      </c>
      <c r="I45" s="3"/>
      <c r="J45" s="3"/>
      <c r="K45" s="3"/>
      <c r="L45" s="3"/>
      <c r="M45" s="3"/>
      <c r="O45" s="3" t="str">
        <f>IF(K45&lt;&gt;"",K45-VLOOKUP($A45,'CGS calcs'!$A$9:$L$70,12,FALSE),"")</f>
        <v/>
      </c>
      <c r="P45" s="3">
        <f t="shared" si="3"/>
        <v>2.3451717811084722</v>
      </c>
      <c r="Q45" s="3">
        <f t="shared" si="0"/>
        <v>2.3451717811084722</v>
      </c>
      <c r="R45" s="3">
        <f>VLOOKUP(A45,'CGS calcs'!$A$9:$L$70,12,FALSE)+Q45</f>
        <v>5.2205553427523075</v>
      </c>
      <c r="S45" s="3">
        <f t="shared" si="1"/>
        <v>5.2886908379691677</v>
      </c>
    </row>
    <row r="46" spans="1:22" x14ac:dyDescent="0.25">
      <c r="A46" s="1">
        <v>42209</v>
      </c>
      <c r="I46" s="3"/>
      <c r="J46" s="3"/>
      <c r="K46" s="3"/>
      <c r="L46" s="3"/>
      <c r="M46" s="3"/>
      <c r="O46" s="3" t="str">
        <f>IF(K46&lt;&gt;"",K46-VLOOKUP($A46,'CGS calcs'!$A$9:$L$70,12,FALSE),"")</f>
        <v/>
      </c>
      <c r="P46" s="3">
        <f t="shared" si="3"/>
        <v>2.3475365347974795</v>
      </c>
      <c r="Q46" s="3">
        <f t="shared" si="0"/>
        <v>2.3475365347974795</v>
      </c>
      <c r="R46" s="3">
        <f>VLOOKUP(A46,'CGS calcs'!$A$9:$L$70,12,FALSE)+Q46</f>
        <v>5.1831392745235068</v>
      </c>
      <c r="S46" s="3">
        <f t="shared" si="1"/>
        <v>5.2503016063712771</v>
      </c>
    </row>
    <row r="47" spans="1:22" x14ac:dyDescent="0.25">
      <c r="A47" s="1">
        <v>42212</v>
      </c>
      <c r="I47" s="3"/>
      <c r="J47" s="3"/>
      <c r="K47" s="3"/>
      <c r="L47" s="3"/>
      <c r="M47" s="3"/>
      <c r="O47" s="3" t="str">
        <f>IF(K47&lt;&gt;"",K47-VLOOKUP($A47,'CGS calcs'!$A$9:$L$70,12,FALSE),"")</f>
        <v/>
      </c>
      <c r="P47" s="3">
        <f t="shared" si="3"/>
        <v>2.3546307958645016</v>
      </c>
      <c r="Q47" s="3">
        <f t="shared" si="0"/>
        <v>2.3546307958645016</v>
      </c>
      <c r="R47" s="3">
        <f>VLOOKUP(A47,'CGS calcs'!$A$9:$L$70,12,FALSE)+Q47</f>
        <v>5.1272198369603919</v>
      </c>
      <c r="S47" s="3">
        <f t="shared" si="1"/>
        <v>5.1929407951016859</v>
      </c>
    </row>
    <row r="48" spans="1:22" x14ac:dyDescent="0.25">
      <c r="A48" s="1">
        <v>42213</v>
      </c>
      <c r="I48" s="3"/>
      <c r="J48" s="3"/>
      <c r="K48" s="3"/>
      <c r="L48" s="3"/>
      <c r="M48" s="3"/>
      <c r="O48" s="3" t="str">
        <f>IF(K48&lt;&gt;"",K48-VLOOKUP($A48,'CGS calcs'!$A$9:$L$70,12,FALSE),"")</f>
        <v/>
      </c>
      <c r="P48" s="3">
        <f t="shared" si="3"/>
        <v>2.3569955495535089</v>
      </c>
      <c r="Q48" s="3">
        <f t="shared" si="0"/>
        <v>2.3569955495535089</v>
      </c>
      <c r="R48" s="3">
        <f>VLOOKUP(A48,'CGS calcs'!$A$9:$L$70,12,FALSE)+Q48</f>
        <v>5.1398174673617278</v>
      </c>
      <c r="S48" s="3">
        <f t="shared" si="1"/>
        <v>5.2058617763562021</v>
      </c>
    </row>
    <row r="49" spans="1:19" x14ac:dyDescent="0.25">
      <c r="A49" s="1">
        <v>42214</v>
      </c>
      <c r="I49" s="3"/>
      <c r="J49" s="3"/>
      <c r="K49" s="3"/>
      <c r="L49" s="3"/>
      <c r="M49" s="3"/>
      <c r="O49" s="3" t="str">
        <f>IF(K49&lt;&gt;"",K49-VLOOKUP($A49,'CGS calcs'!$A$9:$L$70,12,FALSE),"")</f>
        <v/>
      </c>
      <c r="P49" s="3">
        <f t="shared" si="3"/>
        <v>2.3593603032425161</v>
      </c>
      <c r="Q49" s="3">
        <f t="shared" si="0"/>
        <v>2.3593603032425161</v>
      </c>
      <c r="R49" s="3">
        <f>VLOOKUP(A49,'CGS calcs'!$A$9:$L$70,12,FALSE)+Q49</f>
        <v>5.1724150977630643</v>
      </c>
      <c r="S49" s="3">
        <f t="shared" si="1"/>
        <v>5.2392997926219653</v>
      </c>
    </row>
    <row r="50" spans="1:19" x14ac:dyDescent="0.25">
      <c r="A50" s="1">
        <v>42215</v>
      </c>
      <c r="I50" s="3"/>
      <c r="J50" s="3"/>
      <c r="K50" s="3"/>
      <c r="L50" s="3"/>
      <c r="M50" s="3"/>
      <c r="O50" s="3" t="str">
        <f>IF(K50&lt;&gt;"",K50-VLOOKUP($A50,'CGS calcs'!$A$9:$L$70,12,FALSE),"")</f>
        <v/>
      </c>
      <c r="P50" s="3">
        <f t="shared" si="3"/>
        <v>2.3617250569315238</v>
      </c>
      <c r="Q50" s="3">
        <f t="shared" si="0"/>
        <v>2.3617250569315238</v>
      </c>
      <c r="R50" s="3">
        <f>VLOOKUP(A50,'CGS calcs'!$A$9:$L$70,12,FALSE)+Q50</f>
        <v>5.2250127281644003</v>
      </c>
      <c r="S50" s="3">
        <f t="shared" si="1"/>
        <v>5.2932646231880875</v>
      </c>
    </row>
    <row r="51" spans="1:19" x14ac:dyDescent="0.25">
      <c r="A51" s="1">
        <v>42216</v>
      </c>
      <c r="B51">
        <v>4.8600000000000003</v>
      </c>
      <c r="C51">
        <v>5.14</v>
      </c>
      <c r="D51">
        <v>201.51</v>
      </c>
      <c r="E51">
        <v>202.29</v>
      </c>
      <c r="F51">
        <v>6.65</v>
      </c>
      <c r="G51">
        <v>9.16</v>
      </c>
      <c r="H51">
        <f>G51-F51</f>
        <v>2.5099999999999998</v>
      </c>
      <c r="I51" s="3">
        <f>(E51-D51)/100</f>
        <v>7.8000000000000118E-3</v>
      </c>
      <c r="J51" s="3">
        <f>I51/H51</f>
        <v>3.1075697211155428E-3</v>
      </c>
      <c r="K51" s="25">
        <f>C51+J51*(10-G51)</f>
        <v>5.1426103585657366</v>
      </c>
      <c r="L51" s="3">
        <f>B51+J51*(7-F51)</f>
        <v>4.8610876494023909</v>
      </c>
      <c r="M51" s="3">
        <f>K51-L51</f>
        <v>0.28152270916334565</v>
      </c>
      <c r="O51" s="3">
        <f>IF(K51&lt;&gt;"",K51-VLOOKUP($A51,'CGS calcs'!$A$9:$L$70,12,FALSE),"")</f>
        <v>2.364089810620531</v>
      </c>
      <c r="Q51" s="3">
        <f t="shared" si="0"/>
        <v>2.364089810620531</v>
      </c>
      <c r="R51" s="3">
        <f>VLOOKUP(A51,'CGS calcs'!$A$9:$L$70,12,FALSE)+Q51</f>
        <v>5.1426103585657366</v>
      </c>
      <c r="S51" s="3">
        <f t="shared" si="1"/>
        <v>5.2087264618158269</v>
      </c>
    </row>
    <row r="52" spans="1:19" x14ac:dyDescent="0.25">
      <c r="I52" s="3"/>
      <c r="J52" s="3"/>
      <c r="K52" s="3"/>
      <c r="L52" s="3"/>
      <c r="M52" s="3"/>
    </row>
  </sheetData>
  <mergeCells count="8">
    <mergeCell ref="Q3:Q4"/>
    <mergeCell ref="R3:R4"/>
    <mergeCell ref="S3:S4"/>
    <mergeCell ref="H2:H4"/>
    <mergeCell ref="I2:I4"/>
    <mergeCell ref="J2:J4"/>
    <mergeCell ref="O3:O4"/>
    <mergeCell ref="P3:P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workbookViewId="0">
      <pane ySplit="6" topLeftCell="A7" activePane="bottomLeft" state="frozen"/>
      <selection pane="bottomLeft" activeCell="K16" sqref="K16"/>
    </sheetView>
  </sheetViews>
  <sheetFormatPr defaultRowHeight="15" x14ac:dyDescent="0.25"/>
  <cols>
    <col min="1" max="1" width="11.140625" bestFit="1" customWidth="1"/>
    <col min="3" max="5" width="11.42578125" customWidth="1"/>
    <col min="11" max="12" width="13.42578125" customWidth="1"/>
    <col min="14" max="14" width="11.85546875" customWidth="1"/>
  </cols>
  <sheetData>
    <row r="1" spans="1:15" ht="24.75" x14ac:dyDescent="0.25">
      <c r="C1" s="5" t="s">
        <v>13</v>
      </c>
      <c r="D1" s="5" t="s">
        <v>13</v>
      </c>
      <c r="E1" s="5" t="s">
        <v>13</v>
      </c>
      <c r="H1" s="15" t="s">
        <v>13</v>
      </c>
      <c r="I1" s="15" t="s">
        <v>13</v>
      </c>
    </row>
    <row r="2" spans="1:15" ht="48.75" x14ac:dyDescent="0.25">
      <c r="A2" s="4" t="s">
        <v>12</v>
      </c>
      <c r="C2" s="6" t="s">
        <v>14</v>
      </c>
      <c r="D2" s="6" t="s">
        <v>15</v>
      </c>
      <c r="E2" s="6" t="s">
        <v>16</v>
      </c>
      <c r="H2" s="14" t="s">
        <v>20</v>
      </c>
      <c r="I2" s="14" t="s">
        <v>21</v>
      </c>
    </row>
    <row r="3" spans="1:15" x14ac:dyDescent="0.25">
      <c r="A3" s="4"/>
      <c r="C3" s="8">
        <v>44331</v>
      </c>
      <c r="D3" s="8">
        <v>44757</v>
      </c>
      <c r="E3" s="8">
        <v>45037</v>
      </c>
      <c r="H3" s="9">
        <v>45768</v>
      </c>
      <c r="I3" s="9">
        <v>46133</v>
      </c>
    </row>
    <row r="4" spans="1:15" x14ac:dyDescent="0.25">
      <c r="C4" s="7" t="s">
        <v>17</v>
      </c>
      <c r="D4" s="7" t="s">
        <v>17</v>
      </c>
      <c r="E4" s="7" t="s">
        <v>17</v>
      </c>
      <c r="H4" s="13" t="s">
        <v>17</v>
      </c>
      <c r="I4" s="13" t="s">
        <v>17</v>
      </c>
    </row>
    <row r="5" spans="1:15" x14ac:dyDescent="0.25">
      <c r="C5" s="7" t="s">
        <v>18</v>
      </c>
      <c r="D5" s="7" t="s">
        <v>18</v>
      </c>
      <c r="E5" s="7" t="s">
        <v>18</v>
      </c>
      <c r="H5" s="13" t="s">
        <v>18</v>
      </c>
      <c r="I5" s="13" t="s">
        <v>18</v>
      </c>
    </row>
    <row r="6" spans="1:15" ht="36.75" x14ac:dyDescent="0.25">
      <c r="C6" s="5" t="s">
        <v>19</v>
      </c>
      <c r="D6" s="5" t="s">
        <v>19</v>
      </c>
      <c r="E6" s="5" t="s">
        <v>19</v>
      </c>
      <c r="H6" s="15" t="s">
        <v>19</v>
      </c>
      <c r="I6" s="15" t="s">
        <v>19</v>
      </c>
      <c r="K6" s="20" t="s">
        <v>22</v>
      </c>
      <c r="L6" s="20" t="s">
        <v>23</v>
      </c>
      <c r="O6" s="21"/>
    </row>
    <row r="9" spans="1:15" x14ac:dyDescent="0.25">
      <c r="A9" s="1">
        <v>42153</v>
      </c>
      <c r="C9" s="10">
        <v>2.2799999999999998</v>
      </c>
      <c r="D9" s="10">
        <v>2.44</v>
      </c>
      <c r="E9" s="10">
        <v>2.5299999999999998</v>
      </c>
      <c r="H9" s="22">
        <v>2.7250000000000001</v>
      </c>
      <c r="I9" s="22">
        <v>2.7949999999999999</v>
      </c>
      <c r="K9" s="3">
        <f>C9+(D9-C9)*(EDATE(A9,7*12)-$C$3)/($D$3-$C$3)</f>
        <v>2.4223474178403754</v>
      </c>
      <c r="L9" s="3">
        <f>H9+(I9-H9)*(EDATE(A9,10*12)-$H$3)/($I$3-$H$3)</f>
        <v>2.7322876712328767</v>
      </c>
      <c r="N9" s="31"/>
      <c r="O9" s="30"/>
    </row>
    <row r="10" spans="1:15" x14ac:dyDescent="0.25">
      <c r="A10" s="1">
        <v>42156</v>
      </c>
      <c r="C10" s="10">
        <v>2.2549999999999999</v>
      </c>
      <c r="D10" s="10">
        <v>2.4249999999999998</v>
      </c>
      <c r="E10" s="10">
        <v>2.5150000000000001</v>
      </c>
      <c r="H10" s="23">
        <v>2.7050000000000001</v>
      </c>
      <c r="I10" s="23">
        <v>2.7749999999999999</v>
      </c>
      <c r="K10" s="3">
        <f t="shared" ref="K10:K41" si="0">C10+(D10-C10)*(EDATE(A10,7*12)-$C$3)/($D$3-$C$3)</f>
        <v>2.4074413145539904</v>
      </c>
      <c r="L10" s="3">
        <f t="shared" ref="L10:L70" si="1">H10+(I10-H10)*(EDATE(A10,10*12)-$H$3)/($I$3-$H$3)</f>
        <v>2.7128630136986303</v>
      </c>
      <c r="N10" s="31"/>
      <c r="O10" s="30"/>
    </row>
    <row r="11" spans="1:15" x14ac:dyDescent="0.25">
      <c r="A11" s="1">
        <v>42157</v>
      </c>
      <c r="C11" s="10">
        <v>2.2999999999999998</v>
      </c>
      <c r="D11" s="10">
        <v>2.4649999999999999</v>
      </c>
      <c r="E11" s="10">
        <v>2.5550000000000002</v>
      </c>
      <c r="H11" s="23">
        <v>2.74</v>
      </c>
      <c r="I11" s="23">
        <v>2.81</v>
      </c>
      <c r="K11" s="3">
        <f t="shared" si="0"/>
        <v>2.4483450704225351</v>
      </c>
      <c r="L11" s="3">
        <f t="shared" si="1"/>
        <v>2.7480547945205482</v>
      </c>
      <c r="N11" s="31"/>
      <c r="O11" s="30"/>
    </row>
    <row r="12" spans="1:15" x14ac:dyDescent="0.25">
      <c r="A12" s="1">
        <v>42158</v>
      </c>
      <c r="C12" s="11">
        <v>2.4249999999999998</v>
      </c>
      <c r="D12" s="11">
        <v>2.605</v>
      </c>
      <c r="E12" s="11">
        <v>2.6949999999999998</v>
      </c>
      <c r="H12" s="24">
        <v>2.89</v>
      </c>
      <c r="I12" s="24">
        <v>2.96</v>
      </c>
      <c r="K12" s="3">
        <f t="shared" si="0"/>
        <v>2.5872535211267604</v>
      </c>
      <c r="L12" s="3">
        <f t="shared" si="1"/>
        <v>2.898246575342466</v>
      </c>
      <c r="N12" s="31"/>
      <c r="O12" s="30"/>
    </row>
    <row r="13" spans="1:15" x14ac:dyDescent="0.25">
      <c r="A13" s="1">
        <v>42159</v>
      </c>
      <c r="C13" s="10">
        <v>2.5249999999999999</v>
      </c>
      <c r="D13" s="10">
        <v>2.7250000000000001</v>
      </c>
      <c r="E13" s="10">
        <v>2.83</v>
      </c>
      <c r="H13" s="23">
        <v>3.0350000000000001</v>
      </c>
      <c r="I13" s="23">
        <v>3.11</v>
      </c>
      <c r="K13" s="3">
        <f t="shared" si="0"/>
        <v>2.7057511737089204</v>
      </c>
      <c r="L13" s="3">
        <f t="shared" si="1"/>
        <v>3.0440410958904112</v>
      </c>
      <c r="N13" s="31"/>
      <c r="O13" s="30"/>
    </row>
    <row r="14" spans="1:15" x14ac:dyDescent="0.25">
      <c r="A14" s="1">
        <v>42160</v>
      </c>
      <c r="C14" s="10">
        <v>2.5350000000000001</v>
      </c>
      <c r="D14" s="10">
        <v>2.7250000000000001</v>
      </c>
      <c r="E14" s="10">
        <v>2.835</v>
      </c>
      <c r="H14" s="23">
        <v>3.04</v>
      </c>
      <c r="I14" s="23">
        <v>3.11</v>
      </c>
      <c r="K14" s="3">
        <f t="shared" si="0"/>
        <v>2.7071596244131455</v>
      </c>
      <c r="L14" s="3">
        <f t="shared" si="1"/>
        <v>3.0486301369863016</v>
      </c>
      <c r="N14" s="31"/>
      <c r="O14" s="30"/>
    </row>
    <row r="15" spans="1:15" x14ac:dyDescent="0.25">
      <c r="A15" s="1">
        <v>42164</v>
      </c>
      <c r="C15" s="10">
        <v>2.4649999999999999</v>
      </c>
      <c r="D15" s="10">
        <v>2.65</v>
      </c>
      <c r="E15" s="10">
        <v>2.76</v>
      </c>
      <c r="H15" s="23">
        <v>2.9649999999999999</v>
      </c>
      <c r="I15" s="23">
        <v>3.04</v>
      </c>
      <c r="K15" s="3">
        <f t="shared" si="0"/>
        <v>2.6343661971830983</v>
      </c>
      <c r="L15" s="3">
        <f t="shared" si="1"/>
        <v>2.975068493150685</v>
      </c>
      <c r="N15" s="31"/>
      <c r="O15" s="30"/>
    </row>
    <row r="16" spans="1:15" x14ac:dyDescent="0.25">
      <c r="A16" s="1">
        <v>42165</v>
      </c>
      <c r="C16" s="11">
        <v>2.5249999999999999</v>
      </c>
      <c r="D16" s="11">
        <v>2.7149999999999999</v>
      </c>
      <c r="E16" s="11">
        <v>2.84</v>
      </c>
      <c r="H16" s="24">
        <v>3.05</v>
      </c>
      <c r="I16" s="24">
        <v>3.12</v>
      </c>
      <c r="K16" s="3">
        <f t="shared" si="0"/>
        <v>2.6993896713615024</v>
      </c>
      <c r="L16" s="3">
        <f t="shared" si="1"/>
        <v>3.0595890410958901</v>
      </c>
      <c r="N16" s="31"/>
      <c r="O16" s="30"/>
    </row>
    <row r="17" spans="1:15" x14ac:dyDescent="0.25">
      <c r="A17" s="1">
        <v>42166</v>
      </c>
      <c r="C17" s="10">
        <v>2.61</v>
      </c>
      <c r="D17" s="10">
        <v>2.81</v>
      </c>
      <c r="E17" s="10">
        <v>2.93</v>
      </c>
      <c r="H17" s="23">
        <v>3.15</v>
      </c>
      <c r="I17" s="23">
        <v>3.22</v>
      </c>
      <c r="K17" s="3">
        <f t="shared" si="0"/>
        <v>2.7940375586854462</v>
      </c>
      <c r="L17" s="3">
        <f t="shared" si="1"/>
        <v>3.1597808219178081</v>
      </c>
      <c r="N17" s="31"/>
      <c r="O17" s="30"/>
    </row>
    <row r="18" spans="1:15" x14ac:dyDescent="0.25">
      <c r="A18" s="1">
        <v>42167</v>
      </c>
      <c r="C18" s="10">
        <v>2.4950000000000001</v>
      </c>
      <c r="D18" s="10">
        <v>2.6850000000000001</v>
      </c>
      <c r="E18" s="10">
        <v>2.8</v>
      </c>
      <c r="H18" s="23">
        <v>3.0150000000000001</v>
      </c>
      <c r="I18" s="23">
        <v>3.085</v>
      </c>
      <c r="K18" s="3">
        <f t="shared" si="0"/>
        <v>2.670281690140845</v>
      </c>
      <c r="L18" s="3">
        <f t="shared" si="1"/>
        <v>3.0249726027397261</v>
      </c>
      <c r="N18" s="31"/>
      <c r="O18" s="30"/>
    </row>
    <row r="19" spans="1:15" x14ac:dyDescent="0.25">
      <c r="A19" s="1">
        <v>42170</v>
      </c>
      <c r="C19" s="10">
        <v>2.4700000000000002</v>
      </c>
      <c r="D19" s="10">
        <v>2.67</v>
      </c>
      <c r="E19" s="10">
        <v>2.79</v>
      </c>
      <c r="H19" s="23">
        <v>3.01</v>
      </c>
      <c r="I19" s="23">
        <v>3.0750000000000002</v>
      </c>
      <c r="K19" s="3">
        <f t="shared" si="0"/>
        <v>2.6559154929577464</v>
      </c>
      <c r="L19" s="3">
        <f t="shared" si="1"/>
        <v>3.0197945205479448</v>
      </c>
      <c r="N19" s="31"/>
      <c r="O19" s="30"/>
    </row>
    <row r="20" spans="1:15" x14ac:dyDescent="0.25">
      <c r="A20" s="1">
        <v>42171</v>
      </c>
      <c r="C20" s="10">
        <v>2.4550000000000001</v>
      </c>
      <c r="D20" s="10">
        <v>2.66</v>
      </c>
      <c r="E20" s="10">
        <v>2.7850000000000001</v>
      </c>
      <c r="H20" s="23">
        <v>3.0049999999999999</v>
      </c>
      <c r="I20" s="23">
        <v>3.0750000000000002</v>
      </c>
      <c r="K20" s="3">
        <f t="shared" si="0"/>
        <v>2.6460446009389673</v>
      </c>
      <c r="L20" s="3">
        <f t="shared" si="1"/>
        <v>3.0157397260273973</v>
      </c>
      <c r="N20" s="31"/>
      <c r="O20" s="30"/>
    </row>
    <row r="21" spans="1:15" x14ac:dyDescent="0.25">
      <c r="A21" s="1">
        <v>42172</v>
      </c>
      <c r="C21" s="10">
        <v>2.4350000000000001</v>
      </c>
      <c r="D21" s="10">
        <v>2.64</v>
      </c>
      <c r="E21" s="10">
        <v>2.7650000000000001</v>
      </c>
      <c r="H21" s="23">
        <v>2.99</v>
      </c>
      <c r="I21" s="23">
        <v>3.0649999999999999</v>
      </c>
      <c r="K21" s="3">
        <f t="shared" si="0"/>
        <v>2.6265258215962444</v>
      </c>
      <c r="L21" s="3">
        <f t="shared" si="1"/>
        <v>3.0017123287671232</v>
      </c>
      <c r="N21" s="31"/>
      <c r="O21" s="30"/>
    </row>
    <row r="22" spans="1:15" x14ac:dyDescent="0.25">
      <c r="A22" s="1">
        <v>42173</v>
      </c>
      <c r="C22" s="10">
        <v>2.3250000000000002</v>
      </c>
      <c r="D22" s="10">
        <v>2.5099999999999998</v>
      </c>
      <c r="E22" s="10">
        <v>2.63</v>
      </c>
      <c r="H22" s="23">
        <v>2.85</v>
      </c>
      <c r="I22" s="23">
        <v>2.92</v>
      </c>
      <c r="K22" s="3">
        <f t="shared" si="0"/>
        <v>2.4982746478873237</v>
      </c>
      <c r="L22" s="3">
        <f t="shared" si="1"/>
        <v>2.8611232876712331</v>
      </c>
      <c r="N22" s="31"/>
      <c r="O22" s="30"/>
    </row>
    <row r="23" spans="1:15" x14ac:dyDescent="0.25">
      <c r="A23" s="1">
        <v>42174</v>
      </c>
      <c r="C23" s="10">
        <v>2.3250000000000002</v>
      </c>
      <c r="D23" s="10">
        <v>2.5249999999999999</v>
      </c>
      <c r="E23" s="10">
        <v>2.645</v>
      </c>
      <c r="H23" s="23">
        <v>2.88</v>
      </c>
      <c r="I23" s="23">
        <v>2.9550000000000001</v>
      </c>
      <c r="K23" s="3">
        <f t="shared" si="0"/>
        <v>2.5127934272300467</v>
      </c>
      <c r="L23" s="3">
        <f t="shared" si="1"/>
        <v>2.8921232876712328</v>
      </c>
      <c r="N23" s="31"/>
      <c r="O23" s="30"/>
    </row>
    <row r="24" spans="1:15" x14ac:dyDescent="0.25">
      <c r="A24" s="1">
        <v>42177</v>
      </c>
      <c r="C24" s="10">
        <v>2.39</v>
      </c>
      <c r="D24" s="10">
        <v>2.5950000000000002</v>
      </c>
      <c r="E24" s="10">
        <v>2.7149999999999999</v>
      </c>
      <c r="H24" s="23">
        <v>2.95</v>
      </c>
      <c r="I24" s="23">
        <v>3.0249999999999999</v>
      </c>
      <c r="K24" s="3">
        <f t="shared" si="0"/>
        <v>2.5839319248826293</v>
      </c>
      <c r="L24" s="3">
        <f t="shared" si="1"/>
        <v>2.9627397260273973</v>
      </c>
      <c r="N24" s="31"/>
      <c r="O24" s="30"/>
    </row>
    <row r="25" spans="1:15" x14ac:dyDescent="0.25">
      <c r="A25" s="1">
        <v>42178</v>
      </c>
      <c r="C25" s="10">
        <v>2.5099999999999998</v>
      </c>
      <c r="D25" s="10">
        <v>2.7149999999999999</v>
      </c>
      <c r="E25" s="10">
        <v>2.83</v>
      </c>
      <c r="H25" s="23">
        <v>3.06</v>
      </c>
      <c r="I25" s="23">
        <v>3.1349999999999998</v>
      </c>
      <c r="K25" s="3">
        <f t="shared" si="0"/>
        <v>2.7044131455399061</v>
      </c>
      <c r="L25" s="3">
        <f t="shared" si="1"/>
        <v>3.0729452054794519</v>
      </c>
      <c r="N25" s="31"/>
      <c r="O25" s="30"/>
    </row>
    <row r="26" spans="1:15" x14ac:dyDescent="0.25">
      <c r="A26" s="1">
        <v>42179</v>
      </c>
      <c r="C26" s="10">
        <v>2.5</v>
      </c>
      <c r="D26" s="10">
        <v>2.7</v>
      </c>
      <c r="E26" s="10">
        <v>2.81</v>
      </c>
      <c r="H26" s="23">
        <v>3.05</v>
      </c>
      <c r="I26" s="23">
        <v>3.12</v>
      </c>
      <c r="K26" s="3">
        <f t="shared" si="0"/>
        <v>2.6901408450704225</v>
      </c>
      <c r="L26" s="3">
        <f t="shared" si="1"/>
        <v>3.0622739726027395</v>
      </c>
      <c r="N26" s="31"/>
      <c r="O26" s="30"/>
    </row>
    <row r="27" spans="1:15" x14ac:dyDescent="0.25">
      <c r="A27" s="1">
        <v>42180</v>
      </c>
      <c r="C27" s="10">
        <v>2.5150000000000001</v>
      </c>
      <c r="D27" s="10">
        <v>2.71</v>
      </c>
      <c r="E27" s="10">
        <v>2.8250000000000002</v>
      </c>
      <c r="H27" s="23">
        <v>3.06</v>
      </c>
      <c r="I27" s="23">
        <v>3.1349999999999998</v>
      </c>
      <c r="K27" s="3">
        <f t="shared" si="0"/>
        <v>2.7008450704225351</v>
      </c>
      <c r="L27" s="3">
        <f t="shared" si="1"/>
        <v>3.0733561643835619</v>
      </c>
      <c r="N27" s="31"/>
      <c r="O27" s="30"/>
    </row>
    <row r="28" spans="1:15" x14ac:dyDescent="0.25">
      <c r="A28" s="1">
        <v>42181</v>
      </c>
      <c r="C28" s="10">
        <v>2.5249999999999999</v>
      </c>
      <c r="D28" s="10">
        <v>2.71</v>
      </c>
      <c r="E28" s="10">
        <v>2.82</v>
      </c>
      <c r="H28" s="23">
        <v>3.0550000000000002</v>
      </c>
      <c r="I28" s="23">
        <v>3.13</v>
      </c>
      <c r="K28" s="3">
        <f t="shared" si="0"/>
        <v>2.7017488262910798</v>
      </c>
      <c r="L28" s="3">
        <f t="shared" si="1"/>
        <v>3.0685616438356167</v>
      </c>
      <c r="N28" s="31"/>
      <c r="O28" s="30"/>
    </row>
    <row r="29" spans="1:15" x14ac:dyDescent="0.25">
      <c r="A29" s="1">
        <v>42184</v>
      </c>
      <c r="C29" s="10">
        <v>2.4300000000000002</v>
      </c>
      <c r="D29" s="10">
        <v>2.62</v>
      </c>
      <c r="E29" s="10">
        <v>2.7250000000000001</v>
      </c>
      <c r="H29" s="23">
        <v>2.9550000000000001</v>
      </c>
      <c r="I29" s="23">
        <v>3.0249999999999999</v>
      </c>
      <c r="K29" s="3">
        <f t="shared" si="0"/>
        <v>2.6128638497652581</v>
      </c>
      <c r="L29" s="3">
        <f t="shared" si="1"/>
        <v>2.9682328767123289</v>
      </c>
      <c r="N29" s="31"/>
      <c r="O29" s="30"/>
    </row>
    <row r="30" spans="1:15" x14ac:dyDescent="0.25">
      <c r="A30" s="1">
        <v>42185</v>
      </c>
      <c r="C30" s="11">
        <v>2.4750000000000001</v>
      </c>
      <c r="D30" s="11">
        <v>2.67</v>
      </c>
      <c r="E30" s="11">
        <v>2.7749999999999999</v>
      </c>
      <c r="H30" s="24">
        <v>3.0049999999999999</v>
      </c>
      <c r="I30" s="24">
        <v>3.08</v>
      </c>
      <c r="K30" s="3">
        <f t="shared" si="0"/>
        <v>2.6631338028169012</v>
      </c>
      <c r="L30" s="3">
        <f t="shared" si="1"/>
        <v>3.0193835616438354</v>
      </c>
      <c r="N30" s="31"/>
      <c r="O30" s="30"/>
    </row>
    <row r="31" spans="1:15" x14ac:dyDescent="0.25">
      <c r="A31" s="1">
        <v>42186</v>
      </c>
      <c r="C31" s="10">
        <v>2.46</v>
      </c>
      <c r="D31" s="10">
        <v>2.66</v>
      </c>
      <c r="E31" s="10">
        <v>2.78</v>
      </c>
      <c r="H31" s="23">
        <v>3.01</v>
      </c>
      <c r="I31" s="23">
        <v>3.085</v>
      </c>
      <c r="K31" s="3">
        <f t="shared" si="0"/>
        <v>2.6534272300469484</v>
      </c>
      <c r="L31" s="3">
        <f t="shared" si="1"/>
        <v>3.0245890410958904</v>
      </c>
      <c r="N31" s="31"/>
      <c r="O31" s="30"/>
    </row>
    <row r="32" spans="1:15" x14ac:dyDescent="0.25">
      <c r="A32" s="1">
        <v>42187</v>
      </c>
      <c r="C32" s="10">
        <v>2.54</v>
      </c>
      <c r="D32" s="10">
        <v>2.75</v>
      </c>
      <c r="E32" s="10">
        <v>2.87</v>
      </c>
      <c r="H32" s="23">
        <v>3.11</v>
      </c>
      <c r="I32" s="23">
        <v>3.1850000000000001</v>
      </c>
      <c r="K32" s="3">
        <f t="shared" si="0"/>
        <v>2.7435915492957745</v>
      </c>
      <c r="L32" s="3">
        <f t="shared" si="1"/>
        <v>3.1247945205479453</v>
      </c>
      <c r="N32" s="31"/>
      <c r="O32" s="30"/>
    </row>
    <row r="33" spans="1:15" x14ac:dyDescent="0.25">
      <c r="A33" s="1">
        <v>42188</v>
      </c>
      <c r="C33" s="10">
        <v>2.4900000000000002</v>
      </c>
      <c r="D33" s="10">
        <v>2.7050000000000001</v>
      </c>
      <c r="E33" s="10">
        <v>2.83</v>
      </c>
      <c r="H33" s="23">
        <v>3.0649999999999999</v>
      </c>
      <c r="I33" s="23">
        <v>3.145</v>
      </c>
      <c r="K33" s="3">
        <f t="shared" si="0"/>
        <v>2.698943661971831</v>
      </c>
      <c r="L33" s="3">
        <f t="shared" si="1"/>
        <v>3.081</v>
      </c>
      <c r="N33" s="31"/>
      <c r="O33" s="30"/>
    </row>
    <row r="34" spans="1:15" x14ac:dyDescent="0.25">
      <c r="A34" s="1">
        <v>42191</v>
      </c>
      <c r="C34" s="10">
        <v>2.3650000000000002</v>
      </c>
      <c r="D34" s="10">
        <v>2.58</v>
      </c>
      <c r="E34" s="10">
        <v>2.7</v>
      </c>
      <c r="H34" s="23">
        <v>2.93</v>
      </c>
      <c r="I34" s="23">
        <v>3.01</v>
      </c>
      <c r="K34" s="3">
        <f t="shared" si="0"/>
        <v>2.5754577464788735</v>
      </c>
      <c r="L34" s="3">
        <f t="shared" si="1"/>
        <v>2.9466575342465755</v>
      </c>
      <c r="N34" s="31"/>
      <c r="O34" s="30"/>
    </row>
    <row r="35" spans="1:15" x14ac:dyDescent="0.25">
      <c r="A35" s="1">
        <v>42192</v>
      </c>
      <c r="C35" s="10">
        <v>2.34</v>
      </c>
      <c r="D35" s="10">
        <v>2.5550000000000002</v>
      </c>
      <c r="E35" s="10">
        <v>2.6749999999999998</v>
      </c>
      <c r="H35" s="23">
        <v>2.9049999999999998</v>
      </c>
      <c r="I35" s="23">
        <v>2.98</v>
      </c>
      <c r="K35" s="3">
        <f t="shared" si="0"/>
        <v>2.550962441314554</v>
      </c>
      <c r="L35" s="3">
        <f t="shared" si="1"/>
        <v>2.9208219178082189</v>
      </c>
      <c r="N35" s="31"/>
      <c r="O35" s="30"/>
    </row>
    <row r="36" spans="1:15" x14ac:dyDescent="0.25">
      <c r="A36" s="1">
        <v>42193</v>
      </c>
      <c r="C36" s="10">
        <v>2.2149999999999999</v>
      </c>
      <c r="D36" s="10">
        <v>2.415</v>
      </c>
      <c r="E36" s="10">
        <v>2.5249999999999999</v>
      </c>
      <c r="H36" s="23">
        <v>2.7450000000000001</v>
      </c>
      <c r="I36" s="23">
        <v>2.8250000000000002</v>
      </c>
      <c r="K36" s="3">
        <f t="shared" si="0"/>
        <v>2.4117136150234741</v>
      </c>
      <c r="L36" s="3">
        <f t="shared" si="1"/>
        <v>2.7620958904109592</v>
      </c>
      <c r="N36" s="31"/>
      <c r="O36" s="30"/>
    </row>
    <row r="37" spans="1:15" x14ac:dyDescent="0.25">
      <c r="A37" s="1">
        <v>42194</v>
      </c>
      <c r="C37" s="10">
        <v>2.2799999999999998</v>
      </c>
      <c r="D37" s="10">
        <v>2.4649999999999999</v>
      </c>
      <c r="E37" s="10">
        <v>2.59</v>
      </c>
      <c r="H37" s="23">
        <v>2.8050000000000002</v>
      </c>
      <c r="I37" s="23">
        <v>2.8849999999999998</v>
      </c>
      <c r="K37" s="3">
        <f t="shared" si="0"/>
        <v>2.462394366197183</v>
      </c>
      <c r="L37" s="3">
        <f t="shared" si="1"/>
        <v>2.8223150684931508</v>
      </c>
      <c r="N37" s="31"/>
      <c r="O37" s="30"/>
    </row>
    <row r="38" spans="1:15" x14ac:dyDescent="0.25">
      <c r="A38" s="1">
        <v>42195</v>
      </c>
      <c r="C38" s="10">
        <v>2.375</v>
      </c>
      <c r="D38" s="10">
        <v>2.585</v>
      </c>
      <c r="E38" s="10">
        <v>2.72</v>
      </c>
      <c r="H38" s="23">
        <v>2.94</v>
      </c>
      <c r="I38" s="23">
        <v>3.02</v>
      </c>
      <c r="K38" s="3">
        <f t="shared" si="0"/>
        <v>2.5825352112676057</v>
      </c>
      <c r="L38" s="3">
        <f t="shared" si="1"/>
        <v>2.9575342465753423</v>
      </c>
      <c r="N38" s="31"/>
      <c r="O38" s="30"/>
    </row>
    <row r="39" spans="1:15" x14ac:dyDescent="0.25">
      <c r="A39" s="1">
        <v>42198</v>
      </c>
      <c r="C39" s="10">
        <v>2.4049999999999998</v>
      </c>
      <c r="D39" s="10">
        <v>2.6349999999999998</v>
      </c>
      <c r="E39" s="10">
        <v>2.7650000000000001</v>
      </c>
      <c r="H39" s="23">
        <v>2.9950000000000001</v>
      </c>
      <c r="I39" s="23">
        <v>3.08</v>
      </c>
      <c r="K39" s="3">
        <f t="shared" si="0"/>
        <v>2.6339201877934268</v>
      </c>
      <c r="L39" s="3">
        <f t="shared" si="1"/>
        <v>3.0143287671232879</v>
      </c>
      <c r="N39" s="31"/>
      <c r="O39" s="30"/>
    </row>
    <row r="40" spans="1:15" x14ac:dyDescent="0.25">
      <c r="A40" s="1">
        <v>42199</v>
      </c>
      <c r="C40" s="10">
        <v>2.44</v>
      </c>
      <c r="D40" s="10">
        <v>2.65</v>
      </c>
      <c r="E40" s="10">
        <v>2.7850000000000001</v>
      </c>
      <c r="H40" s="23">
        <v>3.0150000000000001</v>
      </c>
      <c r="I40" s="23">
        <v>3.105</v>
      </c>
      <c r="K40" s="3">
        <f t="shared" si="0"/>
        <v>2.649507042253521</v>
      </c>
      <c r="L40" s="3">
        <f t="shared" si="1"/>
        <v>3.0357123287671235</v>
      </c>
      <c r="N40" s="31"/>
      <c r="O40" s="30"/>
    </row>
    <row r="41" spans="1:15" x14ac:dyDescent="0.25">
      <c r="A41" s="1">
        <v>42200</v>
      </c>
      <c r="C41" s="10">
        <v>2.4550000000000001</v>
      </c>
      <c r="D41" s="10">
        <v>2.665</v>
      </c>
      <c r="E41" s="10">
        <v>2.7949999999999999</v>
      </c>
      <c r="H41" s="23">
        <v>3.03</v>
      </c>
      <c r="I41" s="23">
        <v>3.1150000000000002</v>
      </c>
      <c r="K41" s="3">
        <f t="shared" si="0"/>
        <v>2.665</v>
      </c>
      <c r="L41" s="3">
        <f t="shared" si="1"/>
        <v>3.0497945205479451</v>
      </c>
      <c r="N41" s="31"/>
      <c r="O41" s="30"/>
    </row>
    <row r="42" spans="1:15" x14ac:dyDescent="0.25">
      <c r="A42" s="1">
        <v>42201</v>
      </c>
      <c r="C42" s="10">
        <v>2.4</v>
      </c>
      <c r="D42" s="10">
        <v>2.605</v>
      </c>
      <c r="E42" s="10">
        <v>2.74</v>
      </c>
      <c r="H42" s="23">
        <v>2.97</v>
      </c>
      <c r="I42" s="23">
        <v>3.0550000000000002</v>
      </c>
      <c r="K42" s="3">
        <f>D42+(E42-D42)*(EDATE(A42,7*12)-$D$3)/($E$3-$D$3)</f>
        <v>2.6054821428571429</v>
      </c>
      <c r="L42" s="3">
        <f t="shared" si="1"/>
        <v>2.990027397260274</v>
      </c>
      <c r="N42" s="31"/>
      <c r="O42" s="30"/>
    </row>
    <row r="43" spans="1:15" x14ac:dyDescent="0.25">
      <c r="A43" s="1">
        <v>42202</v>
      </c>
      <c r="C43" s="10">
        <v>2.39</v>
      </c>
      <c r="D43" s="10">
        <v>2.5950000000000002</v>
      </c>
      <c r="E43" s="10">
        <v>2.72</v>
      </c>
      <c r="H43" s="23">
        <v>2.95</v>
      </c>
      <c r="I43" s="23">
        <v>3.03</v>
      </c>
      <c r="K43" s="3">
        <f t="shared" ref="K43:K70" si="2">D43+(E43-D43)*(EDATE(A43,7*12)-$D$3)/($E$3-$D$3)</f>
        <v>2.5958928571428572</v>
      </c>
      <c r="L43" s="3">
        <f t="shared" si="1"/>
        <v>2.9690684931506852</v>
      </c>
      <c r="N43" s="31"/>
      <c r="O43" s="30"/>
    </row>
    <row r="44" spans="1:15" x14ac:dyDescent="0.25">
      <c r="A44" s="1">
        <v>42205</v>
      </c>
      <c r="C44" s="10">
        <v>2.38</v>
      </c>
      <c r="D44" s="10">
        <v>2.58</v>
      </c>
      <c r="E44" s="10">
        <v>2.7</v>
      </c>
      <c r="H44" s="23">
        <v>2.92</v>
      </c>
      <c r="I44" s="23">
        <v>3</v>
      </c>
      <c r="K44" s="3">
        <f t="shared" si="2"/>
        <v>2.5821428571428573</v>
      </c>
      <c r="L44" s="3">
        <f t="shared" si="1"/>
        <v>2.9397260273972603</v>
      </c>
      <c r="N44" s="31"/>
      <c r="O44" s="30"/>
    </row>
    <row r="45" spans="1:15" x14ac:dyDescent="0.25">
      <c r="A45" s="1">
        <v>42206</v>
      </c>
      <c r="C45" s="10">
        <v>2.39</v>
      </c>
      <c r="D45" s="10">
        <v>2.585</v>
      </c>
      <c r="E45" s="10">
        <v>2.71</v>
      </c>
      <c r="H45" s="23">
        <v>2.9350000000000001</v>
      </c>
      <c r="I45" s="23">
        <v>3.0150000000000001</v>
      </c>
      <c r="K45" s="3">
        <f t="shared" si="2"/>
        <v>2.5876785714285715</v>
      </c>
      <c r="L45" s="3">
        <f t="shared" si="1"/>
        <v>2.9549452054794521</v>
      </c>
      <c r="N45" s="31"/>
      <c r="O45" s="30"/>
    </row>
    <row r="46" spans="1:15" x14ac:dyDescent="0.25">
      <c r="A46" s="1">
        <v>42207</v>
      </c>
      <c r="C46" s="10">
        <v>2.35</v>
      </c>
      <c r="D46" s="10">
        <v>2.5449999999999999</v>
      </c>
      <c r="E46" s="10">
        <v>2.67</v>
      </c>
      <c r="H46" s="23">
        <v>2.895</v>
      </c>
      <c r="I46" s="23">
        <v>2.9750000000000001</v>
      </c>
      <c r="K46" s="3">
        <f t="shared" si="2"/>
        <v>2.5481249999999998</v>
      </c>
      <c r="L46" s="3">
        <f t="shared" si="1"/>
        <v>2.9151643835616441</v>
      </c>
      <c r="N46" s="31"/>
      <c r="O46" s="30"/>
    </row>
    <row r="47" spans="1:15" x14ac:dyDescent="0.25">
      <c r="A47" s="1">
        <v>42208</v>
      </c>
      <c r="C47" s="10">
        <v>2.3199999999999998</v>
      </c>
      <c r="D47" s="10">
        <v>2.5150000000000001</v>
      </c>
      <c r="E47" s="10">
        <v>2.6349999999999998</v>
      </c>
      <c r="H47" s="23">
        <v>2.855</v>
      </c>
      <c r="I47" s="23">
        <v>2.9350000000000001</v>
      </c>
      <c r="K47" s="3">
        <f t="shared" si="2"/>
        <v>2.5184285714285717</v>
      </c>
      <c r="L47" s="3">
        <f t="shared" si="1"/>
        <v>2.8753835616438357</v>
      </c>
      <c r="N47" s="31"/>
      <c r="O47" s="30"/>
    </row>
    <row r="48" spans="1:15" x14ac:dyDescent="0.25">
      <c r="A48" s="1">
        <v>42209</v>
      </c>
      <c r="C48" s="10">
        <v>2.2599999999999998</v>
      </c>
      <c r="D48" s="10">
        <v>2.46</v>
      </c>
      <c r="E48" s="10">
        <v>2.59</v>
      </c>
      <c r="H48" s="23">
        <v>2.8149999999999999</v>
      </c>
      <c r="I48" s="23">
        <v>2.895</v>
      </c>
      <c r="K48" s="3">
        <f t="shared" si="2"/>
        <v>2.4641785714285716</v>
      </c>
      <c r="L48" s="3">
        <f t="shared" si="1"/>
        <v>2.8356027397260273</v>
      </c>
      <c r="N48" s="31"/>
      <c r="O48" s="30"/>
    </row>
    <row r="49" spans="1:15" x14ac:dyDescent="0.25">
      <c r="A49" s="1">
        <v>42212</v>
      </c>
      <c r="C49" s="10">
        <v>2.2149999999999999</v>
      </c>
      <c r="D49" s="10">
        <v>2.4049999999999998</v>
      </c>
      <c r="E49" s="10">
        <v>2.5249999999999999</v>
      </c>
      <c r="H49" s="23">
        <v>2.75</v>
      </c>
      <c r="I49" s="23">
        <v>2.835</v>
      </c>
      <c r="K49" s="3">
        <f t="shared" si="2"/>
        <v>2.4101428571428571</v>
      </c>
      <c r="L49" s="3">
        <f t="shared" si="1"/>
        <v>2.7725890410958902</v>
      </c>
      <c r="N49" s="31"/>
      <c r="O49" s="30"/>
    </row>
    <row r="50" spans="1:15" x14ac:dyDescent="0.25">
      <c r="A50" s="1">
        <v>42213</v>
      </c>
      <c r="C50" s="10">
        <v>2.2400000000000002</v>
      </c>
      <c r="D50" s="10">
        <v>2.42</v>
      </c>
      <c r="E50" s="10">
        <v>2.5350000000000001</v>
      </c>
      <c r="H50" s="23">
        <v>2.76</v>
      </c>
      <c r="I50" s="23">
        <v>2.8450000000000002</v>
      </c>
      <c r="K50" s="3">
        <f t="shared" si="2"/>
        <v>2.4253392857142857</v>
      </c>
      <c r="L50" s="3">
        <f t="shared" si="1"/>
        <v>2.782821917808219</v>
      </c>
      <c r="N50" s="31"/>
      <c r="O50" s="30"/>
    </row>
    <row r="51" spans="1:15" x14ac:dyDescent="0.25">
      <c r="A51" s="1">
        <v>42214</v>
      </c>
      <c r="C51" s="10">
        <v>2.25</v>
      </c>
      <c r="D51" s="10">
        <v>2.4550000000000001</v>
      </c>
      <c r="E51" s="10">
        <v>2.57</v>
      </c>
      <c r="H51" s="23">
        <v>2.79</v>
      </c>
      <c r="I51" s="23">
        <v>2.875</v>
      </c>
      <c r="K51" s="3">
        <f t="shared" si="2"/>
        <v>2.46075</v>
      </c>
      <c r="L51" s="3">
        <f t="shared" si="1"/>
        <v>2.8130547945205482</v>
      </c>
      <c r="N51" s="31"/>
      <c r="O51" s="30"/>
    </row>
    <row r="52" spans="1:15" x14ac:dyDescent="0.25">
      <c r="A52" s="1">
        <v>42215</v>
      </c>
      <c r="C52" s="10">
        <v>2.3050000000000002</v>
      </c>
      <c r="D52" s="10">
        <v>2.5</v>
      </c>
      <c r="E52" s="10">
        <v>2.62</v>
      </c>
      <c r="H52" s="23">
        <v>2.84</v>
      </c>
      <c r="I52" s="23">
        <v>2.9249999999999998</v>
      </c>
      <c r="K52" s="3">
        <f t="shared" si="2"/>
        <v>2.5064285714285712</v>
      </c>
      <c r="L52" s="3">
        <f t="shared" si="1"/>
        <v>2.8632876712328765</v>
      </c>
      <c r="N52" s="31"/>
      <c r="O52" s="30"/>
    </row>
    <row r="53" spans="1:15" x14ac:dyDescent="0.25">
      <c r="A53" s="1">
        <v>42216</v>
      </c>
      <c r="C53" s="10">
        <v>2.2549999999999999</v>
      </c>
      <c r="D53" s="10">
        <v>2.4300000000000002</v>
      </c>
      <c r="E53" s="10">
        <v>2.54</v>
      </c>
      <c r="H53" s="23">
        <v>2.7549999999999999</v>
      </c>
      <c r="I53" s="23">
        <v>2.84</v>
      </c>
      <c r="K53" s="3">
        <f t="shared" si="2"/>
        <v>2.4362857142857144</v>
      </c>
      <c r="L53" s="3">
        <f t="shared" si="1"/>
        <v>2.7785205479452055</v>
      </c>
      <c r="N53" s="31"/>
      <c r="O53" s="30"/>
    </row>
    <row r="54" spans="1:15" x14ac:dyDescent="0.25">
      <c r="A54" s="12">
        <v>42220</v>
      </c>
      <c r="C54" s="10">
        <v>2.25</v>
      </c>
      <c r="D54" s="10">
        <v>2.42</v>
      </c>
      <c r="E54" s="10">
        <v>2.5249999999999999</v>
      </c>
      <c r="H54" s="23">
        <v>2.7349999999999999</v>
      </c>
      <c r="I54" s="23">
        <v>2.8149999999999999</v>
      </c>
      <c r="K54" s="3">
        <f t="shared" si="2"/>
        <v>2.4274999999999998</v>
      </c>
      <c r="L54" s="3">
        <f t="shared" si="1"/>
        <v>2.7580136986301369</v>
      </c>
      <c r="N54" s="29"/>
      <c r="O54" s="32"/>
    </row>
    <row r="55" spans="1:15" x14ac:dyDescent="0.25">
      <c r="A55" s="12">
        <v>42221</v>
      </c>
      <c r="C55" s="10">
        <v>2.31</v>
      </c>
      <c r="D55" s="10">
        <v>2.4900000000000002</v>
      </c>
      <c r="E55" s="10">
        <v>2.59</v>
      </c>
      <c r="H55" s="23">
        <v>2.8050000000000002</v>
      </c>
      <c r="I55" s="23">
        <v>2.8849999999999998</v>
      </c>
      <c r="K55" s="3">
        <f t="shared" si="2"/>
        <v>2.4975000000000001</v>
      </c>
      <c r="L55" s="3">
        <f t="shared" si="1"/>
        <v>2.8282328767123288</v>
      </c>
      <c r="N55" s="31"/>
      <c r="O55" s="30"/>
    </row>
    <row r="56" spans="1:15" x14ac:dyDescent="0.25">
      <c r="A56" s="12">
        <v>42222</v>
      </c>
      <c r="C56" s="10">
        <v>2.3149999999999999</v>
      </c>
      <c r="D56" s="10">
        <v>2.5049999999999999</v>
      </c>
      <c r="E56" s="10">
        <v>2.61</v>
      </c>
      <c r="H56" s="23">
        <v>2.8250000000000002</v>
      </c>
      <c r="I56" s="23">
        <v>2.9049999999999998</v>
      </c>
      <c r="K56" s="3">
        <f t="shared" si="2"/>
        <v>2.5132499999999998</v>
      </c>
      <c r="L56" s="3">
        <f t="shared" si="1"/>
        <v>2.8484520547945205</v>
      </c>
      <c r="N56" s="31"/>
      <c r="O56" s="30"/>
    </row>
    <row r="57" spans="1:15" x14ac:dyDescent="0.25">
      <c r="A57" s="12">
        <v>42223</v>
      </c>
      <c r="C57" s="10">
        <v>2.33</v>
      </c>
      <c r="D57" s="10">
        <v>2.5249999999999999</v>
      </c>
      <c r="E57" s="10">
        <v>2.63</v>
      </c>
      <c r="H57" s="23">
        <v>2.8450000000000002</v>
      </c>
      <c r="I57" s="23">
        <v>2.9249999999999998</v>
      </c>
      <c r="K57" s="3">
        <f t="shared" si="2"/>
        <v>2.5336249999999998</v>
      </c>
      <c r="L57" s="3">
        <f t="shared" si="1"/>
        <v>2.8686712328767126</v>
      </c>
      <c r="N57" s="31"/>
      <c r="O57" s="30"/>
    </row>
    <row r="58" spans="1:15" x14ac:dyDescent="0.25">
      <c r="A58" s="12">
        <v>42226</v>
      </c>
      <c r="C58" s="10">
        <v>2.2999999999999998</v>
      </c>
      <c r="D58" s="10">
        <v>2.48</v>
      </c>
      <c r="E58" s="10">
        <v>2.58</v>
      </c>
      <c r="H58" s="23">
        <v>2.7749999999999999</v>
      </c>
      <c r="I58" s="23">
        <v>2.855</v>
      </c>
      <c r="K58" s="3">
        <f t="shared" si="2"/>
        <v>2.4892857142857143</v>
      </c>
      <c r="L58" s="3">
        <f t="shared" si="1"/>
        <v>2.7993287671232876</v>
      </c>
      <c r="N58" s="31"/>
      <c r="O58" s="30"/>
    </row>
    <row r="59" spans="1:15" x14ac:dyDescent="0.25">
      <c r="A59" s="12">
        <v>42227</v>
      </c>
      <c r="C59" s="10">
        <v>2.2949999999999999</v>
      </c>
      <c r="D59" s="10">
        <v>2.4750000000000001</v>
      </c>
      <c r="E59" s="10">
        <v>2.5750000000000002</v>
      </c>
      <c r="H59" s="23">
        <v>2.7749999999999999</v>
      </c>
      <c r="I59" s="23">
        <v>2.855</v>
      </c>
      <c r="K59" s="3">
        <f t="shared" si="2"/>
        <v>2.4846428571428572</v>
      </c>
      <c r="L59" s="3">
        <f t="shared" si="1"/>
        <v>2.7995479452054792</v>
      </c>
      <c r="N59" s="31"/>
      <c r="O59" s="30"/>
    </row>
    <row r="60" spans="1:15" x14ac:dyDescent="0.25">
      <c r="A60" s="12">
        <v>42228</v>
      </c>
      <c r="C60" s="10">
        <v>2.2050000000000001</v>
      </c>
      <c r="D60" s="10">
        <v>2.375</v>
      </c>
      <c r="E60" s="10">
        <v>2.4649999999999999</v>
      </c>
      <c r="H60" s="23">
        <v>2.66</v>
      </c>
      <c r="I60" s="23">
        <v>2.7450000000000001</v>
      </c>
      <c r="K60" s="3">
        <f t="shared" si="2"/>
        <v>2.3839999999999999</v>
      </c>
      <c r="L60" s="3">
        <f t="shared" si="1"/>
        <v>2.6863150684931507</v>
      </c>
      <c r="N60" s="31"/>
      <c r="O60" s="30"/>
    </row>
    <row r="61" spans="1:15" x14ac:dyDescent="0.25">
      <c r="A61" s="12">
        <v>42229</v>
      </c>
      <c r="C61" s="10">
        <v>2.27</v>
      </c>
      <c r="D61" s="10">
        <v>2.4449999999999998</v>
      </c>
      <c r="E61" s="10">
        <v>2.54</v>
      </c>
      <c r="H61" s="23">
        <v>2.7349999999999999</v>
      </c>
      <c r="I61" s="23">
        <v>2.82</v>
      </c>
      <c r="K61" s="3">
        <f t="shared" si="2"/>
        <v>2.4548392857142858</v>
      </c>
      <c r="L61" s="3">
        <f t="shared" si="1"/>
        <v>2.7615479452054794</v>
      </c>
      <c r="N61" s="31"/>
      <c r="O61" s="30"/>
    </row>
    <row r="62" spans="1:15" x14ac:dyDescent="0.25">
      <c r="A62" s="12">
        <v>42230</v>
      </c>
      <c r="C62" s="10">
        <v>2.2999999999999998</v>
      </c>
      <c r="D62" s="10">
        <v>2.4750000000000001</v>
      </c>
      <c r="E62" s="10">
        <v>2.5750000000000002</v>
      </c>
      <c r="H62" s="23">
        <v>2.78</v>
      </c>
      <c r="I62" s="23">
        <v>2.8650000000000002</v>
      </c>
      <c r="K62" s="3">
        <f t="shared" si="2"/>
        <v>2.4857142857142858</v>
      </c>
      <c r="L62" s="3">
        <f t="shared" si="1"/>
        <v>2.8067808219178083</v>
      </c>
      <c r="N62" s="31"/>
      <c r="O62" s="30"/>
    </row>
    <row r="63" spans="1:15" x14ac:dyDescent="0.25">
      <c r="A63" s="12">
        <v>42233</v>
      </c>
      <c r="C63" s="10">
        <v>2.3050000000000002</v>
      </c>
      <c r="D63" s="10">
        <v>2.4849999999999999</v>
      </c>
      <c r="E63" s="10">
        <v>2.585</v>
      </c>
      <c r="H63" s="23">
        <v>2.78</v>
      </c>
      <c r="I63" s="23">
        <v>2.86</v>
      </c>
      <c r="K63" s="3">
        <f t="shared" si="2"/>
        <v>2.4967857142857142</v>
      </c>
      <c r="L63" s="3">
        <f t="shared" si="1"/>
        <v>2.8058630136986298</v>
      </c>
      <c r="N63" s="31"/>
      <c r="O63" s="30"/>
    </row>
    <row r="64" spans="1:15" x14ac:dyDescent="0.25">
      <c r="A64" s="12">
        <v>42234</v>
      </c>
      <c r="C64" s="10">
        <v>2.2650000000000001</v>
      </c>
      <c r="D64" s="10">
        <v>2.4500000000000002</v>
      </c>
      <c r="E64" s="10">
        <v>2.5449999999999999</v>
      </c>
      <c r="H64" s="23">
        <v>2.74</v>
      </c>
      <c r="I64" s="23">
        <v>2.82</v>
      </c>
      <c r="K64" s="3">
        <f t="shared" si="2"/>
        <v>2.4615357142857146</v>
      </c>
      <c r="L64" s="3">
        <f t="shared" si="1"/>
        <v>2.7660821917808218</v>
      </c>
      <c r="N64" s="31"/>
      <c r="O64" s="30"/>
    </row>
    <row r="65" spans="1:15" x14ac:dyDescent="0.25">
      <c r="A65" s="12">
        <v>42235</v>
      </c>
      <c r="C65" s="10">
        <v>2.2799999999999998</v>
      </c>
      <c r="D65" s="10">
        <v>2.4449999999999998</v>
      </c>
      <c r="E65" s="10">
        <v>2.5449999999999999</v>
      </c>
      <c r="H65" s="23">
        <v>2.74</v>
      </c>
      <c r="I65" s="23">
        <v>2.82</v>
      </c>
      <c r="K65" s="3">
        <f t="shared" si="2"/>
        <v>2.4575</v>
      </c>
      <c r="L65" s="3">
        <f t="shared" si="1"/>
        <v>2.7663013698630139</v>
      </c>
      <c r="N65" s="31"/>
      <c r="O65" s="30"/>
    </row>
    <row r="66" spans="1:15" x14ac:dyDescent="0.25">
      <c r="A66" s="12">
        <v>42236</v>
      </c>
      <c r="C66" s="10">
        <v>2.21</v>
      </c>
      <c r="D66" s="10">
        <v>2.375</v>
      </c>
      <c r="E66" s="10">
        <v>2.4750000000000001</v>
      </c>
      <c r="H66" s="23">
        <v>2.665</v>
      </c>
      <c r="I66" s="23">
        <v>2.74</v>
      </c>
      <c r="K66" s="3">
        <f t="shared" si="2"/>
        <v>2.3878571428571429</v>
      </c>
      <c r="L66" s="3">
        <f t="shared" si="1"/>
        <v>2.6898630136986301</v>
      </c>
      <c r="N66" s="31"/>
      <c r="O66" s="30"/>
    </row>
    <row r="67" spans="1:15" x14ac:dyDescent="0.25">
      <c r="A67" s="12">
        <v>42237</v>
      </c>
      <c r="C67" s="10">
        <v>2.13</v>
      </c>
      <c r="D67" s="10">
        <v>2.3050000000000002</v>
      </c>
      <c r="E67" s="10">
        <v>2.395</v>
      </c>
      <c r="H67" s="23">
        <v>2.585</v>
      </c>
      <c r="I67" s="23">
        <v>2.665</v>
      </c>
      <c r="K67" s="3">
        <f t="shared" si="2"/>
        <v>2.3168928571428573</v>
      </c>
      <c r="L67" s="3">
        <f t="shared" si="1"/>
        <v>2.6117397260273973</v>
      </c>
      <c r="N67" s="31"/>
      <c r="O67" s="30"/>
    </row>
    <row r="68" spans="1:15" x14ac:dyDescent="0.25">
      <c r="A68" s="12">
        <v>42240</v>
      </c>
      <c r="C68" s="10">
        <v>2.0350000000000001</v>
      </c>
      <c r="D68" s="10">
        <v>2.2050000000000001</v>
      </c>
      <c r="E68" s="10">
        <v>2.2999999999999998</v>
      </c>
      <c r="H68" s="23">
        <v>2.4950000000000001</v>
      </c>
      <c r="I68" s="23">
        <v>2.57</v>
      </c>
      <c r="K68" s="3">
        <f t="shared" si="2"/>
        <v>2.2185714285714284</v>
      </c>
      <c r="L68" s="3">
        <f t="shared" si="1"/>
        <v>2.5206849315068491</v>
      </c>
      <c r="N68" s="31"/>
      <c r="O68" s="30"/>
    </row>
    <row r="69" spans="1:15" x14ac:dyDescent="0.25">
      <c r="A69" s="12">
        <v>42241</v>
      </c>
      <c r="C69" s="10">
        <v>2.0950000000000002</v>
      </c>
      <c r="D69" s="10">
        <v>2.2850000000000001</v>
      </c>
      <c r="E69" s="10">
        <v>2.39</v>
      </c>
      <c r="H69" s="23">
        <v>2.59</v>
      </c>
      <c r="I69" s="23">
        <v>2.67</v>
      </c>
      <c r="K69" s="3">
        <f t="shared" si="2"/>
        <v>2.3003750000000003</v>
      </c>
      <c r="L69" s="3">
        <f t="shared" si="1"/>
        <v>2.6176164383561642</v>
      </c>
      <c r="N69" s="31"/>
      <c r="O69" s="30"/>
    </row>
    <row r="70" spans="1:15" x14ac:dyDescent="0.25">
      <c r="A70" s="12">
        <v>42242</v>
      </c>
      <c r="C70" s="10">
        <v>2.125</v>
      </c>
      <c r="D70" s="10">
        <v>2.335</v>
      </c>
      <c r="E70" s="10">
        <v>2.4449999999999998</v>
      </c>
      <c r="H70" s="23">
        <v>2.6549999999999998</v>
      </c>
      <c r="I70" s="23">
        <v>2.73</v>
      </c>
      <c r="K70" s="3">
        <f t="shared" si="2"/>
        <v>2.3515000000000001</v>
      </c>
      <c r="L70" s="3">
        <f t="shared" si="1"/>
        <v>2.6810958904109587</v>
      </c>
      <c r="N70" s="31"/>
      <c r="O70" s="30"/>
    </row>
    <row r="71" spans="1:15" x14ac:dyDescent="0.25">
      <c r="A71" s="12">
        <v>42243</v>
      </c>
      <c r="H71" s="17"/>
      <c r="I71" s="17"/>
      <c r="N71" s="31"/>
      <c r="O71" s="30"/>
    </row>
    <row r="72" spans="1:15" x14ac:dyDescent="0.25">
      <c r="A72" s="12">
        <v>42244</v>
      </c>
      <c r="H72" s="17"/>
      <c r="I72" s="17"/>
    </row>
    <row r="73" spans="1:15" x14ac:dyDescent="0.25">
      <c r="H73" s="17"/>
      <c r="I73" s="17"/>
    </row>
    <row r="74" spans="1:15" x14ac:dyDescent="0.25">
      <c r="H74" s="17"/>
      <c r="I74" s="17"/>
    </row>
    <row r="75" spans="1:15" x14ac:dyDescent="0.25">
      <c r="H75" s="17"/>
      <c r="I75" s="17"/>
    </row>
    <row r="76" spans="1:15" x14ac:dyDescent="0.25">
      <c r="H76" s="16"/>
      <c r="I76" s="16"/>
    </row>
    <row r="77" spans="1:15" x14ac:dyDescent="0.25">
      <c r="H77" s="16"/>
      <c r="I77" s="16"/>
    </row>
    <row r="78" spans="1:15" x14ac:dyDescent="0.25">
      <c r="H78" s="16"/>
      <c r="I78" s="16"/>
    </row>
    <row r="79" spans="1:15" x14ac:dyDescent="0.25">
      <c r="H79" s="17"/>
      <c r="I79" s="17"/>
    </row>
    <row r="80" spans="1:15" x14ac:dyDescent="0.25">
      <c r="H80" s="16"/>
      <c r="I80" s="16"/>
    </row>
    <row r="81" spans="8:9" x14ac:dyDescent="0.25">
      <c r="H81" s="17"/>
      <c r="I81" s="17"/>
    </row>
    <row r="82" spans="8:9" x14ac:dyDescent="0.25">
      <c r="H82" s="17"/>
      <c r="I82" s="17"/>
    </row>
    <row r="83" spans="8:9" x14ac:dyDescent="0.25">
      <c r="H83" s="17"/>
      <c r="I83" s="17"/>
    </row>
    <row r="84" spans="8:9" x14ac:dyDescent="0.25">
      <c r="H84" s="17"/>
      <c r="I84" s="17"/>
    </row>
    <row r="85" spans="8:9" x14ac:dyDescent="0.25">
      <c r="H85" s="17"/>
      <c r="I85" s="17"/>
    </row>
    <row r="86" spans="8:9" x14ac:dyDescent="0.25">
      <c r="H86" s="17"/>
      <c r="I86" s="17"/>
    </row>
    <row r="87" spans="8:9" x14ac:dyDescent="0.25">
      <c r="H87" s="17"/>
      <c r="I87" s="17"/>
    </row>
    <row r="88" spans="8:9" x14ac:dyDescent="0.25">
      <c r="H88" s="16"/>
      <c r="I88" s="16"/>
    </row>
    <row r="89" spans="8:9" x14ac:dyDescent="0.25">
      <c r="H89" s="17"/>
      <c r="I89" s="17"/>
    </row>
    <row r="90" spans="8:9" x14ac:dyDescent="0.25">
      <c r="H90" s="17"/>
      <c r="I90" s="17"/>
    </row>
    <row r="91" spans="8:9" x14ac:dyDescent="0.25">
      <c r="H91" s="16"/>
      <c r="I91" s="16"/>
    </row>
    <row r="92" spans="8:9" x14ac:dyDescent="0.25">
      <c r="H92" s="16"/>
      <c r="I92" s="16"/>
    </row>
    <row r="93" spans="8:9" x14ac:dyDescent="0.25">
      <c r="H93" s="16"/>
      <c r="I93" s="16"/>
    </row>
    <row r="94" spans="8:9" x14ac:dyDescent="0.25">
      <c r="H94" s="16"/>
      <c r="I94" s="16"/>
    </row>
    <row r="95" spans="8:9" x14ac:dyDescent="0.25">
      <c r="H95" s="17"/>
      <c r="I95" s="17"/>
    </row>
    <row r="96" spans="8:9" x14ac:dyDescent="0.25">
      <c r="H96" s="16"/>
      <c r="I96" s="16"/>
    </row>
    <row r="97" spans="8:9" x14ac:dyDescent="0.25">
      <c r="H97" s="16"/>
      <c r="I97" s="16"/>
    </row>
    <row r="98" spans="8:9" x14ac:dyDescent="0.25">
      <c r="H98" s="16"/>
      <c r="I98" s="16"/>
    </row>
    <row r="99" spans="8:9" x14ac:dyDescent="0.25">
      <c r="H99" s="16"/>
      <c r="I99" s="16"/>
    </row>
    <row r="100" spans="8:9" x14ac:dyDescent="0.25">
      <c r="H100" s="17"/>
      <c r="I100" s="17"/>
    </row>
    <row r="101" spans="8:9" x14ac:dyDescent="0.25">
      <c r="H101" s="16"/>
      <c r="I101" s="16"/>
    </row>
    <row r="102" spans="8:9" x14ac:dyDescent="0.25">
      <c r="H102" s="16"/>
      <c r="I102" s="16"/>
    </row>
    <row r="103" spans="8:9" x14ac:dyDescent="0.25">
      <c r="H103" s="17"/>
      <c r="I103" s="17"/>
    </row>
    <row r="104" spans="8:9" x14ac:dyDescent="0.25">
      <c r="H104" s="17"/>
      <c r="I104" s="17"/>
    </row>
    <row r="105" spans="8:9" x14ac:dyDescent="0.25">
      <c r="H105" s="16"/>
      <c r="I105" s="16"/>
    </row>
    <row r="106" spans="8:9" x14ac:dyDescent="0.25">
      <c r="H106" s="16"/>
      <c r="I106" s="16"/>
    </row>
    <row r="107" spans="8:9" x14ac:dyDescent="0.25">
      <c r="H107" s="16"/>
      <c r="I107" s="16"/>
    </row>
    <row r="108" spans="8:9" x14ac:dyDescent="0.25">
      <c r="H108" s="16"/>
      <c r="I108" s="16"/>
    </row>
    <row r="109" spans="8:9" x14ac:dyDescent="0.25">
      <c r="H109" s="17"/>
      <c r="I109" s="17"/>
    </row>
    <row r="110" spans="8:9" x14ac:dyDescent="0.25">
      <c r="H110" s="17"/>
      <c r="I110" s="17"/>
    </row>
    <row r="111" spans="8:9" x14ac:dyDescent="0.25">
      <c r="H111" s="16"/>
      <c r="I111" s="16"/>
    </row>
    <row r="112" spans="8:9" x14ac:dyDescent="0.25">
      <c r="H112" s="16"/>
      <c r="I112" s="16"/>
    </row>
    <row r="113" spans="8:9" x14ac:dyDescent="0.25">
      <c r="H113" s="16"/>
      <c r="I113" s="16"/>
    </row>
    <row r="114" spans="8:9" x14ac:dyDescent="0.25">
      <c r="H114" s="16"/>
      <c r="I114" s="16"/>
    </row>
    <row r="115" spans="8:9" x14ac:dyDescent="0.25">
      <c r="H115" s="16"/>
      <c r="I115" s="16"/>
    </row>
    <row r="116" spans="8:9" x14ac:dyDescent="0.25">
      <c r="H116" s="16"/>
      <c r="I116" s="16"/>
    </row>
    <row r="117" spans="8:9" x14ac:dyDescent="0.25">
      <c r="H117" s="16"/>
      <c r="I117" s="16"/>
    </row>
    <row r="118" spans="8:9" x14ac:dyDescent="0.25">
      <c r="H118" s="16"/>
      <c r="I118" s="16"/>
    </row>
    <row r="119" spans="8:9" x14ac:dyDescent="0.25">
      <c r="H119" s="16"/>
      <c r="I119" s="16"/>
    </row>
    <row r="120" spans="8:9" x14ac:dyDescent="0.25">
      <c r="H120" s="16"/>
      <c r="I120" s="16"/>
    </row>
    <row r="121" spans="8:9" x14ac:dyDescent="0.25">
      <c r="H121" s="16"/>
      <c r="I121" s="16"/>
    </row>
    <row r="122" spans="8:9" x14ac:dyDescent="0.25">
      <c r="H122" s="16"/>
      <c r="I122" s="16"/>
    </row>
    <row r="123" spans="8:9" x14ac:dyDescent="0.25">
      <c r="H123" s="16"/>
      <c r="I123" s="16"/>
    </row>
    <row r="124" spans="8:9" x14ac:dyDescent="0.25">
      <c r="H124" s="16"/>
      <c r="I124" s="16"/>
    </row>
    <row r="125" spans="8:9" x14ac:dyDescent="0.25">
      <c r="H125" s="16"/>
      <c r="I125" s="16"/>
    </row>
    <row r="126" spans="8:9" x14ac:dyDescent="0.25">
      <c r="H126" s="16"/>
      <c r="I126" s="16"/>
    </row>
    <row r="127" spans="8:9" x14ac:dyDescent="0.25">
      <c r="H127" s="16"/>
      <c r="I127" s="16"/>
    </row>
    <row r="128" spans="8:9" x14ac:dyDescent="0.25">
      <c r="H128" s="16"/>
      <c r="I128" s="16"/>
    </row>
    <row r="129" spans="8:9" x14ac:dyDescent="0.25">
      <c r="H129" s="16"/>
      <c r="I129" s="16"/>
    </row>
    <row r="130" spans="8:9" x14ac:dyDescent="0.25">
      <c r="H130" s="17"/>
      <c r="I130" s="17"/>
    </row>
    <row r="131" spans="8:9" x14ac:dyDescent="0.25">
      <c r="H131" s="16"/>
      <c r="I131" s="16"/>
    </row>
    <row r="132" spans="8:9" x14ac:dyDescent="0.25">
      <c r="H132" s="16"/>
      <c r="I132" s="16"/>
    </row>
    <row r="133" spans="8:9" x14ac:dyDescent="0.25">
      <c r="H133" s="16"/>
      <c r="I133" s="16"/>
    </row>
    <row r="134" spans="8:9" x14ac:dyDescent="0.25">
      <c r="H134" s="17"/>
      <c r="I134" s="17"/>
    </row>
    <row r="135" spans="8:9" x14ac:dyDescent="0.25">
      <c r="H135" s="17"/>
      <c r="I135" s="17"/>
    </row>
    <row r="136" spans="8:9" x14ac:dyDescent="0.25">
      <c r="H136" s="16"/>
      <c r="I136" s="16"/>
    </row>
    <row r="137" spans="8:9" x14ac:dyDescent="0.25">
      <c r="H137" s="16"/>
      <c r="I137" s="16"/>
    </row>
    <row r="138" spans="8:9" x14ac:dyDescent="0.25">
      <c r="H138" s="17"/>
      <c r="I138" s="17"/>
    </row>
    <row r="139" spans="8:9" x14ac:dyDescent="0.25">
      <c r="H139" s="16"/>
      <c r="I139" s="16"/>
    </row>
    <row r="140" spans="8:9" x14ac:dyDescent="0.25">
      <c r="H140" s="16"/>
      <c r="I140" s="16"/>
    </row>
    <row r="141" spans="8:9" x14ac:dyDescent="0.25">
      <c r="H141" s="16"/>
      <c r="I141" s="16"/>
    </row>
    <row r="142" spans="8:9" x14ac:dyDescent="0.25">
      <c r="H142" s="16"/>
      <c r="I142" s="16"/>
    </row>
    <row r="143" spans="8:9" x14ac:dyDescent="0.25">
      <c r="H143" s="16"/>
      <c r="I143" s="16"/>
    </row>
    <row r="144" spans="8:9" x14ac:dyDescent="0.25">
      <c r="H144" s="16"/>
      <c r="I144" s="16"/>
    </row>
    <row r="145" spans="8:9" x14ac:dyDescent="0.25">
      <c r="H145" s="16"/>
      <c r="I145" s="16"/>
    </row>
    <row r="146" spans="8:9" x14ac:dyDescent="0.25">
      <c r="H146" s="16"/>
      <c r="I146" s="16"/>
    </row>
    <row r="147" spans="8:9" x14ac:dyDescent="0.25">
      <c r="H147" s="16"/>
      <c r="I147" s="16"/>
    </row>
    <row r="148" spans="8:9" x14ac:dyDescent="0.25">
      <c r="H148" s="16"/>
      <c r="I148" s="16"/>
    </row>
    <row r="149" spans="8:9" x14ac:dyDescent="0.25">
      <c r="H149" s="16"/>
      <c r="I149" s="16"/>
    </row>
    <row r="150" spans="8:9" x14ac:dyDescent="0.25">
      <c r="H150" s="16"/>
      <c r="I150" s="16"/>
    </row>
    <row r="151" spans="8:9" x14ac:dyDescent="0.25">
      <c r="H151" s="16"/>
      <c r="I151" s="16"/>
    </row>
    <row r="152" spans="8:9" x14ac:dyDescent="0.25">
      <c r="H152" s="16"/>
      <c r="I152" s="16"/>
    </row>
    <row r="153" spans="8:9" x14ac:dyDescent="0.25">
      <c r="H153" s="16"/>
      <c r="I153" s="16"/>
    </row>
    <row r="154" spans="8:9" x14ac:dyDescent="0.25">
      <c r="H154" s="16"/>
      <c r="I154" s="16"/>
    </row>
    <row r="155" spans="8:9" x14ac:dyDescent="0.25">
      <c r="H155" s="16"/>
      <c r="I155" s="16"/>
    </row>
    <row r="156" spans="8:9" x14ac:dyDescent="0.25">
      <c r="H156" s="17"/>
      <c r="I156" s="17"/>
    </row>
    <row r="157" spans="8:9" x14ac:dyDescent="0.25">
      <c r="H157" s="17"/>
      <c r="I157" s="17"/>
    </row>
    <row r="158" spans="8:9" x14ac:dyDescent="0.25">
      <c r="H158" s="16"/>
      <c r="I158" s="16"/>
    </row>
    <row r="159" spans="8:9" x14ac:dyDescent="0.25">
      <c r="H159" s="16"/>
      <c r="I159" s="16"/>
    </row>
    <row r="160" spans="8:9" x14ac:dyDescent="0.25">
      <c r="H160" s="16"/>
      <c r="I160" s="16"/>
    </row>
    <row r="161" spans="8:9" x14ac:dyDescent="0.25">
      <c r="H161" s="16"/>
      <c r="I161" s="16"/>
    </row>
    <row r="162" spans="8:9" x14ac:dyDescent="0.25">
      <c r="H162" s="16"/>
      <c r="I162" s="16"/>
    </row>
    <row r="163" spans="8:9" x14ac:dyDescent="0.25">
      <c r="H163" s="16"/>
      <c r="I163" s="16"/>
    </row>
    <row r="164" spans="8:9" x14ac:dyDescent="0.25">
      <c r="H164" s="16"/>
      <c r="I164" s="16"/>
    </row>
    <row r="165" spans="8:9" x14ac:dyDescent="0.25">
      <c r="H165" s="16"/>
      <c r="I165" s="16"/>
    </row>
    <row r="166" spans="8:9" x14ac:dyDescent="0.25">
      <c r="H166" s="16"/>
      <c r="I166" s="16"/>
    </row>
    <row r="167" spans="8:9" x14ac:dyDescent="0.25">
      <c r="H167" s="16"/>
      <c r="I167" s="16"/>
    </row>
    <row r="168" spans="8:9" x14ac:dyDescent="0.25">
      <c r="H168" s="16"/>
      <c r="I168" s="16"/>
    </row>
    <row r="169" spans="8:9" x14ac:dyDescent="0.25">
      <c r="H169" s="16"/>
      <c r="I169" s="16"/>
    </row>
    <row r="170" spans="8:9" x14ac:dyDescent="0.25">
      <c r="H170" s="17"/>
      <c r="I170" s="17"/>
    </row>
    <row r="171" spans="8:9" x14ac:dyDescent="0.25">
      <c r="H171" s="17"/>
      <c r="I171" s="17"/>
    </row>
    <row r="172" spans="8:9" x14ac:dyDescent="0.25">
      <c r="H172" s="16"/>
      <c r="I172" s="16"/>
    </row>
    <row r="173" spans="8:9" x14ac:dyDescent="0.25">
      <c r="H173" s="16"/>
      <c r="I173" s="16"/>
    </row>
    <row r="174" spans="8:9" x14ac:dyDescent="0.25">
      <c r="H174" s="16"/>
      <c r="I174" s="16"/>
    </row>
    <row r="175" spans="8:9" x14ac:dyDescent="0.25">
      <c r="H175" s="17"/>
      <c r="I175" s="17"/>
    </row>
    <row r="176" spans="8:9" x14ac:dyDescent="0.25">
      <c r="H176" s="16"/>
      <c r="I176" s="16"/>
    </row>
    <row r="177" spans="8:9" x14ac:dyDescent="0.25">
      <c r="H177" s="16"/>
      <c r="I177" s="16"/>
    </row>
    <row r="178" spans="8:9" x14ac:dyDescent="0.25">
      <c r="H178" s="16"/>
      <c r="I178" s="16"/>
    </row>
    <row r="179" spans="8:9" x14ac:dyDescent="0.25">
      <c r="H179" s="16"/>
      <c r="I179" s="16"/>
    </row>
    <row r="180" spans="8:9" x14ac:dyDescent="0.25">
      <c r="H180" s="16"/>
      <c r="I180" s="16"/>
    </row>
    <row r="181" spans="8:9" x14ac:dyDescent="0.25">
      <c r="H181" s="16"/>
      <c r="I181" s="16"/>
    </row>
    <row r="182" spans="8:9" x14ac:dyDescent="0.25">
      <c r="H182" s="16"/>
      <c r="I182" s="16"/>
    </row>
    <row r="183" spans="8:9" x14ac:dyDescent="0.25">
      <c r="H183" s="16"/>
      <c r="I183" s="16"/>
    </row>
    <row r="184" spans="8:9" x14ac:dyDescent="0.25">
      <c r="H184" s="16"/>
      <c r="I184" s="16"/>
    </row>
    <row r="185" spans="8:9" x14ac:dyDescent="0.25">
      <c r="H185" s="16"/>
      <c r="I185" s="16"/>
    </row>
    <row r="186" spans="8:9" x14ac:dyDescent="0.25">
      <c r="H186" s="16"/>
      <c r="I186" s="16"/>
    </row>
    <row r="187" spans="8:9" x14ac:dyDescent="0.25">
      <c r="H187" s="16"/>
      <c r="I187" s="16"/>
    </row>
    <row r="188" spans="8:9" x14ac:dyDescent="0.25">
      <c r="H188" s="16"/>
      <c r="I188" s="16"/>
    </row>
    <row r="189" spans="8:9" x14ac:dyDescent="0.25">
      <c r="H189" s="17"/>
      <c r="I189" s="17"/>
    </row>
    <row r="190" spans="8:9" x14ac:dyDescent="0.25">
      <c r="H190" s="17"/>
      <c r="I190" s="17"/>
    </row>
    <row r="191" spans="8:9" x14ac:dyDescent="0.25">
      <c r="H191" s="16"/>
      <c r="I191" s="16"/>
    </row>
    <row r="192" spans="8:9" x14ac:dyDescent="0.25">
      <c r="H192" s="16"/>
      <c r="I192" s="16"/>
    </row>
    <row r="193" spans="8:9" x14ac:dyDescent="0.25">
      <c r="H193" s="16"/>
      <c r="I193" s="16"/>
    </row>
    <row r="194" spans="8:9" x14ac:dyDescent="0.25">
      <c r="H194" s="17"/>
      <c r="I194" s="17"/>
    </row>
    <row r="195" spans="8:9" x14ac:dyDescent="0.25">
      <c r="H195" s="17"/>
      <c r="I195" s="17"/>
    </row>
    <row r="196" spans="8:9" x14ac:dyDescent="0.25">
      <c r="H196" s="17"/>
      <c r="I196" s="17"/>
    </row>
    <row r="197" spans="8:9" x14ac:dyDescent="0.25">
      <c r="H197" s="17"/>
      <c r="I197" s="17"/>
    </row>
    <row r="198" spans="8:9" x14ac:dyDescent="0.25">
      <c r="H198" s="16"/>
      <c r="I198" s="16"/>
    </row>
    <row r="199" spans="8:9" x14ac:dyDescent="0.25">
      <c r="H199" s="16"/>
      <c r="I199" s="16"/>
    </row>
    <row r="200" spans="8:9" x14ac:dyDescent="0.25">
      <c r="H200" s="16"/>
      <c r="I200" s="16"/>
    </row>
    <row r="201" spans="8:9" x14ac:dyDescent="0.25">
      <c r="H201" s="16"/>
      <c r="I201" s="16"/>
    </row>
    <row r="202" spans="8:9" x14ac:dyDescent="0.25">
      <c r="H202" s="16"/>
      <c r="I202" s="16"/>
    </row>
    <row r="203" spans="8:9" x14ac:dyDescent="0.25">
      <c r="H203" s="16"/>
      <c r="I203" s="16"/>
    </row>
    <row r="204" spans="8:9" x14ac:dyDescent="0.25">
      <c r="H204" s="16"/>
      <c r="I204" s="16"/>
    </row>
    <row r="205" spans="8:9" x14ac:dyDescent="0.25">
      <c r="H205" s="16"/>
      <c r="I205" s="16"/>
    </row>
    <row r="206" spans="8:9" x14ac:dyDescent="0.25">
      <c r="H206" s="16"/>
      <c r="I206" s="16"/>
    </row>
    <row r="207" spans="8:9" x14ac:dyDescent="0.25">
      <c r="H207" s="16"/>
      <c r="I207" s="16"/>
    </row>
    <row r="208" spans="8:9" x14ac:dyDescent="0.25">
      <c r="H208" s="16"/>
      <c r="I208" s="16"/>
    </row>
    <row r="209" spans="8:9" x14ac:dyDescent="0.25">
      <c r="H209" s="16"/>
      <c r="I209" s="16"/>
    </row>
    <row r="210" spans="8:9" x14ac:dyDescent="0.25">
      <c r="H210" s="16"/>
      <c r="I210" s="16"/>
    </row>
    <row r="211" spans="8:9" x14ac:dyDescent="0.25">
      <c r="H211" s="16"/>
      <c r="I211" s="16"/>
    </row>
    <row r="212" spans="8:9" x14ac:dyDescent="0.25">
      <c r="H212" s="16"/>
      <c r="I212" s="16"/>
    </row>
    <row r="213" spans="8:9" x14ac:dyDescent="0.25">
      <c r="H213" s="16"/>
      <c r="I213" s="16"/>
    </row>
    <row r="214" spans="8:9" x14ac:dyDescent="0.25">
      <c r="H214" s="16"/>
      <c r="I214" s="16"/>
    </row>
    <row r="215" spans="8:9" x14ac:dyDescent="0.25">
      <c r="H215" s="16"/>
      <c r="I215" s="16"/>
    </row>
    <row r="216" spans="8:9" x14ac:dyDescent="0.25">
      <c r="H216" s="16"/>
      <c r="I216" s="16"/>
    </row>
    <row r="217" spans="8:9" x14ac:dyDescent="0.25">
      <c r="H217" s="16"/>
      <c r="I217" s="16"/>
    </row>
    <row r="218" spans="8:9" x14ac:dyDescent="0.25">
      <c r="H218" s="16"/>
      <c r="I218" s="16"/>
    </row>
    <row r="219" spans="8:9" x14ac:dyDescent="0.25">
      <c r="H219" s="16"/>
      <c r="I219" s="16"/>
    </row>
    <row r="220" spans="8:9" x14ac:dyDescent="0.25">
      <c r="H220" s="16"/>
      <c r="I220" s="16"/>
    </row>
    <row r="221" spans="8:9" x14ac:dyDescent="0.25">
      <c r="H221" s="16"/>
      <c r="I221" s="16"/>
    </row>
    <row r="222" spans="8:9" x14ac:dyDescent="0.25">
      <c r="H222" s="18"/>
      <c r="I222" s="18"/>
    </row>
    <row r="223" spans="8:9" x14ac:dyDescent="0.25">
      <c r="H223" s="17"/>
      <c r="I223" s="17"/>
    </row>
    <row r="224" spans="8:9" x14ac:dyDescent="0.25">
      <c r="H224" s="16"/>
      <c r="I224" s="16"/>
    </row>
    <row r="225" spans="8:9" x14ac:dyDescent="0.25">
      <c r="H225" s="16"/>
      <c r="I225" s="16"/>
    </row>
    <row r="226" spans="8:9" x14ac:dyDescent="0.25">
      <c r="H226" s="16"/>
      <c r="I226" s="16"/>
    </row>
    <row r="227" spans="8:9" x14ac:dyDescent="0.25">
      <c r="H227" s="16"/>
      <c r="I227" s="16"/>
    </row>
    <row r="228" spans="8:9" x14ac:dyDescent="0.25">
      <c r="H228" s="16"/>
      <c r="I228" s="16"/>
    </row>
    <row r="229" spans="8:9" x14ac:dyDescent="0.25">
      <c r="H229" s="16"/>
      <c r="I229" s="16"/>
    </row>
    <row r="230" spans="8:9" x14ac:dyDescent="0.25">
      <c r="H230" s="16"/>
      <c r="I230" s="16"/>
    </row>
    <row r="231" spans="8:9" x14ac:dyDescent="0.25">
      <c r="H231" s="16"/>
      <c r="I231" s="16"/>
    </row>
    <row r="232" spans="8:9" x14ac:dyDescent="0.25">
      <c r="H232" s="16"/>
      <c r="I232" s="16"/>
    </row>
    <row r="233" spans="8:9" x14ac:dyDescent="0.25">
      <c r="H233" s="16"/>
      <c r="I233" s="16"/>
    </row>
    <row r="234" spans="8:9" x14ac:dyDescent="0.25">
      <c r="H234" s="16"/>
      <c r="I234" s="16"/>
    </row>
    <row r="235" spans="8:9" x14ac:dyDescent="0.25">
      <c r="H235" s="16"/>
      <c r="I235" s="16"/>
    </row>
    <row r="236" spans="8:9" x14ac:dyDescent="0.25">
      <c r="H236" s="16"/>
      <c r="I236" s="16"/>
    </row>
    <row r="237" spans="8:9" x14ac:dyDescent="0.25">
      <c r="H237" s="16"/>
      <c r="I237" s="16"/>
    </row>
    <row r="238" spans="8:9" x14ac:dyDescent="0.25">
      <c r="H238" s="16"/>
      <c r="I238" s="16"/>
    </row>
    <row r="239" spans="8:9" x14ac:dyDescent="0.25">
      <c r="H239" s="16"/>
      <c r="I239" s="16"/>
    </row>
    <row r="240" spans="8:9" x14ac:dyDescent="0.25">
      <c r="H240" s="16"/>
      <c r="I240" s="16"/>
    </row>
    <row r="241" spans="8:9" x14ac:dyDescent="0.25">
      <c r="H241" s="16"/>
      <c r="I241" s="16"/>
    </row>
    <row r="242" spans="8:9" x14ac:dyDescent="0.25">
      <c r="H242" s="16"/>
      <c r="I242" s="16"/>
    </row>
    <row r="243" spans="8:9" x14ac:dyDescent="0.25">
      <c r="H243" s="16"/>
      <c r="I243" s="16"/>
    </row>
    <row r="244" spans="8:9" x14ac:dyDescent="0.25">
      <c r="H244" s="16"/>
      <c r="I244" s="16"/>
    </row>
    <row r="245" spans="8:9" x14ac:dyDescent="0.25">
      <c r="H245" s="16"/>
      <c r="I245" s="16"/>
    </row>
    <row r="246" spans="8:9" x14ac:dyDescent="0.25">
      <c r="H246" s="16"/>
      <c r="I246" s="16"/>
    </row>
    <row r="247" spans="8:9" x14ac:dyDescent="0.25">
      <c r="H247" s="16"/>
      <c r="I247" s="16"/>
    </row>
    <row r="248" spans="8:9" x14ac:dyDescent="0.25">
      <c r="H248" s="16"/>
      <c r="I248" s="16"/>
    </row>
    <row r="249" spans="8:9" x14ac:dyDescent="0.25">
      <c r="H249" s="16"/>
      <c r="I249" s="16"/>
    </row>
    <row r="250" spans="8:9" x14ac:dyDescent="0.25">
      <c r="H250" s="16"/>
      <c r="I250" s="16"/>
    </row>
    <row r="251" spans="8:9" x14ac:dyDescent="0.25">
      <c r="H251" s="16"/>
      <c r="I251" s="16"/>
    </row>
    <row r="252" spans="8:9" x14ac:dyDescent="0.25">
      <c r="H252" s="17"/>
      <c r="I252" s="17"/>
    </row>
    <row r="253" spans="8:9" x14ac:dyDescent="0.25">
      <c r="H253" s="17"/>
      <c r="I253" s="17"/>
    </row>
    <row r="254" spans="8:9" x14ac:dyDescent="0.25">
      <c r="H254" s="17"/>
      <c r="I254" s="17"/>
    </row>
    <row r="255" spans="8:9" x14ac:dyDescent="0.25">
      <c r="H255" s="17"/>
      <c r="I255" s="17"/>
    </row>
    <row r="256" spans="8:9" x14ac:dyDescent="0.25">
      <c r="H256" s="16"/>
      <c r="I256" s="16"/>
    </row>
    <row r="257" spans="8:9" x14ac:dyDescent="0.25">
      <c r="H257" s="16"/>
      <c r="I257" s="16"/>
    </row>
    <row r="258" spans="8:9" x14ac:dyDescent="0.25">
      <c r="H258" s="16"/>
      <c r="I258" s="16"/>
    </row>
    <row r="259" spans="8:9" x14ac:dyDescent="0.25">
      <c r="H259" s="16"/>
      <c r="I259" s="16"/>
    </row>
    <row r="260" spans="8:9" x14ac:dyDescent="0.25">
      <c r="H260" s="16"/>
      <c r="I260" s="16"/>
    </row>
    <row r="261" spans="8:9" x14ac:dyDescent="0.25">
      <c r="H261" s="19"/>
      <c r="I261" s="19"/>
    </row>
    <row r="262" spans="8:9" x14ac:dyDescent="0.25">
      <c r="H262" s="16"/>
      <c r="I262" s="16"/>
    </row>
    <row r="263" spans="8:9" x14ac:dyDescent="0.25">
      <c r="H263" s="16"/>
      <c r="I263" s="16"/>
    </row>
    <row r="264" spans="8:9" x14ac:dyDescent="0.25">
      <c r="H264" s="17"/>
      <c r="I264" s="17"/>
    </row>
    <row r="265" spans="8:9" x14ac:dyDescent="0.25">
      <c r="H265" s="16"/>
      <c r="I265" s="16"/>
    </row>
    <row r="266" spans="8:9" x14ac:dyDescent="0.25">
      <c r="H266" s="16"/>
      <c r="I266" s="16"/>
    </row>
    <row r="267" spans="8:9" x14ac:dyDescent="0.25">
      <c r="H267" s="16"/>
      <c r="I267" s="16"/>
    </row>
    <row r="268" spans="8:9" x14ac:dyDescent="0.25">
      <c r="H268" s="17"/>
      <c r="I268" s="17"/>
    </row>
    <row r="269" spans="8:9" x14ac:dyDescent="0.25">
      <c r="H269" s="16"/>
      <c r="I269" s="16"/>
    </row>
    <row r="270" spans="8:9" x14ac:dyDescent="0.25">
      <c r="H270" s="16"/>
      <c r="I270" s="16"/>
    </row>
    <row r="271" spans="8:9" x14ac:dyDescent="0.25">
      <c r="H271" s="16"/>
      <c r="I271" s="16"/>
    </row>
    <row r="272" spans="8:9" x14ac:dyDescent="0.25">
      <c r="H272" s="16"/>
      <c r="I272" s="16"/>
    </row>
    <row r="273" spans="8:9" x14ac:dyDescent="0.25">
      <c r="H273" s="16"/>
      <c r="I273" s="16"/>
    </row>
    <row r="274" spans="8:9" x14ac:dyDescent="0.25">
      <c r="H274" s="16"/>
      <c r="I274" s="16"/>
    </row>
    <row r="275" spans="8:9" x14ac:dyDescent="0.25">
      <c r="H275" s="16"/>
      <c r="I275" s="16"/>
    </row>
    <row r="276" spans="8:9" x14ac:dyDescent="0.25">
      <c r="H276" s="16"/>
      <c r="I276" s="16"/>
    </row>
    <row r="277" spans="8:9" x14ac:dyDescent="0.25">
      <c r="H277" s="16"/>
      <c r="I277" s="16"/>
    </row>
    <row r="278" spans="8:9" x14ac:dyDescent="0.25">
      <c r="H278" s="16"/>
      <c r="I278" s="16"/>
    </row>
    <row r="279" spans="8:9" x14ac:dyDescent="0.25">
      <c r="H279" s="16"/>
      <c r="I279" s="16"/>
    </row>
    <row r="280" spans="8:9" x14ac:dyDescent="0.25">
      <c r="H280" s="16"/>
      <c r="I280" s="16"/>
    </row>
    <row r="281" spans="8:9" x14ac:dyDescent="0.25">
      <c r="H281" s="16"/>
      <c r="I281" s="16"/>
    </row>
    <row r="282" spans="8:9" x14ac:dyDescent="0.25">
      <c r="H282" s="17"/>
      <c r="I282" s="17"/>
    </row>
    <row r="283" spans="8:9" x14ac:dyDescent="0.25">
      <c r="H283" s="16"/>
      <c r="I283" s="16"/>
    </row>
    <row r="284" spans="8:9" x14ac:dyDescent="0.25">
      <c r="H284" s="16"/>
      <c r="I284" s="16"/>
    </row>
    <row r="285" spans="8:9" x14ac:dyDescent="0.25">
      <c r="H285" s="16"/>
      <c r="I285" s="16"/>
    </row>
    <row r="286" spans="8:9" x14ac:dyDescent="0.25">
      <c r="H286" s="16"/>
      <c r="I286" s="16"/>
    </row>
    <row r="287" spans="8:9" x14ac:dyDescent="0.25">
      <c r="H287" s="16"/>
      <c r="I287" s="16"/>
    </row>
    <row r="288" spans="8:9" x14ac:dyDescent="0.25">
      <c r="H288" s="16"/>
      <c r="I288" s="16"/>
    </row>
    <row r="289" spans="8:9" x14ac:dyDescent="0.25">
      <c r="H289" s="16"/>
      <c r="I289" s="16"/>
    </row>
    <row r="290" spans="8:9" x14ac:dyDescent="0.25">
      <c r="H290" s="16"/>
      <c r="I290" s="16"/>
    </row>
    <row r="291" spans="8:9" x14ac:dyDescent="0.25">
      <c r="H291" s="16"/>
      <c r="I291" s="16"/>
    </row>
    <row r="292" spans="8:9" x14ac:dyDescent="0.25">
      <c r="H292" s="16"/>
      <c r="I292" s="16"/>
    </row>
    <row r="293" spans="8:9" x14ac:dyDescent="0.25">
      <c r="H293" s="16"/>
      <c r="I293" s="16"/>
    </row>
    <row r="294" spans="8:9" x14ac:dyDescent="0.25">
      <c r="H294" s="16"/>
      <c r="I294" s="16"/>
    </row>
    <row r="295" spans="8:9" x14ac:dyDescent="0.25">
      <c r="H295" s="16"/>
      <c r="I295" s="16"/>
    </row>
    <row r="296" spans="8:9" x14ac:dyDescent="0.25">
      <c r="H296" s="16"/>
      <c r="I296" s="16"/>
    </row>
    <row r="297" spans="8:9" x14ac:dyDescent="0.25">
      <c r="H297" s="16"/>
      <c r="I297" s="16"/>
    </row>
    <row r="298" spans="8:9" x14ac:dyDescent="0.25">
      <c r="H298" s="16"/>
      <c r="I298" s="16"/>
    </row>
    <row r="299" spans="8:9" x14ac:dyDescent="0.25">
      <c r="H299" s="16"/>
      <c r="I299" s="16"/>
    </row>
    <row r="300" spans="8:9" x14ac:dyDescent="0.25">
      <c r="H300" s="16"/>
      <c r="I300" s="16"/>
    </row>
    <row r="301" spans="8:9" x14ac:dyDescent="0.25">
      <c r="H301" s="16"/>
      <c r="I301" s="16"/>
    </row>
    <row r="302" spans="8:9" x14ac:dyDescent="0.25">
      <c r="H302" s="16"/>
      <c r="I302" s="16"/>
    </row>
    <row r="303" spans="8:9" x14ac:dyDescent="0.25">
      <c r="H303" s="16"/>
      <c r="I303" s="16"/>
    </row>
    <row r="304" spans="8:9" x14ac:dyDescent="0.25">
      <c r="H304" s="16"/>
      <c r="I304" s="16"/>
    </row>
    <row r="305" spans="8:9" x14ac:dyDescent="0.25">
      <c r="H305" s="16"/>
      <c r="I305" s="16"/>
    </row>
    <row r="306" spans="8:9" x14ac:dyDescent="0.25">
      <c r="H306" s="16"/>
      <c r="I306" s="16"/>
    </row>
    <row r="307" spans="8:9" x14ac:dyDescent="0.25">
      <c r="H307" s="16"/>
      <c r="I307" s="16"/>
    </row>
    <row r="308" spans="8:9" x14ac:dyDescent="0.25">
      <c r="H308" s="16"/>
      <c r="I308" s="16"/>
    </row>
    <row r="309" spans="8:9" x14ac:dyDescent="0.25">
      <c r="H309" s="16"/>
      <c r="I309" s="16"/>
    </row>
    <row r="310" spans="8:9" x14ac:dyDescent="0.25">
      <c r="H310" s="16"/>
      <c r="I310" s="16"/>
    </row>
    <row r="311" spans="8:9" x14ac:dyDescent="0.25">
      <c r="H311" s="16"/>
      <c r="I311" s="16"/>
    </row>
    <row r="312" spans="8:9" x14ac:dyDescent="0.25">
      <c r="H312" s="16"/>
      <c r="I312" s="16"/>
    </row>
    <row r="313" spans="8:9" x14ac:dyDescent="0.25">
      <c r="H313" s="16"/>
      <c r="I313" s="16"/>
    </row>
    <row r="314" spans="8:9" x14ac:dyDescent="0.25">
      <c r="H314" s="16"/>
      <c r="I314" s="16"/>
    </row>
    <row r="315" spans="8:9" x14ac:dyDescent="0.25">
      <c r="H315" s="16"/>
      <c r="I315" s="16"/>
    </row>
    <row r="316" spans="8:9" x14ac:dyDescent="0.25">
      <c r="H316" s="16"/>
      <c r="I316" s="16"/>
    </row>
    <row r="317" spans="8:9" x14ac:dyDescent="0.25">
      <c r="H317" s="16"/>
      <c r="I317" s="16"/>
    </row>
    <row r="318" spans="8:9" x14ac:dyDescent="0.25">
      <c r="H318" s="16"/>
      <c r="I318" s="16"/>
    </row>
    <row r="319" spans="8:9" x14ac:dyDescent="0.25">
      <c r="H319" s="16"/>
      <c r="I319" s="16"/>
    </row>
    <row r="320" spans="8:9" x14ac:dyDescent="0.25">
      <c r="H320" s="16"/>
      <c r="I320" s="16"/>
    </row>
    <row r="321" spans="8:9" x14ac:dyDescent="0.25">
      <c r="H321" s="16"/>
      <c r="I321" s="16"/>
    </row>
    <row r="322" spans="8:9" x14ac:dyDescent="0.25">
      <c r="H322" s="16"/>
      <c r="I322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RBA data</vt:lpstr>
      <vt:lpstr>CGS calcs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Coster</dc:creator>
  <cp:lastModifiedBy>Fatima Osman</cp:lastModifiedBy>
  <dcterms:created xsi:type="dcterms:W3CDTF">2015-08-26T06:03:14Z</dcterms:created>
  <dcterms:modified xsi:type="dcterms:W3CDTF">2015-10-28T08:01:45Z</dcterms:modified>
</cp:coreProperties>
</file>