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Alternative output growth" sheetId="1" r:id="rId1"/>
  </sheets>
  <externalReferences>
    <externalReference r:id="rId2"/>
  </externalReferences>
  <definedNames>
    <definedName name="Nominal_to_Real">'Alternative output growth'!$C$25:$C$30</definedName>
    <definedName name="percent">'[1]Lookup|Tables'!$G$14</definedName>
    <definedName name="Real_to_Nominal">'Alternative output growth'!$C$16:$C$21</definedName>
  </definedNames>
  <calcPr calcId="145621"/>
</workbook>
</file>

<file path=xl/calcChain.xml><?xml version="1.0" encoding="utf-8"?>
<calcChain xmlns="http://schemas.openxmlformats.org/spreadsheetml/2006/main">
  <c r="U102" i="1" l="1"/>
  <c r="B1" i="1" l="1"/>
  <c r="W1" i="1"/>
  <c r="B2" i="1"/>
  <c r="J4" i="1"/>
  <c r="J10" i="1" s="1"/>
  <c r="J23" i="1" s="1"/>
  <c r="K4" i="1"/>
  <c r="K10" i="1" s="1"/>
  <c r="L4" i="1"/>
  <c r="M4" i="1"/>
  <c r="M14" i="1" s="1"/>
  <c r="N4" i="1"/>
  <c r="N14" i="1" s="1"/>
  <c r="O4" i="1"/>
  <c r="O10" i="1" s="1"/>
  <c r="O23" i="1" s="1"/>
  <c r="P4" i="1"/>
  <c r="Q4" i="1"/>
  <c r="R4" i="1"/>
  <c r="R10" i="1" s="1"/>
  <c r="S4" i="1"/>
  <c r="S10" i="1" s="1"/>
  <c r="T4" i="1"/>
  <c r="T10" i="1" s="1"/>
  <c r="J12" i="1"/>
  <c r="K12" i="1"/>
  <c r="K16" i="1" s="1"/>
  <c r="L12" i="1"/>
  <c r="K18" i="1" s="1"/>
  <c r="M12" i="1"/>
  <c r="M28" i="1" s="1"/>
  <c r="N12" i="1"/>
  <c r="N19" i="1" s="1"/>
  <c r="N28" i="1" s="1"/>
  <c r="O12" i="1"/>
  <c r="O20" i="1" s="1"/>
  <c r="O29" i="1" s="1"/>
  <c r="P38" i="1"/>
  <c r="Q38" i="1"/>
  <c r="R38" i="1"/>
  <c r="S38" i="1"/>
  <c r="T38" i="1"/>
  <c r="C47" i="1"/>
  <c r="C48" i="1"/>
  <c r="C49" i="1"/>
  <c r="C50" i="1"/>
  <c r="C51" i="1"/>
  <c r="C52" i="1"/>
  <c r="C53" i="1"/>
  <c r="C54" i="1"/>
  <c r="P56" i="1"/>
  <c r="Q56" i="1"/>
  <c r="R56" i="1"/>
  <c r="S56" i="1"/>
  <c r="T56" i="1"/>
  <c r="P87" i="1"/>
  <c r="W87" i="1" s="1"/>
  <c r="C85" i="1"/>
  <c r="C84" i="1"/>
  <c r="C83" i="1"/>
  <c r="C82" i="1"/>
  <c r="C81" i="1"/>
  <c r="C80" i="1"/>
  <c r="T76" i="1"/>
  <c r="S76" i="1"/>
  <c r="R76" i="1"/>
  <c r="Q76" i="1"/>
  <c r="P76" i="1"/>
  <c r="O76" i="1"/>
  <c r="N76" i="1"/>
  <c r="M76" i="1"/>
  <c r="L76" i="1"/>
  <c r="K76" i="1"/>
  <c r="C76" i="1"/>
  <c r="T75" i="1"/>
  <c r="S75" i="1"/>
  <c r="R75" i="1"/>
  <c r="Q75" i="1"/>
  <c r="P75" i="1"/>
  <c r="O75" i="1"/>
  <c r="N75" i="1"/>
  <c r="M75" i="1"/>
  <c r="L75" i="1"/>
  <c r="K75" i="1"/>
  <c r="C75" i="1"/>
  <c r="T74" i="1"/>
  <c r="S74" i="1"/>
  <c r="R74" i="1"/>
  <c r="Q74" i="1"/>
  <c r="P74" i="1"/>
  <c r="O74" i="1"/>
  <c r="N74" i="1"/>
  <c r="M74" i="1"/>
  <c r="L74" i="1"/>
  <c r="K74" i="1"/>
  <c r="C74" i="1"/>
  <c r="T73" i="1"/>
  <c r="S73" i="1"/>
  <c r="R73" i="1"/>
  <c r="Q73" i="1"/>
  <c r="P73" i="1"/>
  <c r="O73" i="1"/>
  <c r="N73" i="1"/>
  <c r="M73" i="1"/>
  <c r="L73" i="1"/>
  <c r="K73" i="1"/>
  <c r="C73" i="1"/>
  <c r="T72" i="1"/>
  <c r="S72" i="1"/>
  <c r="R72" i="1"/>
  <c r="Q72" i="1"/>
  <c r="P72" i="1"/>
  <c r="O72" i="1"/>
  <c r="N72" i="1"/>
  <c r="M72" i="1"/>
  <c r="L72" i="1"/>
  <c r="K72" i="1"/>
  <c r="C72" i="1"/>
  <c r="T71" i="1"/>
  <c r="S71" i="1"/>
  <c r="S102" i="1" s="1"/>
  <c r="R71" i="1"/>
  <c r="Q71" i="1"/>
  <c r="P71" i="1"/>
  <c r="O71" i="1"/>
  <c r="N71" i="1"/>
  <c r="M71" i="1"/>
  <c r="L71" i="1"/>
  <c r="K71" i="1"/>
  <c r="U69" i="1"/>
  <c r="T102" i="1" l="1"/>
  <c r="P102" i="1"/>
  <c r="Q102" i="1"/>
  <c r="R102" i="1"/>
  <c r="J18" i="1"/>
  <c r="K100" i="1"/>
  <c r="Q34" i="1"/>
  <c r="O34" i="1"/>
  <c r="L19" i="1"/>
  <c r="L28" i="1" s="1"/>
  <c r="N21" i="1"/>
  <c r="M21" i="1" s="1"/>
  <c r="M30" i="1" s="1"/>
  <c r="M18" i="1"/>
  <c r="M27" i="1" s="1"/>
  <c r="M34" i="1"/>
  <c r="J27" i="1"/>
  <c r="J14" i="1"/>
  <c r="N45" i="1"/>
  <c r="O30" i="1"/>
  <c r="P45" i="1"/>
  <c r="L16" i="1"/>
  <c r="L25" i="1" s="1"/>
  <c r="K25" i="1"/>
  <c r="J17" i="1"/>
  <c r="J26" i="1" s="1"/>
  <c r="S34" i="1"/>
  <c r="K34" i="1"/>
  <c r="K26" i="1"/>
  <c r="M20" i="1"/>
  <c r="L20" i="1" s="1"/>
  <c r="L29" i="1" s="1"/>
  <c r="P10" i="1"/>
  <c r="T34" i="1"/>
  <c r="P34" i="1"/>
  <c r="L34" i="1"/>
  <c r="N29" i="1"/>
  <c r="N10" i="1"/>
  <c r="N23" i="1" s="1"/>
  <c r="R34" i="1"/>
  <c r="N34" i="1"/>
  <c r="J25" i="1"/>
  <c r="L14" i="1"/>
  <c r="W56" i="1"/>
  <c r="T1" i="1" s="1"/>
  <c r="T45" i="1"/>
  <c r="L45" i="1"/>
  <c r="L10" i="1"/>
  <c r="L23" i="1" s="1"/>
  <c r="R45" i="1"/>
  <c r="K23" i="1"/>
  <c r="L27" i="1"/>
  <c r="K19" i="1"/>
  <c r="L17" i="1"/>
  <c r="K60" i="1"/>
  <c r="Q45" i="1"/>
  <c r="M45" i="1"/>
  <c r="K27" i="1"/>
  <c r="O19" i="1"/>
  <c r="O28" i="1" s="1"/>
  <c r="O14" i="1"/>
  <c r="K14" i="1"/>
  <c r="Q10" i="1"/>
  <c r="M10" i="1"/>
  <c r="M23" i="1" s="1"/>
  <c r="S45" i="1"/>
  <c r="O45" i="1"/>
  <c r="K45" i="1"/>
  <c r="K69" i="1"/>
  <c r="K91" i="1"/>
  <c r="N30" i="1" l="1"/>
  <c r="N18" i="1"/>
  <c r="O18" i="1" s="1"/>
  <c r="O27" i="1" s="1"/>
  <c r="M16" i="1"/>
  <c r="M25" i="1" s="1"/>
  <c r="K20" i="1"/>
  <c r="K29" i="1" s="1"/>
  <c r="L21" i="1"/>
  <c r="K21" i="1" s="1"/>
  <c r="M29" i="1"/>
  <c r="C25" i="1" a="1"/>
  <c r="C27" i="1" s="1"/>
  <c r="M17" i="1"/>
  <c r="L26" i="1"/>
  <c r="K28" i="1"/>
  <c r="J19" i="1"/>
  <c r="J28" i="1" s="1"/>
  <c r="C16" i="1" a="1"/>
  <c r="N16" i="1" l="1"/>
  <c r="N25" i="1" s="1"/>
  <c r="N27" i="1"/>
  <c r="J20" i="1"/>
  <c r="J29" i="1" s="1"/>
  <c r="L30" i="1"/>
  <c r="C28" i="1"/>
  <c r="C25" i="1"/>
  <c r="C29" i="1"/>
  <c r="C26" i="1"/>
  <c r="C30" i="1"/>
  <c r="K30" i="1"/>
  <c r="J21" i="1"/>
  <c r="J30" i="1" s="1"/>
  <c r="C17" i="1"/>
  <c r="C19" i="1"/>
  <c r="C21" i="1"/>
  <c r="C16" i="1"/>
  <c r="C18" i="1"/>
  <c r="C20" i="1"/>
  <c r="N17" i="1"/>
  <c r="M26" i="1"/>
  <c r="O16" i="1" l="1"/>
  <c r="O25" i="1" s="1"/>
  <c r="O17" i="1"/>
  <c r="O26" i="1" s="1"/>
  <c r="N26" i="1"/>
</calcChain>
</file>

<file path=xl/comments1.xml><?xml version="1.0" encoding="utf-8"?>
<comments xmlns="http://schemas.openxmlformats.org/spreadsheetml/2006/main">
  <authors>
    <author>Robert Ball</author>
  </authors>
  <commentList>
    <comment ref="C62" authorId="0">
      <text>
        <r>
          <rPr>
            <b/>
            <sz val="9"/>
            <color indexed="81"/>
            <rFont val="Tahoma"/>
            <family val="2"/>
          </rPr>
          <t xml:space="preserve">Source:
</t>
        </r>
        <r>
          <rPr>
            <sz val="9"/>
            <color indexed="81"/>
            <rFont val="Tahoma"/>
            <family val="2"/>
          </rPr>
          <t>RAAP updated demand forecast (refer amended RIN template 27)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 xml:space="preserve">Source: </t>
        </r>
        <r>
          <rPr>
            <sz val="9"/>
            <color indexed="81"/>
            <rFont val="Tahoma"/>
            <family val="2"/>
          </rPr>
          <t>Initial AA Proposal Reset RIN</t>
        </r>
      </text>
    </comment>
    <comment ref="C93" authorId="0">
      <text>
        <r>
          <rPr>
            <b/>
            <sz val="9"/>
            <color indexed="81"/>
            <rFont val="Tahoma"/>
            <family val="2"/>
          </rPr>
          <t>Source:</t>
        </r>
        <r>
          <rPr>
            <sz val="9"/>
            <color indexed="81"/>
            <rFont val="Tahoma"/>
            <family val="2"/>
          </rPr>
          <t xml:space="preserve">
Weighted average of productivity forecasts used by AER to determine reasonable range for AusNet Services</t>
        </r>
      </text>
    </comment>
  </commentList>
</comments>
</file>

<file path=xl/sharedStrings.xml><?xml version="1.0" encoding="utf-8"?>
<sst xmlns="http://schemas.openxmlformats.org/spreadsheetml/2006/main" count="179" uniqueCount="41">
  <si>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</si>
  <si>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</si>
  <si>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</si>
  <si>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</si>
  <si>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</si>
  <si>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</si>
  <si>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</si>
  <si>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Source</t>
  </si>
  <si>
    <t>Unit</t>
  </si>
  <si>
    <t>Basis</t>
  </si>
  <si>
    <t>Input | Inflation</t>
  </si>
  <si>
    <t>Inflation</t>
  </si>
  <si>
    <t>calculated</t>
  </si>
  <si>
    <t>CPI indexes (real to real)</t>
  </si>
  <si>
    <t>index</t>
  </si>
  <si>
    <t>CPI indexes (nominal to real)</t>
  </si>
  <si>
    <t>Input | Forecast price change</t>
  </si>
  <si>
    <t>Forecast price change</t>
  </si>
  <si>
    <t>WPI - DAE (6 February 2017)</t>
  </si>
  <si>
    <t>external</t>
  </si>
  <si>
    <t>WPI - BIS Schrapnel (October 2016)</t>
  </si>
  <si>
    <t xml:space="preserve">WPI - average of DAE and BIS Schrapnel </t>
  </si>
  <si>
    <t>CPI</t>
  </si>
  <si>
    <t>Weights</t>
  </si>
  <si>
    <t>Check</t>
  </si>
  <si>
    <t>Ok/Check</t>
  </si>
  <si>
    <t>n/a</t>
  </si>
  <si>
    <t>Input | Forecast output growth</t>
  </si>
  <si>
    <t>Output measure</t>
  </si>
  <si>
    <t>Customer numbers</t>
  </si>
  <si>
    <t>number</t>
  </si>
  <si>
    <t>Network length</t>
  </si>
  <si>
    <t>kilometres</t>
  </si>
  <si>
    <t>Growth rate</t>
  </si>
  <si>
    <t>Input | Forecast productivity</t>
  </si>
  <si>
    <t>Partial factor productivity</t>
  </si>
  <si>
    <t>End</t>
  </si>
  <si>
    <t>Output growth, net of productivity</t>
  </si>
  <si>
    <t>Output growth rate</t>
  </si>
  <si>
    <t>Per cent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</si>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</sst>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(#,##0.00%_);\(#,##0.00%\);_(&quot;-&quot;_)"/>
    <numFmt numFmtId="167" formatCode="_(#,##0_);\(#,##0\);_(&quot;-&quot;_)"/>
    <numFmt numFmtId="168" formatCode="_(#,##0.0000_);\(#,##0.0000\);_(&quot;-&quot;_)"/>
    <numFmt numFmtId="169" formatCode="_(#,##0.000_);\(#,##0.000\);_(&quot;-&quot;_)"/>
    <numFmt numFmtId="170" formatCode="_-* #,##0.0000_-;\-* #,##0.0000_-;_-* &quot;-&quot;??_-;_-@_-"/>
    <numFmt numFmtId="171" formatCode=";;_(&quot;-&quot;_)"/>
    <numFmt numFmtId="172" formatCode="_(#,##0.00_);\(#,##0.00\);_(&quot;-&quot;_)"/>
    <numFmt numFmtId="173" formatCode="_-* #,##0.00_-;[Red]\(#,##0.00\)_-;_-* &quot;-&quot;??_-;_-@_-"/>
    <numFmt numFmtId="174" formatCode="_(* #,##0_);_(* \(#,##0\);_(* &quot;-&quot;_);_(@_)"/>
    <numFmt numFmtId="175" formatCode="&quot;Warning&quot;;&quot;Warning&quot;;&quot;OK&quot;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dd/mmm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</numFmts>
  <fonts count="8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i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27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3" fillId="0" borderId="0"/>
    <xf numFmtId="173" fontId="13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0" borderId="0"/>
    <xf numFmtId="42" fontId="21" fillId="0" borderId="0" applyFont="0" applyFill="0" applyBorder="0" applyAlignment="0" applyProtection="0"/>
    <xf numFmtId="0" fontId="22" fillId="30" borderId="0" applyNumberFormat="0" applyBorder="0" applyAlignment="0" applyProtection="0"/>
    <xf numFmtId="0" fontId="23" fillId="0" borderId="0" applyNumberFormat="0" applyFill="0" applyBorder="0" applyAlignment="0"/>
    <xf numFmtId="174" fontId="17" fillId="31" borderId="0" applyNumberFormat="0" applyFont="0" applyBorder="0" applyAlignment="0">
      <alignment horizontal="right"/>
    </xf>
    <xf numFmtId="174" fontId="17" fillId="31" borderId="0" applyNumberFormat="0" applyFont="0" applyBorder="0" applyAlignment="0">
      <alignment horizontal="right"/>
    </xf>
    <xf numFmtId="0" fontId="24" fillId="0" borderId="0" applyNumberFormat="0" applyFill="0" applyBorder="0" applyAlignment="0">
      <protection locked="0"/>
    </xf>
    <xf numFmtId="0" fontId="25" fillId="32" borderId="0"/>
    <xf numFmtId="0" fontId="26" fillId="14" borderId="7" applyNumberFormat="0" applyAlignment="0" applyProtection="0"/>
    <xf numFmtId="175" fontId="27" fillId="0" borderId="8">
      <alignment horizontal="center"/>
    </xf>
    <xf numFmtId="0" fontId="28" fillId="33" borderId="9" applyNumberFormat="0" applyAlignment="0" applyProtection="0"/>
    <xf numFmtId="0" fontId="29" fillId="34" borderId="10">
      <alignment horizontal="center" vertical="center"/>
    </xf>
    <xf numFmtId="41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17" fillId="38" borderId="7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35" fillId="0" borderId="0"/>
    <xf numFmtId="0" fontId="36" fillId="0" borderId="0"/>
    <xf numFmtId="0" fontId="37" fillId="39" borderId="0" applyNumberFormat="0" applyBorder="0" applyAlignment="0" applyProtection="0"/>
    <xf numFmtId="0" fontId="38" fillId="0" borderId="0" applyFill="0" applyBorder="0"/>
    <xf numFmtId="0" fontId="39" fillId="0" borderId="0" applyNumberFormat="0" applyFill="0"/>
    <xf numFmtId="0" fontId="40" fillId="0" borderId="0" applyFill="0"/>
    <xf numFmtId="0" fontId="41" fillId="0" borderId="0" applyFill="0"/>
    <xf numFmtId="0" fontId="42" fillId="0" borderId="0" applyFill="0"/>
    <xf numFmtId="0" fontId="11" fillId="0" borderId="0" applyFill="0" applyBorder="0">
      <alignment vertical="center"/>
    </xf>
    <xf numFmtId="0" fontId="43" fillId="0" borderId="11" applyNumberFormat="0" applyFill="0" applyAlignment="0" applyProtection="0"/>
    <xf numFmtId="0" fontId="11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2" applyNumberFormat="0" applyFill="0" applyAlignment="0" applyProtection="0"/>
    <xf numFmtId="0" fontId="44" fillId="0" borderId="0" applyFill="0" applyBorder="0">
      <alignment vertical="center"/>
    </xf>
    <xf numFmtId="0" fontId="16" fillId="0" borderId="0" applyFill="0" applyBorder="0">
      <alignment vertical="center"/>
    </xf>
    <xf numFmtId="0" fontId="46" fillId="0" borderId="13" applyNumberFormat="0" applyFill="0" applyAlignment="0" applyProtection="0"/>
    <xf numFmtId="0" fontId="16" fillId="0" borderId="0" applyFill="0" applyBorder="0">
      <alignment vertical="center"/>
    </xf>
    <xf numFmtId="0" fontId="13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7" applyNumberFormat="0" applyAlignment="0" applyProtection="0"/>
    <xf numFmtId="181" fontId="5" fillId="40" borderId="0" applyProtection="0"/>
    <xf numFmtId="174" fontId="17" fillId="41" borderId="0" applyFont="0" applyBorder="0" applyAlignment="0">
      <alignment horizontal="right"/>
      <protection locked="0"/>
    </xf>
    <xf numFmtId="174" fontId="17" fillId="41" borderId="0" applyFont="0" applyBorder="0" applyAlignment="0">
      <alignment horizontal="right"/>
      <protection locked="0"/>
    </xf>
    <xf numFmtId="182" fontId="17" fillId="5" borderId="0" applyFont="0" applyBorder="0">
      <alignment horizontal="right"/>
      <protection locked="0"/>
    </xf>
    <xf numFmtId="182" fontId="17" fillId="5" borderId="0" applyFont="0" applyBorder="0">
      <alignment horizontal="right"/>
      <protection locked="0"/>
    </xf>
    <xf numFmtId="174" fontId="17" fillId="42" borderId="0" applyFont="0" applyBorder="0">
      <alignment horizontal="right"/>
      <protection locked="0"/>
    </xf>
    <xf numFmtId="174" fontId="17" fillId="42" borderId="0" applyFont="0" applyBorder="0">
      <alignment horizontal="right"/>
      <protection locked="0"/>
    </xf>
    <xf numFmtId="0" fontId="25" fillId="43" borderId="0"/>
    <xf numFmtId="0" fontId="17" fillId="2" borderId="14" applyNumberFormat="0" applyFont="0" applyAlignment="0"/>
    <xf numFmtId="0" fontId="13" fillId="31" borderId="0"/>
    <xf numFmtId="0" fontId="52" fillId="0" borderId="15" applyNumberFormat="0" applyFill="0" applyAlignment="0" applyProtection="0"/>
    <xf numFmtId="183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4" fontId="56" fillId="0" borderId="0"/>
    <xf numFmtId="0" fontId="1" fillId="0" borderId="0"/>
    <xf numFmtId="0" fontId="17" fillId="0" borderId="0"/>
    <xf numFmtId="0" fontId="17" fillId="0" borderId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/>
    <xf numFmtId="0" fontId="17" fillId="7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1" fillId="0" borderId="0"/>
    <xf numFmtId="0" fontId="17" fillId="7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13" borderId="16" applyNumberFormat="0" applyFont="0" applyAlignment="0" applyProtection="0"/>
    <xf numFmtId="0" fontId="57" fillId="40" borderId="17" applyNumberFormat="0"/>
    <xf numFmtId="0" fontId="58" fillId="14" borderId="18" applyNumberFormat="0" applyAlignment="0" applyProtection="0"/>
    <xf numFmtId="185" fontId="17" fillId="0" borderId="0" applyFill="0" applyBorder="0"/>
    <xf numFmtId="185" fontId="17" fillId="0" borderId="0" applyFill="0" applyBorder="0"/>
    <xf numFmtId="185" fontId="17" fillId="0" borderId="0" applyFill="0" applyBorder="0"/>
    <xf numFmtId="9" fontId="5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80" fontId="60" fillId="0" borderId="0"/>
    <xf numFmtId="0" fontId="16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6" fontId="61" fillId="0" borderId="19"/>
    <xf numFmtId="0" fontId="62" fillId="0" borderId="20">
      <alignment horizontal="center"/>
    </xf>
    <xf numFmtId="3" fontId="30" fillId="0" borderId="0" applyFont="0" applyFill="0" applyBorder="0" applyAlignment="0" applyProtection="0"/>
    <xf numFmtId="0" fontId="30" fillId="44" borderId="0" applyNumberFormat="0" applyFont="0" applyBorder="0" applyAlignment="0" applyProtection="0"/>
    <xf numFmtId="187" fontId="17" fillId="0" borderId="0"/>
    <xf numFmtId="187" fontId="17" fillId="0" borderId="0"/>
    <xf numFmtId="187" fontId="17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17" fillId="13" borderId="0" applyNumberFormat="0" applyFont="0" applyBorder="0" applyAlignment="0" applyProtection="0"/>
    <xf numFmtId="0" fontId="17" fillId="13" borderId="0" applyNumberFormat="0" applyFont="0" applyBorder="0" applyAlignment="0" applyProtection="0"/>
    <xf numFmtId="0" fontId="17" fillId="14" borderId="0" applyNumberFormat="0" applyFont="0" applyBorder="0" applyAlignment="0" applyProtection="0"/>
    <xf numFmtId="0" fontId="17" fillId="14" borderId="0" applyNumberFormat="0" applyFont="0" applyBorder="0" applyAlignment="0" applyProtection="0"/>
    <xf numFmtId="0" fontId="17" fillId="16" borderId="0" applyNumberFormat="0" applyFont="0" applyBorder="0" applyAlignment="0" applyProtection="0"/>
    <xf numFmtId="0" fontId="17" fillId="1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16" borderId="0" applyNumberFormat="0" applyFont="0" applyBorder="0" applyAlignment="0" applyProtection="0"/>
    <xf numFmtId="0" fontId="17" fillId="1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0" fontId="17" fillId="0" borderId="0" applyNumberFormat="0" applyFont="0" applyBorder="0" applyAlignment="0" applyProtection="0"/>
    <xf numFmtId="0" fontId="63" fillId="0" borderId="0" applyNumberFormat="0" applyFill="0" applyBorder="0" applyAlignment="0" applyProtection="0"/>
    <xf numFmtId="0" fontId="64" fillId="45" borderId="0"/>
    <xf numFmtId="0" fontId="65" fillId="45" borderId="0" applyNumberFormat="0"/>
    <xf numFmtId="0" fontId="66" fillId="45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67" fillId="0" borderId="0"/>
    <xf numFmtId="15" fontId="17" fillId="0" borderId="0"/>
    <xf numFmtId="15" fontId="17" fillId="0" borderId="0"/>
    <xf numFmtId="15" fontId="17" fillId="0" borderId="0"/>
    <xf numFmtId="10" fontId="17" fillId="0" borderId="0"/>
    <xf numFmtId="10" fontId="17" fillId="0" borderId="0"/>
    <xf numFmtId="10" fontId="17" fillId="0" borderId="0"/>
    <xf numFmtId="0" fontId="68" fillId="46" borderId="4" applyBorder="0" applyProtection="0">
      <alignment horizontal="centerContinuous" vertical="center"/>
    </xf>
    <xf numFmtId="0" fontId="69" fillId="0" borderId="0" applyBorder="0" applyProtection="0">
      <alignment vertical="center"/>
    </xf>
    <xf numFmtId="0" fontId="70" fillId="0" borderId="0">
      <alignment horizontal="left"/>
    </xf>
    <xf numFmtId="0" fontId="70" fillId="0" borderId="21" applyFill="0" applyBorder="0" applyProtection="0">
      <alignment horizontal="left" vertical="top"/>
    </xf>
    <xf numFmtId="0" fontId="71" fillId="47" borderId="10" applyNumberFormat="0">
      <alignment horizontal="center" vertical="center"/>
    </xf>
    <xf numFmtId="0" fontId="72" fillId="48" borderId="7" applyNumberFormat="0" applyAlignment="0">
      <alignment horizontal="right"/>
    </xf>
    <xf numFmtId="49" fontId="17" fillId="0" borderId="0" applyFont="0" applyFill="0" applyBorder="0" applyAlignment="0" applyProtection="0"/>
    <xf numFmtId="0" fontId="73" fillId="0" borderId="0"/>
    <xf numFmtId="49" fontId="17" fillId="0" borderId="0" applyFont="0" applyFill="0" applyBorder="0" applyAlignment="0" applyProtection="0"/>
    <xf numFmtId="0" fontId="74" fillId="0" borderId="0"/>
    <xf numFmtId="0" fontId="74" fillId="0" borderId="0"/>
    <xf numFmtId="0" fontId="73" fillId="0" borderId="0"/>
    <xf numFmtId="183" fontId="75" fillId="0" borderId="0"/>
    <xf numFmtId="0" fontId="63" fillId="0" borderId="0" applyNumberFormat="0" applyFill="0" applyBorder="0" applyAlignment="0" applyProtection="0"/>
    <xf numFmtId="0" fontId="76" fillId="0" borderId="0" applyFill="0" applyBorder="0">
      <alignment horizontal="left" vertical="center"/>
      <protection locked="0"/>
    </xf>
    <xf numFmtId="0" fontId="73" fillId="0" borderId="0"/>
    <xf numFmtId="0" fontId="77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11" fillId="2" borderId="14" applyNumberFormat="0" applyAlignment="0"/>
    <xf numFmtId="0" fontId="27" fillId="0" borderId="0" applyNumberFormat="0" applyFill="0" applyBorder="0"/>
    <xf numFmtId="0" fontId="78" fillId="49" borderId="14" applyNumberFormat="0">
      <protection locked="0"/>
    </xf>
    <xf numFmtId="0" fontId="79" fillId="0" borderId="0" applyNumberFormat="0" applyFill="0" applyBorder="0" applyAlignment="0" applyProtection="0"/>
    <xf numFmtId="191" fontId="17" fillId="0" borderId="4" applyBorder="0" applyProtection="0">
      <alignment horizontal="right"/>
    </xf>
    <xf numFmtId="191" fontId="17" fillId="0" borderId="4" applyBorder="0" applyProtection="0">
      <alignment horizontal="right"/>
    </xf>
    <xf numFmtId="191" fontId="17" fillId="0" borderId="4" applyBorder="0" applyProtection="0">
      <alignment horizontal="right"/>
    </xf>
  </cellStyleXfs>
  <cellXfs count="77">
    <xf numFmtId="0" fontId="0" fillId="0" borderId="0" xfId="0"/>
    <xf numFmtId="0" fontId="0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indent="9"/>
    </xf>
    <xf numFmtId="0" fontId="4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5" borderId="0" xfId="0" applyFont="1" applyFill="1" applyBorder="1" applyProtection="1"/>
    <xf numFmtId="43" fontId="6" fillId="2" borderId="0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 indent="9"/>
    </xf>
    <xf numFmtId="0" fontId="6" fillId="2" borderId="2" xfId="0" applyNumberFormat="1" applyFont="1" applyFill="1" applyBorder="1" applyProtection="1"/>
    <xf numFmtId="0" fontId="6" fillId="2" borderId="2" xfId="0" applyFont="1" applyFill="1" applyBorder="1" applyProtection="1"/>
    <xf numFmtId="0" fontId="8" fillId="2" borderId="2" xfId="0" applyNumberFormat="1" applyFont="1" applyFill="1" applyBorder="1" applyAlignment="1" applyProtection="1">
      <alignment horizontal="center"/>
    </xf>
    <xf numFmtId="0" fontId="8" fillId="2" borderId="2" xfId="0" applyNumberFormat="1" applyFont="1" applyFill="1" applyBorder="1" applyProtection="1"/>
    <xf numFmtId="0" fontId="8" fillId="6" borderId="3" xfId="0" applyFont="1" applyFill="1" applyBorder="1" applyProtection="1"/>
    <xf numFmtId="0" fontId="8" fillId="6" borderId="3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vertical="center"/>
    </xf>
    <xf numFmtId="0" fontId="8" fillId="6" borderId="3" xfId="0" applyFont="1" applyFill="1" applyBorder="1" applyAlignment="1" applyProtection="1">
      <alignment wrapText="1"/>
    </xf>
    <xf numFmtId="44" fontId="9" fillId="6" borderId="3" xfId="0" applyNumberFormat="1" applyFont="1" applyFill="1" applyBorder="1" applyAlignment="1" applyProtection="1">
      <alignment horizontal="center" wrapText="1"/>
    </xf>
    <xf numFmtId="0" fontId="8" fillId="7" borderId="0" xfId="0" applyFont="1" applyFill="1" applyBorder="1" applyAlignment="1" applyProtection="1">
      <alignment wrapText="1"/>
    </xf>
    <xf numFmtId="0" fontId="8" fillId="7" borderId="0" xfId="0" applyFont="1" applyFill="1" applyAlignment="1" applyProtection="1">
      <alignment wrapText="1"/>
    </xf>
    <xf numFmtId="0" fontId="8" fillId="7" borderId="0" xfId="0" applyFont="1" applyFill="1" applyProtection="1"/>
    <xf numFmtId="0" fontId="8" fillId="0" borderId="0" xfId="0" applyFont="1" applyFill="1" applyProtection="1"/>
    <xf numFmtId="0" fontId="8" fillId="0" borderId="0" xfId="0" applyFont="1" applyProtection="1"/>
    <xf numFmtId="164" fontId="5" fillId="7" borderId="0" xfId="0" applyNumberFormat="1" applyFont="1" applyFill="1" applyProtection="1"/>
    <xf numFmtId="164" fontId="10" fillId="7" borderId="0" xfId="0" applyNumberFormat="1" applyFont="1" applyFill="1" applyAlignment="1" applyProtection="1">
      <alignment horizontal="center"/>
    </xf>
    <xf numFmtId="0" fontId="0" fillId="6" borderId="3" xfId="0" applyFill="1" applyBorder="1" applyProtection="1"/>
    <xf numFmtId="0" fontId="6" fillId="6" borderId="3" xfId="0" applyFont="1" applyFill="1" applyBorder="1" applyProtection="1"/>
    <xf numFmtId="0" fontId="11" fillId="6" borderId="3" xfId="0" applyFont="1" applyFill="1" applyBorder="1" applyAlignment="1" applyProtection="1">
      <alignment vertical="center"/>
    </xf>
    <xf numFmtId="0" fontId="0" fillId="6" borderId="3" xfId="0" applyFill="1" applyBorder="1" applyAlignment="1" applyProtection="1">
      <alignment wrapText="1"/>
    </xf>
    <xf numFmtId="44" fontId="11" fillId="6" borderId="3" xfId="0" applyNumberFormat="1" applyFont="1" applyFill="1" applyBorder="1" applyAlignment="1" applyProtection="1">
      <alignment horizontal="center" wrapText="1"/>
    </xf>
    <xf numFmtId="0" fontId="0" fillId="7" borderId="0" xfId="0" applyFill="1" applyBorder="1" applyAlignment="1" applyProtection="1">
      <alignment wrapText="1"/>
    </xf>
    <xf numFmtId="0" fontId="0" fillId="7" borderId="0" xfId="0" applyFill="1" applyAlignment="1" applyProtection="1">
      <alignment wrapText="1"/>
    </xf>
    <xf numFmtId="0" fontId="0" fillId="7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Protection="1"/>
    <xf numFmtId="164" fontId="10" fillId="0" borderId="0" xfId="0" applyNumberFormat="1" applyFont="1" applyAlignment="1" applyProtection="1">
      <alignment horizontal="center"/>
    </xf>
    <xf numFmtId="164" fontId="12" fillId="0" borderId="0" xfId="0" applyNumberFormat="1" applyFont="1" applyProtection="1"/>
    <xf numFmtId="165" fontId="12" fillId="0" borderId="4" xfId="0" applyNumberFormat="1" applyFont="1" applyBorder="1" applyAlignment="1" applyProtection="1">
      <alignment horizontal="center"/>
    </xf>
    <xf numFmtId="10" fontId="5" fillId="0" borderId="0" xfId="2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10" fillId="0" borderId="0" xfId="1" applyNumberFormat="1" applyFont="1" applyAlignment="1" applyProtection="1">
      <alignment horizontal="center"/>
    </xf>
    <xf numFmtId="166" fontId="13" fillId="0" borderId="0" xfId="2" applyNumberFormat="1" applyFont="1" applyFill="1" applyBorder="1" applyAlignment="1" applyProtection="1">
      <alignment horizontal="center" vertical="center"/>
    </xf>
    <xf numFmtId="168" fontId="13" fillId="0" borderId="0" xfId="3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indent="1"/>
    </xf>
    <xf numFmtId="169" fontId="13" fillId="0" borderId="0" xfId="3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Protection="1"/>
    <xf numFmtId="170" fontId="5" fillId="0" borderId="0" xfId="0" applyNumberFormat="1" applyFont="1" applyProtection="1"/>
    <xf numFmtId="164" fontId="14" fillId="0" borderId="0" xfId="0" applyNumberFormat="1" applyFont="1" applyAlignment="1" applyProtection="1">
      <alignment horizontal="center"/>
    </xf>
    <xf numFmtId="164" fontId="12" fillId="0" borderId="4" xfId="0" applyNumberFormat="1" applyFont="1" applyBorder="1" applyAlignment="1" applyProtection="1">
      <alignment horizontal="center"/>
    </xf>
    <xf numFmtId="49" fontId="5" fillId="8" borderId="6" xfId="0" applyNumberFormat="1" applyFont="1" applyFill="1" applyBorder="1" applyAlignment="1" applyProtection="1">
      <alignment horizontal="left" indent="1"/>
      <protection locked="0"/>
    </xf>
    <xf numFmtId="10" fontId="5" fillId="8" borderId="6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</xf>
    <xf numFmtId="171" fontId="5" fillId="9" borderId="6" xfId="0" applyNumberFormat="1" applyFont="1" applyFill="1" applyBorder="1" applyAlignment="1" applyProtection="1">
      <alignment horizontal="left" indent="1"/>
    </xf>
    <xf numFmtId="172" fontId="15" fillId="0" borderId="0" xfId="3" applyNumberFormat="1" applyFont="1" applyFill="1" applyBorder="1" applyAlignment="1" applyProtection="1">
      <alignment horizontal="center" vertical="center"/>
    </xf>
    <xf numFmtId="43" fontId="16" fillId="0" borderId="6" xfId="0" applyNumberFormat="1" applyFont="1" applyBorder="1" applyAlignment="1" applyProtection="1">
      <alignment horizontal="center"/>
    </xf>
    <xf numFmtId="172" fontId="16" fillId="0" borderId="0" xfId="3" applyNumberFormat="1" applyFont="1" applyFill="1" applyBorder="1" applyAlignment="1" applyProtection="1">
      <alignment horizontal="center" vertical="center"/>
    </xf>
    <xf numFmtId="49" fontId="5" fillId="10" borderId="6" xfId="0" applyNumberFormat="1" applyFont="1" applyFill="1" applyBorder="1" applyAlignment="1" applyProtection="1">
      <alignment horizontal="left" indent="1"/>
      <protection locked="0"/>
    </xf>
    <xf numFmtId="164" fontId="5" fillId="10" borderId="6" xfId="1" applyNumberFormat="1" applyFont="1" applyFill="1" applyBorder="1" applyAlignment="1" applyProtection="1">
      <alignment horizontal="center"/>
      <protection locked="0"/>
    </xf>
    <xf numFmtId="164" fontId="10" fillId="10" borderId="0" xfId="0" applyNumberFormat="1" applyFont="1" applyFill="1" applyAlignment="1" applyProtection="1">
      <alignment horizontal="center"/>
    </xf>
    <xf numFmtId="1" fontId="5" fillId="8" borderId="6" xfId="2" applyNumberFormat="1" applyFont="1" applyFill="1" applyBorder="1" applyAlignment="1" applyProtection="1">
      <alignment horizontal="center"/>
      <protection locked="0"/>
    </xf>
    <xf numFmtId="10" fontId="5" fillId="0" borderId="0" xfId="2" applyNumberFormat="1" applyFont="1" applyAlignment="1" applyProtection="1">
      <alignment horizontal="center"/>
    </xf>
    <xf numFmtId="164" fontId="5" fillId="2" borderId="0" xfId="0" applyNumberFormat="1" applyFont="1" applyFill="1" applyProtection="1"/>
    <xf numFmtId="164" fontId="5" fillId="2" borderId="0" xfId="0" applyNumberFormat="1" applyFont="1" applyFill="1" applyAlignment="1" applyProtection="1">
      <alignment horizontal="left" indent="1"/>
    </xf>
    <xf numFmtId="164" fontId="10" fillId="2" borderId="0" xfId="0" applyNumberFormat="1" applyFont="1" applyFill="1" applyAlignment="1" applyProtection="1">
      <alignment horizontal="center"/>
    </xf>
    <xf numFmtId="164" fontId="14" fillId="2" borderId="0" xfId="0" applyNumberFormat="1" applyFont="1" applyFill="1" applyAlignment="1" applyProtection="1">
      <alignment horizontal="center"/>
    </xf>
    <xf numFmtId="172" fontId="16" fillId="2" borderId="0" xfId="3" applyNumberFormat="1" applyFont="1" applyFill="1" applyBorder="1" applyAlignment="1" applyProtection="1">
      <alignment horizontal="center" vertical="center"/>
    </xf>
    <xf numFmtId="10" fontId="5" fillId="2" borderId="0" xfId="2" applyNumberFormat="1" applyFont="1" applyFill="1" applyBorder="1" applyAlignment="1" applyProtection="1">
      <alignment horizontal="center"/>
      <protection locked="0"/>
    </xf>
    <xf numFmtId="164" fontId="5" fillId="10" borderId="0" xfId="0" applyNumberFormat="1" applyFont="1" applyFill="1" applyAlignment="1" applyProtection="1">
      <alignment horizontal="left" indent="1"/>
    </xf>
    <xf numFmtId="0" fontId="8" fillId="2" borderId="23" xfId="0" applyNumberFormat="1" applyFont="1" applyFill="1" applyBorder="1" applyAlignment="1" applyProtection="1">
      <alignment horizontal="center"/>
    </xf>
    <xf numFmtId="10" fontId="12" fillId="8" borderId="6" xfId="2" applyNumberFormat="1" applyFont="1" applyFill="1" applyBorder="1" applyAlignment="1" applyProtection="1">
      <alignment horizontal="center"/>
      <protection locked="0"/>
    </xf>
  </cellXfs>
  <cellStyles count="27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3"/>
    <cellStyle name="B79812_.wvu.PrintTitlest" xfId="55"/>
    <cellStyle name="Bad 2" xfId="56"/>
    <cellStyle name="Black" xfId="57"/>
    <cellStyle name="Blockout" xfId="58"/>
    <cellStyle name="Blockout 2" xfId="59"/>
    <cellStyle name="Blue" xfId="60"/>
    <cellStyle name="Calcs_Divider" xfId="61"/>
    <cellStyle name="Calculation 2" xfId="62"/>
    <cellStyle name="Check" xfId="63"/>
    <cellStyle name="Check Cell 2" xfId="64"/>
    <cellStyle name="Column_Heading_1" xfId="65"/>
    <cellStyle name="Comma" xfId="1" builtinId="3"/>
    <cellStyle name="Comma [0]7Z_87C" xfId="66"/>
    <cellStyle name="Comma 0" xfId="67"/>
    <cellStyle name="Comma 1" xfId="68"/>
    <cellStyle name="Comma 1 2" xfId="69"/>
    <cellStyle name="Comma 2" xfId="70"/>
    <cellStyle name="Comma 2 2" xfId="71"/>
    <cellStyle name="Comma 2 2 2" xfId="72"/>
    <cellStyle name="Comma 2 3" xfId="73"/>
    <cellStyle name="Comma 2 3 2" xfId="74"/>
    <cellStyle name="Comma 2 4" xfId="75"/>
    <cellStyle name="Comma 2 5" xfId="76"/>
    <cellStyle name="Comma 3" xfId="77"/>
    <cellStyle name="Comma 3 2" xfId="78"/>
    <cellStyle name="Comma 3 3" xfId="79"/>
    <cellStyle name="Comma 4" xfId="80"/>
    <cellStyle name="Comma 5" xfId="81"/>
    <cellStyle name="Comma 6" xfId="82"/>
    <cellStyle name="Comma 6 2" xfId="83"/>
    <cellStyle name="Comma 7" xfId="84"/>
    <cellStyle name="Comma 8" xfId="85"/>
    <cellStyle name="Comma 9" xfId="86"/>
    <cellStyle name="Comma0" xfId="87"/>
    <cellStyle name="Currency 11" xfId="88"/>
    <cellStyle name="Currency 11 2" xfId="89"/>
    <cellStyle name="Currency 2" xfId="90"/>
    <cellStyle name="Currency 2 2" xfId="91"/>
    <cellStyle name="Currency 3" xfId="92"/>
    <cellStyle name="Currency 3 2" xfId="93"/>
    <cellStyle name="Currency 4" xfId="94"/>
    <cellStyle name="Currency 4 2" xfId="95"/>
    <cellStyle name="Currency 5" xfId="96"/>
    <cellStyle name="D4_B8B1_005004B79812_.wvu.PrintTitlest" xfId="97"/>
    <cellStyle name="Date" xfId="98"/>
    <cellStyle name="Date 2" xfId="99"/>
    <cellStyle name="Emphasis 1" xfId="100"/>
    <cellStyle name="Emphasis 2" xfId="101"/>
    <cellStyle name="Emphasis 3" xfId="102"/>
    <cellStyle name="Empty_Cell" xfId="103"/>
    <cellStyle name="Euro" xfId="104"/>
    <cellStyle name="Explanatory Text 2" xfId="105"/>
    <cellStyle name="Fixed" xfId="106"/>
    <cellStyle name="Fixed 2" xfId="107"/>
    <cellStyle name="Gilsans" xfId="108"/>
    <cellStyle name="Gilsansl" xfId="109"/>
    <cellStyle name="Good 2" xfId="110"/>
    <cellStyle name="Header1" xfId="111"/>
    <cellStyle name="Header2" xfId="112"/>
    <cellStyle name="Header3" xfId="113"/>
    <cellStyle name="Header4" xfId="114"/>
    <cellStyle name="Header5" xfId="115"/>
    <cellStyle name="Heading 1 2" xfId="116"/>
    <cellStyle name="Heading 1 2 2" xfId="117"/>
    <cellStyle name="Heading 1 3" xfId="118"/>
    <cellStyle name="Heading 2 2" xfId="119"/>
    <cellStyle name="Heading 2 2 2" xfId="120"/>
    <cellStyle name="Heading 2 3" xfId="121"/>
    <cellStyle name="Heading 3 2" xfId="122"/>
    <cellStyle name="Heading 3 2 2" xfId="123"/>
    <cellStyle name="Heading 3 3" xfId="124"/>
    <cellStyle name="Heading 4 2" xfId="125"/>
    <cellStyle name="Heading 4 2 2" xfId="126"/>
    <cellStyle name="Heading 4 3" xfId="127"/>
    <cellStyle name="Heading(4)" xfId="128"/>
    <cellStyle name="Hyperlink 2" xfId="129"/>
    <cellStyle name="Hyperlink Arrow" xfId="130"/>
    <cellStyle name="Hyperlink Text" xfId="131"/>
    <cellStyle name="Input 2" xfId="132"/>
    <cellStyle name="Input|Date" xfId="133"/>
    <cellStyle name="Input1" xfId="134"/>
    <cellStyle name="Input1 2" xfId="135"/>
    <cellStyle name="Input2" xfId="136"/>
    <cellStyle name="Input2 2" xfId="137"/>
    <cellStyle name="Input3" xfId="138"/>
    <cellStyle name="Input3 2" xfId="139"/>
    <cellStyle name="Inputs_Divider" xfId="140"/>
    <cellStyle name="InSheet" xfId="141"/>
    <cellStyle name="Lines" xfId="142"/>
    <cellStyle name="Linked Cell 2" xfId="143"/>
    <cellStyle name="Mine" xfId="144"/>
    <cellStyle name="Model Name" xfId="145"/>
    <cellStyle name="Neutral 2" xfId="146"/>
    <cellStyle name="Normal" xfId="0" builtinId="0"/>
    <cellStyle name="Normal - Style1" xfId="147"/>
    <cellStyle name="Normal 10" xfId="148"/>
    <cellStyle name="Normal 11" xfId="149"/>
    <cellStyle name="Normal 114" xfId="150"/>
    <cellStyle name="Normal 13" xfId="151"/>
    <cellStyle name="Normal 13 2" xfId="152"/>
    <cellStyle name="Normal 13_29(d) - Gas extensions -tariffs" xfId="153"/>
    <cellStyle name="Normal 15" xfId="154"/>
    <cellStyle name="Normal 16" xfId="155"/>
    <cellStyle name="Normal 2" xfId="156"/>
    <cellStyle name="Normal 2 2" xfId="157"/>
    <cellStyle name="Normal 2 2 2" xfId="158"/>
    <cellStyle name="Normal 2 3" xfId="159"/>
    <cellStyle name="Normal 2 3 2" xfId="160"/>
    <cellStyle name="Normal 2 3_29(d) - Gas extensions -tariffs" xfId="161"/>
    <cellStyle name="Normal 2 4" xfId="162"/>
    <cellStyle name="Normal 2 5" xfId="163"/>
    <cellStyle name="Normal 2 6" xfId="164"/>
    <cellStyle name="Normal 2_29(d) - Gas extensions -tariffs" xfId="165"/>
    <cellStyle name="Normal 3" xfId="166"/>
    <cellStyle name="Normal 3 2" xfId="167"/>
    <cellStyle name="Normal 3_29(d) - Gas extensions -tariffs" xfId="168"/>
    <cellStyle name="Normal 38" xfId="169"/>
    <cellStyle name="Normal 38 2" xfId="170"/>
    <cellStyle name="Normal 38_29(d) - Gas extensions -tariffs" xfId="171"/>
    <cellStyle name="Normal 4" xfId="172"/>
    <cellStyle name="Normal 4 2" xfId="173"/>
    <cellStyle name="Normal 4 2 2" xfId="174"/>
    <cellStyle name="Normal 4 3" xfId="175"/>
    <cellStyle name="Normal 4 3 2" xfId="176"/>
    <cellStyle name="Normal 4 4" xfId="177"/>
    <cellStyle name="Normal 4_29(d) - Gas extensions -tariffs" xfId="178"/>
    <cellStyle name="Normal 40" xfId="179"/>
    <cellStyle name="Normal 40 2" xfId="180"/>
    <cellStyle name="Normal 40_29(d) - Gas extensions -tariffs" xfId="181"/>
    <cellStyle name="Normal 5" xfId="182"/>
    <cellStyle name="Normal 5 2" xfId="183"/>
    <cellStyle name="Normal 6" xfId="184"/>
    <cellStyle name="Normal 6 2" xfId="185"/>
    <cellStyle name="Normal 7" xfId="186"/>
    <cellStyle name="Normal 7 2" xfId="187"/>
    <cellStyle name="Normal 7 2 2" xfId="188"/>
    <cellStyle name="Normal 7 3" xfId="189"/>
    <cellStyle name="Normal 8" xfId="190"/>
    <cellStyle name="Normal 8 2" xfId="191"/>
    <cellStyle name="Normal 9" xfId="192"/>
    <cellStyle name="Note 2" xfId="193"/>
    <cellStyle name="OffSheet" xfId="194"/>
    <cellStyle name="Output 2" xfId="195"/>
    <cellStyle name="Percent" xfId="2" builtinId="5"/>
    <cellStyle name="Percent [2]" xfId="196"/>
    <cellStyle name="Percent [2] 2" xfId="197"/>
    <cellStyle name="Percent [2]_29(d) - Gas extensions -tariffs" xfId="198"/>
    <cellStyle name="Percent 2" xfId="199"/>
    <cellStyle name="Percent 2 2" xfId="200"/>
    <cellStyle name="Percent 3" xfId="201"/>
    <cellStyle name="Percent 3 2" xfId="202"/>
    <cellStyle name="Percent 4" xfId="203"/>
    <cellStyle name="Percent 5" xfId="204"/>
    <cellStyle name="Percent 7" xfId="205"/>
    <cellStyle name="Percentage" xfId="206"/>
    <cellStyle name="Period Title" xfId="207"/>
    <cellStyle name="PSChar" xfId="208"/>
    <cellStyle name="PSDate" xfId="209"/>
    <cellStyle name="PSDec" xfId="210"/>
    <cellStyle name="PSDetail" xfId="211"/>
    <cellStyle name="PSHeading" xfId="212"/>
    <cellStyle name="PSInt" xfId="213"/>
    <cellStyle name="PSSpacer" xfId="214"/>
    <cellStyle name="Ratio" xfId="215"/>
    <cellStyle name="Ratio 2" xfId="216"/>
    <cellStyle name="Ratio_29(d) - Gas extensions -tariffs" xfId="217"/>
    <cellStyle name="Right Date" xfId="218"/>
    <cellStyle name="Right Number" xfId="219"/>
    <cellStyle name="Right Year" xfId="220"/>
    <cellStyle name="SAPError" xfId="221"/>
    <cellStyle name="SAPError 2" xfId="222"/>
    <cellStyle name="SAPKey" xfId="223"/>
    <cellStyle name="SAPKey 2" xfId="224"/>
    <cellStyle name="SAPLocked" xfId="225"/>
    <cellStyle name="SAPLocked 2" xfId="226"/>
    <cellStyle name="SAPOutput" xfId="227"/>
    <cellStyle name="SAPOutput 2" xfId="228"/>
    <cellStyle name="SAPSpace" xfId="229"/>
    <cellStyle name="SAPSpace 2" xfId="230"/>
    <cellStyle name="SAPText" xfId="231"/>
    <cellStyle name="SAPText 2" xfId="232"/>
    <cellStyle name="SAPUnLocked" xfId="233"/>
    <cellStyle name="SAPUnLocked 2" xfId="234"/>
    <cellStyle name="Sheet Title" xfId="235"/>
    <cellStyle name="SheetHeader1" xfId="236"/>
    <cellStyle name="SheetHeader2" xfId="237"/>
    <cellStyle name="SheetHeader3" xfId="238"/>
    <cellStyle name="Style 1" xfId="239"/>
    <cellStyle name="Style 1 2" xfId="240"/>
    <cellStyle name="Style 1_29(d) - Gas extensions -tariffs" xfId="241"/>
    <cellStyle name="Style2" xfId="242"/>
    <cellStyle name="Style3" xfId="243"/>
    <cellStyle name="Style4" xfId="244"/>
    <cellStyle name="Style4 2" xfId="245"/>
    <cellStyle name="Style4_29(d) - Gas extensions -tariffs" xfId="246"/>
    <cellStyle name="Style5" xfId="247"/>
    <cellStyle name="Style5 2" xfId="248"/>
    <cellStyle name="Style5_29(d) - Gas extensions -tariffs" xfId="249"/>
    <cellStyle name="Table Head Green" xfId="250"/>
    <cellStyle name="Table Head_pldt" xfId="251"/>
    <cellStyle name="Table Source" xfId="252"/>
    <cellStyle name="Table Units" xfId="253"/>
    <cellStyle name="Table_Heading" xfId="254"/>
    <cellStyle name="Technical_Input" xfId="255"/>
    <cellStyle name="Text" xfId="256"/>
    <cellStyle name="Text 2" xfId="257"/>
    <cellStyle name="Text 3" xfId="258"/>
    <cellStyle name="Text Head 1" xfId="259"/>
    <cellStyle name="Text Head 2" xfId="260"/>
    <cellStyle name="Text Indent 2" xfId="261"/>
    <cellStyle name="Theirs" xfId="262"/>
    <cellStyle name="Title 2" xfId="263"/>
    <cellStyle name="TOC 1" xfId="264"/>
    <cellStyle name="TOC 2" xfId="265"/>
    <cellStyle name="TOC 3" xfId="266"/>
    <cellStyle name="Total 2" xfId="267"/>
    <cellStyle name="Totals" xfId="268"/>
    <cellStyle name="unit" xfId="269"/>
    <cellStyle name="User_Input" xfId="270"/>
    <cellStyle name="Warning Text 2" xfId="271"/>
    <cellStyle name="year" xfId="272"/>
    <cellStyle name="year 2" xfId="273"/>
    <cellStyle name="year_29(d) - Gas extensions -tariffs" xfId="274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8-22%20GAAR/13.0%202018%20GAAR%20-%20Revised%20Proposal%20Preparation/Opex/AER%20-%20Draft%20Decision%20Opex%20Model%20-%20July%202017_revised%20output%20growth%20for%20AER%20consid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">
          <cell r="B1" t="str">
            <v>AER opex model</v>
          </cell>
        </row>
        <row r="10">
          <cell r="C10" t="str">
            <v>Input | Rate of change</v>
          </cell>
        </row>
      </sheetData>
      <sheetData sheetId="1">
        <row r="8">
          <cell r="G8">
            <v>2013</v>
          </cell>
        </row>
        <row r="10">
          <cell r="G10">
            <v>2017</v>
          </cell>
        </row>
        <row r="11">
          <cell r="G11">
            <v>2018</v>
          </cell>
        </row>
        <row r="12">
          <cell r="G12">
            <v>2022</v>
          </cell>
        </row>
      </sheetData>
      <sheetData sheetId="2">
        <row r="26">
          <cell r="E26">
            <v>99.2</v>
          </cell>
        </row>
        <row r="30">
          <cell r="E30">
            <v>100.4</v>
          </cell>
        </row>
        <row r="34">
          <cell r="E34">
            <v>102.8</v>
          </cell>
        </row>
        <row r="38">
          <cell r="E38">
            <v>105.9</v>
          </cell>
        </row>
        <row r="42">
          <cell r="E42">
            <v>107.5</v>
          </cell>
        </row>
        <row r="46">
          <cell r="E46">
            <v>108.6</v>
          </cell>
        </row>
        <row r="50">
          <cell r="E50">
            <v>110.77199999999999</v>
          </cell>
        </row>
      </sheetData>
      <sheetData sheetId="3">
        <row r="4">
          <cell r="T4"/>
        </row>
      </sheetData>
      <sheetData sheetId="4"/>
      <sheetData sheetId="5"/>
      <sheetData sheetId="6"/>
      <sheetData sheetId="7"/>
      <sheetData sheetId="8">
        <row r="14">
          <cell r="G14" t="str">
            <v>Per cent</v>
          </cell>
        </row>
        <row r="26">
          <cell r="G26">
            <v>2007</v>
          </cell>
        </row>
        <row r="27">
          <cell r="G27">
            <v>2008</v>
          </cell>
        </row>
        <row r="28">
          <cell r="G28">
            <v>2009</v>
          </cell>
        </row>
        <row r="29">
          <cell r="G29">
            <v>2010</v>
          </cell>
        </row>
        <row r="30">
          <cell r="G30">
            <v>2011</v>
          </cell>
        </row>
        <row r="31">
          <cell r="G31">
            <v>2012</v>
          </cell>
        </row>
        <row r="32">
          <cell r="G32">
            <v>2013</v>
          </cell>
        </row>
        <row r="33">
          <cell r="G33">
            <v>2014</v>
          </cell>
        </row>
        <row r="34">
          <cell r="G34">
            <v>2015</v>
          </cell>
        </row>
        <row r="35">
          <cell r="G35">
            <v>2016</v>
          </cell>
        </row>
        <row r="36">
          <cell r="G36">
            <v>2017</v>
          </cell>
        </row>
        <row r="37">
          <cell r="G37">
            <v>2018</v>
          </cell>
        </row>
        <row r="38">
          <cell r="G38">
            <v>2019</v>
          </cell>
        </row>
        <row r="39">
          <cell r="G39">
            <v>2020</v>
          </cell>
        </row>
        <row r="40">
          <cell r="G40">
            <v>2021</v>
          </cell>
        </row>
        <row r="41">
          <cell r="G41">
            <v>2022</v>
          </cell>
        </row>
        <row r="42">
          <cell r="G42">
            <v>2023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X169"/>
  <sheetViews>
    <sheetView showGridLines="0" tabSelected="1" topLeftCell="A57" zoomScaleNormal="100" workbookViewId="0">
      <selection activeCell="P102" sqref="P102"/>
    </sheetView>
  </sheetViews>
  <sheetFormatPr defaultColWidth="0" defaultRowHeight="11.25" zeroHeight="1" outlineLevelRow="1"/>
  <cols>
    <col min="1" max="2" width="1.5" style="40" customWidth="1"/>
    <col min="3" max="3" width="57.5" style="40" bestFit="1" customWidth="1"/>
    <col min="4" max="4" width="27.6640625" style="41" customWidth="1"/>
    <col min="5" max="5" width="15.83203125" style="41" customWidth="1"/>
    <col min="6" max="6" width="10.6640625" style="41" customWidth="1"/>
    <col min="7" max="9" width="3.33203125" style="41" customWidth="1"/>
    <col min="10" max="10" width="10.83203125" style="41" customWidth="1"/>
    <col min="11" max="23" width="10.83203125" style="40" customWidth="1"/>
    <col min="24" max="16384" width="10.5" style="40" hidden="1"/>
  </cols>
  <sheetData>
    <row r="1" spans="1:50" s="1" customFormat="1" ht="15.75" hidden="1" customHeight="1">
      <c r="B1" s="2" t="str">
        <f>[1]Index!$B$1</f>
        <v>AER opex model</v>
      </c>
      <c r="C1" s="2"/>
      <c r="D1" s="2"/>
      <c r="E1" s="2"/>
      <c r="F1" s="3"/>
      <c r="G1" s="3"/>
      <c r="H1" s="3"/>
      <c r="I1" s="3"/>
      <c r="J1" s="3"/>
      <c r="K1" s="4" t="s">
        <v>0</v>
      </c>
      <c r="M1" s="5" t="s">
        <v>1</v>
      </c>
      <c r="N1" s="6" t="s">
        <v>2</v>
      </c>
      <c r="O1" s="7" t="s">
        <v>3</v>
      </c>
      <c r="P1" s="8" t="s">
        <v>4</v>
      </c>
      <c r="S1" s="5" t="s">
        <v>5</v>
      </c>
      <c r="T1" s="9" t="str">
        <f>IF(COUNTIF(W5:W103,"Check")=0,"Ok","Check")</f>
        <v>Ok</v>
      </c>
      <c r="V1" s="5" t="s">
        <v>6</v>
      </c>
      <c r="W1" s="9" t="str">
        <f>'[1]Check|List'!$S$1</f>
        <v>Ok</v>
      </c>
    </row>
    <row r="2" spans="1:50" s="10" customFormat="1" ht="13.5" hidden="1" customHeight="1" thickBot="1">
      <c r="B2" s="11" t="str">
        <f>[1]Index!$C$10</f>
        <v>Input | Rate of change</v>
      </c>
      <c r="C2" s="11"/>
      <c r="D2" s="11"/>
      <c r="E2" s="11"/>
      <c r="F2" s="12"/>
      <c r="G2" s="12"/>
      <c r="H2" s="12"/>
      <c r="I2" s="12"/>
      <c r="J2" s="12"/>
    </row>
    <row r="3" spans="1:50" s="13" customFormat="1" ht="11.25" hidden="1" customHeight="1">
      <c r="C3" s="14"/>
      <c r="D3" s="15"/>
      <c r="E3" s="15"/>
      <c r="F3" s="15"/>
      <c r="G3" s="15"/>
      <c r="H3" s="15"/>
      <c r="I3" s="15"/>
      <c r="J3" s="15"/>
      <c r="K3" s="75"/>
      <c r="L3" s="75"/>
      <c r="M3" s="75"/>
      <c r="N3" s="15"/>
      <c r="O3" s="75"/>
      <c r="P3" s="75"/>
      <c r="Q3" s="75"/>
      <c r="R3" s="75"/>
      <c r="S3" s="75"/>
      <c r="T3" s="75"/>
      <c r="U3" s="16"/>
      <c r="V3" s="16"/>
      <c r="W3" s="16"/>
      <c r="X3" s="16"/>
      <c r="Y3" s="16"/>
      <c r="Z3" s="16"/>
      <c r="AA3" s="16"/>
      <c r="AB3" s="16"/>
      <c r="AC3" s="16"/>
    </row>
    <row r="4" spans="1:50" s="27" customFormat="1" ht="10.5" hidden="1" customHeight="1">
      <c r="A4" s="17"/>
      <c r="B4" s="17"/>
      <c r="C4" s="17"/>
      <c r="D4" s="18" t="s">
        <v>7</v>
      </c>
      <c r="E4" s="18" t="s">
        <v>8</v>
      </c>
      <c r="F4" s="19" t="s">
        <v>9</v>
      </c>
      <c r="G4" s="20"/>
      <c r="H4" s="20"/>
      <c r="I4" s="20"/>
      <c r="J4" s="21" t="e">
        <f ca="1">IF(OFFSET('[1]Lookup|Tables'!$G$26:$G$43,MATCH('[1]Input|General'!$G$8,'[1]Lookup|Tables'!$G$26:$G$42,0)-2,0,1,1)&lt;='[1]Input|General'!$G$12,OFFSET('[1]Lookup|Tables'!$G$26:$G$43,MATCH('[1]Input|General'!$G$8,'[1]Lookup|Tables'!$G$26:$G$42,0)-2,0,1,1),"")</f>
        <v>#VALUE!</v>
      </c>
      <c r="K4" s="21">
        <f>'[1]Input|General'!$G$8</f>
        <v>2013</v>
      </c>
      <c r="L4" s="21" t="e">
        <f ca="1">IF(OFFSET('[1]Lookup|Tables'!$G$26:$G$43,MATCH('[1]Input|General'!$G$8,'[1]Lookup|Tables'!$G$26:$G$42,0),0,1,1)&lt;='[1]Input|General'!$G$12,OFFSET('[1]Lookup|Tables'!$G$26:$G$43,MATCH('[1]Input|General'!$G$8,'[1]Lookup|Tables'!$G$26:$G$42,0),0,1,1),"")</f>
        <v>#VALUE!</v>
      </c>
      <c r="M4" s="21" t="e">
        <f ca="1">IF(OFFSET('[1]Lookup|Tables'!$G$26:$G$43,MATCH('[1]Input|General'!$G$8,'[1]Lookup|Tables'!$G$26:$G$42,0)+1,0,1,1)&lt;='[1]Input|General'!$G$12,OFFSET('[1]Lookup|Tables'!$G$26:$G$43,MATCH('[1]Input|General'!$G$8,'[1]Lookup|Tables'!$G$26:$G$42,0)+1,0,1,1),"")</f>
        <v>#VALUE!</v>
      </c>
      <c r="N4" s="21" t="e">
        <f ca="1">IF(OFFSET('[1]Lookup|Tables'!$G$26:$G$43,MATCH('[1]Input|General'!$G$8,'[1]Lookup|Tables'!$G$26:$G$42,0)+2,0,1,1)&lt;='[1]Input|General'!$G$12,OFFSET('[1]Lookup|Tables'!$G$26:$G$43,MATCH('[1]Input|General'!$G$8,'[1]Lookup|Tables'!$G$26:$G$42,0)+2,0,1,1),"")</f>
        <v>#VALUE!</v>
      </c>
      <c r="O4" s="21" t="e">
        <f ca="1">IF(OFFSET('[1]Lookup|Tables'!$G$26:$G$43,MATCH('[1]Input|General'!$G$8,'[1]Lookup|Tables'!$G$26:$G$42,0)+3,0,1,1)&lt;='[1]Input|General'!$G$12,OFFSET('[1]Lookup|Tables'!$G$26:$G$43,MATCH('[1]Input|General'!$G$8,'[1]Lookup|Tables'!$G$26:$G$42,0)+3,0,1,1),"")</f>
        <v>#VALUE!</v>
      </c>
      <c r="P4" s="21" t="e">
        <f ca="1">IF(OFFSET('[1]Lookup|Tables'!$G$26:$G$43,MATCH('[1]Input|General'!$G$8,'[1]Lookup|Tables'!$G$26:$G$42,0)+4,0,1,1)&lt;='[1]Input|General'!$G$12,OFFSET('[1]Lookup|Tables'!$G$26:$G$43,MATCH('[1]Input|General'!$G$8,'[1]Lookup|Tables'!$G$26:$G$42,0)+4,0,1,1),"")</f>
        <v>#VALUE!</v>
      </c>
      <c r="Q4" s="21" t="e">
        <f ca="1">IF(OFFSET('[1]Lookup|Tables'!$G$26:$G$43,MATCH('[1]Input|General'!$G$8,'[1]Lookup|Tables'!$G$26:$G$42,0)+5,0,1,1)&lt;='[1]Input|General'!$G$12,OFFSET('[1]Lookup|Tables'!$G$26:$G$43,MATCH('[1]Input|General'!$G$8,'[1]Lookup|Tables'!$G$26:$G$42,0)+5,0,1,1),"")</f>
        <v>#VALUE!</v>
      </c>
      <c r="R4" s="21" t="e">
        <f ca="1">IF(OFFSET('[1]Lookup|Tables'!$G$26:$G$43,MATCH('[1]Input|General'!$G$8,'[1]Lookup|Tables'!$G$26:$G$42,0)+6,0,1,1)&lt;='[1]Input|General'!$G$12,OFFSET('[1]Lookup|Tables'!$G$26:$G$43,MATCH('[1]Input|General'!$G$8,'[1]Lookup|Tables'!$G$26:$G$42,0)+6,0,1,1),"")</f>
        <v>#VALUE!</v>
      </c>
      <c r="S4" s="21" t="e">
        <f ca="1">IF(OFFSET('[1]Lookup|Tables'!$G$26:$G$43,MATCH('[1]Input|General'!$G$8,'[1]Lookup|Tables'!$G$26:$G$42,0)+7,0,1,1)&lt;='[1]Input|General'!$G$12,OFFSET('[1]Lookup|Tables'!$G$26:$G$43,MATCH('[1]Input|General'!$G$8,'[1]Lookup|Tables'!$G$26:$G$42,0)+7,0,1,1),"")</f>
        <v>#VALUE!</v>
      </c>
      <c r="T4" s="21" t="e">
        <f ca="1">IF(OFFSET('[1]Lookup|Tables'!$G$28:$G$43,MATCH('[1]Input|General'!$G$8,'[1]Lookup|Tables'!$G$28:$G$42,0)+8,0,1,1)&lt;='[1]Input|General'!$G$12,OFFSET('[1]Lookup|Tables'!$G$28:$G$43,MATCH('[1]Input|General'!$G$8,'[1]Lookup|Tables'!$G$28:$G$42,0)+8,0,1,1),"")</f>
        <v>#VALUE!</v>
      </c>
      <c r="U4" s="21"/>
      <c r="V4" s="21"/>
      <c r="W4" s="22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 s="28" customFormat="1" ht="3" hidden="1" customHeight="1">
      <c r="D5" s="29"/>
      <c r="E5" s="29"/>
      <c r="F5" s="29"/>
      <c r="G5" s="29"/>
      <c r="H5" s="29"/>
      <c r="I5" s="29"/>
      <c r="J5" s="29"/>
    </row>
    <row r="6" spans="1:50" s="28" customFormat="1" ht="9" hidden="1" customHeight="1">
      <c r="D6" s="29"/>
      <c r="E6" s="29"/>
      <c r="F6" s="29"/>
      <c r="G6" s="29"/>
      <c r="H6" s="29"/>
      <c r="I6" s="29"/>
      <c r="J6" s="29"/>
    </row>
    <row r="7" spans="1:50" s="28" customFormat="1" ht="3" hidden="1" customHeight="1">
      <c r="D7" s="29"/>
      <c r="E7" s="29"/>
      <c r="F7" s="29"/>
      <c r="G7" s="29"/>
      <c r="H7" s="29"/>
      <c r="I7" s="29"/>
      <c r="J7" s="29"/>
    </row>
    <row r="8" spans="1:50" s="39" customFormat="1" ht="12.75" hidden="1" customHeight="1">
      <c r="A8" s="30"/>
      <c r="B8" s="31" t="s">
        <v>10</v>
      </c>
      <c r="C8" s="30"/>
      <c r="D8" s="30"/>
      <c r="E8" s="30"/>
      <c r="F8" s="32"/>
      <c r="G8" s="32"/>
      <c r="H8" s="32"/>
      <c r="I8" s="32"/>
      <c r="J8" s="32"/>
      <c r="K8" s="33"/>
      <c r="L8" s="34"/>
      <c r="M8" s="33"/>
      <c r="N8" s="34"/>
      <c r="O8" s="33"/>
      <c r="P8" s="33"/>
      <c r="Q8" s="33"/>
      <c r="R8" s="33"/>
      <c r="S8" s="33"/>
      <c r="T8" s="33"/>
      <c r="U8" s="33"/>
      <c r="V8" s="33"/>
      <c r="W8" s="34"/>
      <c r="X8" s="35"/>
      <c r="Y8" s="35"/>
      <c r="Z8" s="35"/>
      <c r="AA8" s="35"/>
      <c r="AB8" s="35"/>
      <c r="AC8" s="35"/>
      <c r="AD8" s="35"/>
      <c r="AE8" s="36"/>
      <c r="AF8" s="37"/>
      <c r="AG8" s="37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</row>
    <row r="9" spans="1:50" ht="11.25" hidden="1" customHeight="1" outlineLevel="1"/>
    <row r="10" spans="1:50" ht="11.25" hidden="1" customHeight="1" outlineLevel="1">
      <c r="C10" s="42" t="s">
        <v>11</v>
      </c>
      <c r="J10" s="43" t="e">
        <f ca="1">J$4</f>
        <v>#VALUE!</v>
      </c>
      <c r="K10" s="43">
        <f>K$4</f>
        <v>2013</v>
      </c>
      <c r="L10" s="43" t="e">
        <f t="shared" ref="L10:T10" ca="1" si="0">L$4</f>
        <v>#VALUE!</v>
      </c>
      <c r="M10" s="43" t="e">
        <f t="shared" ca="1" si="0"/>
        <v>#VALUE!</v>
      </c>
      <c r="N10" s="43" t="e">
        <f t="shared" ca="1" si="0"/>
        <v>#VALUE!</v>
      </c>
      <c r="O10" s="43" t="e">
        <f t="shared" ca="1" si="0"/>
        <v>#VALUE!</v>
      </c>
      <c r="P10" s="43" t="e">
        <f t="shared" ca="1" si="0"/>
        <v>#VALUE!</v>
      </c>
      <c r="Q10" s="43" t="e">
        <f t="shared" ca="1" si="0"/>
        <v>#VALUE!</v>
      </c>
      <c r="R10" s="43" t="e">
        <f t="shared" ca="1" si="0"/>
        <v>#VALUE!</v>
      </c>
      <c r="S10" s="43" t="e">
        <f t="shared" ca="1" si="0"/>
        <v>#VALUE!</v>
      </c>
      <c r="T10" s="43" t="e">
        <f t="shared" ca="1" si="0"/>
        <v>#VALUE!</v>
      </c>
    </row>
    <row r="11" spans="1:50" ht="11.25" hidden="1" customHeight="1" outlineLevel="1">
      <c r="C11" s="42"/>
      <c r="J11" s="40"/>
      <c r="P11" s="44"/>
      <c r="Q11" s="44"/>
      <c r="R11" s="44"/>
      <c r="S11" s="44"/>
      <c r="T11" s="44"/>
      <c r="U11" s="45"/>
      <c r="V11" s="45"/>
      <c r="W11" s="45"/>
    </row>
    <row r="12" spans="1:50" ht="11.25" hidden="1" customHeight="1" outlineLevel="1">
      <c r="C12" s="46" t="s">
        <v>11</v>
      </c>
      <c r="D12" s="47" t="s">
        <v>12</v>
      </c>
      <c r="E12" s="41" t="s">
        <v>39</v>
      </c>
      <c r="J12" s="44">
        <f>'[1]Input|Inflation'!E30/'[1]Input|Inflation'!E26-1</f>
        <v>1.2096774193548487E-2</v>
      </c>
      <c r="K12" s="44">
        <f>'[1]Input|Inflation'!$E34/'[1]Input|Inflation'!$E30-1</f>
        <v>2.3904382470119501E-2</v>
      </c>
      <c r="L12" s="44">
        <f>'[1]Input|Inflation'!E38/'[1]Input|Inflation'!E34-1</f>
        <v>3.0155642023346418E-2</v>
      </c>
      <c r="M12" s="44">
        <f>'[1]Input|Inflation'!E42/'[1]Input|Inflation'!E38-1</f>
        <v>1.5108593012275628E-2</v>
      </c>
      <c r="N12" s="44">
        <f>'[1]Input|Inflation'!E46/'[1]Input|Inflation'!E42-1</f>
        <v>1.0232558139534831E-2</v>
      </c>
      <c r="O12" s="44">
        <f>'[1]Input|Inflation'!E50/'[1]Input|Inflation'!E46-1</f>
        <v>2.0000000000000018E-2</v>
      </c>
      <c r="P12" s="44"/>
      <c r="Q12" s="44"/>
      <c r="R12" s="44"/>
      <c r="S12" s="44"/>
      <c r="T12" s="44"/>
      <c r="U12" s="48"/>
    </row>
    <row r="13" spans="1:50" ht="11.25" hidden="1" customHeight="1" outlineLevel="1">
      <c r="D13" s="40"/>
      <c r="E13" s="40"/>
      <c r="F13" s="40"/>
      <c r="G13" s="40"/>
      <c r="H13" s="40"/>
      <c r="I13" s="40"/>
      <c r="J13" s="40"/>
    </row>
    <row r="14" spans="1:50" ht="11.25" hidden="1" customHeight="1" outlineLevel="1">
      <c r="C14" s="42" t="s">
        <v>13</v>
      </c>
      <c r="I14" s="40"/>
      <c r="J14" s="43" t="e">
        <f ca="1">J$4</f>
        <v>#VALUE!</v>
      </c>
      <c r="K14" s="43">
        <f>K$4</f>
        <v>2013</v>
      </c>
      <c r="L14" s="43" t="e">
        <f ca="1">L4</f>
        <v>#VALUE!</v>
      </c>
      <c r="M14" s="43" t="e">
        <f ca="1">M4</f>
        <v>#VALUE!</v>
      </c>
      <c r="N14" s="43" t="e">
        <f ca="1">N4</f>
        <v>#VALUE!</v>
      </c>
      <c r="O14" s="43" t="e">
        <f ca="1">O4</f>
        <v>#VALUE!</v>
      </c>
      <c r="P14" s="49"/>
      <c r="Q14" s="49"/>
      <c r="R14" s="49"/>
      <c r="S14" s="49"/>
      <c r="T14" s="49"/>
    </row>
    <row r="15" spans="1:50" ht="11.25" hidden="1" customHeight="1" outlineLevel="1">
      <c r="C15" s="42"/>
      <c r="I15" s="40"/>
      <c r="J15" s="45"/>
      <c r="K15" s="45"/>
      <c r="L15" s="45"/>
      <c r="M15" s="45"/>
      <c r="N15" s="45"/>
      <c r="O15" s="45"/>
      <c r="P15" s="49"/>
      <c r="Q15" s="49"/>
      <c r="R15" s="49"/>
      <c r="S15" s="49"/>
      <c r="T15" s="49"/>
    </row>
    <row r="16" spans="1:50" ht="11.25" hidden="1" customHeight="1" outlineLevel="1">
      <c r="C16" s="50" t="e">
        <f t="array" ref="C16:C21" ca="1">TRANSPOSE(J10:O10)</f>
        <v>#VALUE!</v>
      </c>
      <c r="D16" s="47" t="s">
        <v>12</v>
      </c>
      <c r="E16" s="41" t="s">
        <v>14</v>
      </c>
      <c r="J16" s="51">
        <v>1</v>
      </c>
      <c r="K16" s="51">
        <f t="shared" ref="K16:O20" si="1">J16*(1+K$12)</f>
        <v>1.0239043824701195</v>
      </c>
      <c r="L16" s="51">
        <f t="shared" si="1"/>
        <v>1.0547808764940241</v>
      </c>
      <c r="M16" s="51">
        <f t="shared" si="1"/>
        <v>1.0707171314741037</v>
      </c>
      <c r="N16" s="51">
        <f t="shared" si="1"/>
        <v>1.0816733067729085</v>
      </c>
      <c r="O16" s="51">
        <f>N16*(1+O$12)</f>
        <v>1.1033067729083668</v>
      </c>
      <c r="P16" s="52"/>
    </row>
    <row r="17" spans="1:50" ht="11.25" hidden="1" customHeight="1" outlineLevel="1">
      <c r="C17" s="50">
        <v>2013</v>
      </c>
      <c r="D17" s="47" t="s">
        <v>12</v>
      </c>
      <c r="E17" s="41" t="s">
        <v>14</v>
      </c>
      <c r="I17" s="51"/>
      <c r="J17" s="51">
        <f>K17/(1+K$12)</f>
        <v>0.97665369649805445</v>
      </c>
      <c r="K17" s="51">
        <v>1</v>
      </c>
      <c r="L17" s="51">
        <f>K17*(1+L$12)</f>
        <v>1.0301556420233464</v>
      </c>
      <c r="M17" s="51">
        <f t="shared" si="1"/>
        <v>1.0457198443579767</v>
      </c>
      <c r="N17" s="51">
        <f t="shared" si="1"/>
        <v>1.056420233463035</v>
      </c>
      <c r="O17" s="51">
        <f t="shared" si="1"/>
        <v>1.0775486381322958</v>
      </c>
      <c r="P17" s="52"/>
    </row>
    <row r="18" spans="1:50" ht="11.25" hidden="1" customHeight="1" outlineLevel="1">
      <c r="C18" s="50" t="e">
        <f ca="1"/>
        <v>#VALUE!</v>
      </c>
      <c r="D18" s="47" t="s">
        <v>12</v>
      </c>
      <c r="E18" s="41" t="s">
        <v>14</v>
      </c>
      <c r="I18" s="51"/>
      <c r="J18" s="51">
        <f>K18/(1+K$12)</f>
        <v>0.94806421152030207</v>
      </c>
      <c r="K18" s="51">
        <f>L18/(1+L$12)</f>
        <v>0.97072710103871562</v>
      </c>
      <c r="L18" s="51">
        <v>1</v>
      </c>
      <c r="M18" s="51">
        <f t="shared" si="1"/>
        <v>1.0151085930122756</v>
      </c>
      <c r="N18" s="51">
        <f t="shared" si="1"/>
        <v>1.0254957507082152</v>
      </c>
      <c r="O18" s="51">
        <f t="shared" si="1"/>
        <v>1.0460056657223795</v>
      </c>
      <c r="P18" s="52"/>
    </row>
    <row r="19" spans="1:50" ht="11.25" hidden="1" customHeight="1" outlineLevel="1">
      <c r="C19" s="50" t="e">
        <f ca="1"/>
        <v>#VALUE!</v>
      </c>
      <c r="D19" s="47" t="s">
        <v>12</v>
      </c>
      <c r="E19" s="41" t="s">
        <v>14</v>
      </c>
      <c r="I19" s="51"/>
      <c r="J19" s="51">
        <f t="shared" ref="J19:N21" si="2">K19/(1+K$12)</f>
        <v>0.93395348837209302</v>
      </c>
      <c r="K19" s="51">
        <f t="shared" si="2"/>
        <v>0.95627906976744181</v>
      </c>
      <c r="L19" s="51">
        <f t="shared" si="2"/>
        <v>0.98511627906976751</v>
      </c>
      <c r="M19" s="51">
        <v>1</v>
      </c>
      <c r="N19" s="51">
        <f t="shared" si="1"/>
        <v>1.0102325581395348</v>
      </c>
      <c r="O19" s="51">
        <f t="shared" si="1"/>
        <v>1.0304372093023255</v>
      </c>
      <c r="P19" s="52"/>
    </row>
    <row r="20" spans="1:50" ht="11.25" hidden="1" customHeight="1" outlineLevel="1">
      <c r="C20" s="50" t="e">
        <f ca="1"/>
        <v>#VALUE!</v>
      </c>
      <c r="D20" s="47" t="s">
        <v>12</v>
      </c>
      <c r="E20" s="41" t="s">
        <v>14</v>
      </c>
      <c r="I20" s="51"/>
      <c r="J20" s="51">
        <f t="shared" si="2"/>
        <v>0.92449355432780866</v>
      </c>
      <c r="K20" s="51">
        <f t="shared" si="2"/>
        <v>0.94659300184162076</v>
      </c>
      <c r="L20" s="51">
        <f t="shared" si="2"/>
        <v>0.97513812154696156</v>
      </c>
      <c r="M20" s="51">
        <f t="shared" si="2"/>
        <v>0.98987108655616951</v>
      </c>
      <c r="N20" s="51">
        <v>1</v>
      </c>
      <c r="O20" s="51">
        <f t="shared" si="1"/>
        <v>1.02</v>
      </c>
      <c r="P20" s="52"/>
      <c r="Q20" s="53"/>
    </row>
    <row r="21" spans="1:50" ht="11.25" hidden="1" customHeight="1" outlineLevel="1">
      <c r="C21" s="50" t="e">
        <f ca="1"/>
        <v>#VALUE!</v>
      </c>
      <c r="D21" s="47" t="s">
        <v>12</v>
      </c>
      <c r="E21" s="41" t="s">
        <v>14</v>
      </c>
      <c r="I21" s="51"/>
      <c r="J21" s="51">
        <f t="shared" si="2"/>
        <v>0.90636622973314562</v>
      </c>
      <c r="K21" s="51">
        <f t="shared" si="2"/>
        <v>0.92803235474668688</v>
      </c>
      <c r="L21" s="51">
        <f t="shared" si="2"/>
        <v>0.95601776622251122</v>
      </c>
      <c r="M21" s="51">
        <f t="shared" si="2"/>
        <v>0.97046184956487203</v>
      </c>
      <c r="N21" s="51">
        <f t="shared" si="2"/>
        <v>0.98039215686274506</v>
      </c>
      <c r="O21" s="51">
        <v>1</v>
      </c>
    </row>
    <row r="22" spans="1:50" ht="11.25" hidden="1" customHeight="1" outlineLevel="1">
      <c r="C22" s="46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50" ht="11.25" hidden="1" customHeight="1" outlineLevel="1">
      <c r="C23" s="42" t="s">
        <v>15</v>
      </c>
      <c r="J23" s="43" t="e">
        <f t="shared" ref="J23:O23" ca="1" si="3">J10</f>
        <v>#VALUE!</v>
      </c>
      <c r="K23" s="43">
        <f t="shared" si="3"/>
        <v>2013</v>
      </c>
      <c r="L23" s="43" t="e">
        <f t="shared" ca="1" si="3"/>
        <v>#VALUE!</v>
      </c>
      <c r="M23" s="43" t="e">
        <f t="shared" ca="1" si="3"/>
        <v>#VALUE!</v>
      </c>
      <c r="N23" s="43" t="e">
        <f t="shared" ca="1" si="3"/>
        <v>#VALUE!</v>
      </c>
      <c r="O23" s="43" t="e">
        <f t="shared" ca="1" si="3"/>
        <v>#VALUE!</v>
      </c>
      <c r="P23" s="51"/>
      <c r="Q23" s="51"/>
      <c r="R23" s="51"/>
      <c r="S23" s="51"/>
      <c r="T23" s="51"/>
    </row>
    <row r="24" spans="1:50" ht="11.25" hidden="1" customHeight="1" outlineLevel="1">
      <c r="C24" s="46"/>
      <c r="J24" s="40"/>
      <c r="P24" s="52"/>
      <c r="Q24" s="51"/>
      <c r="R24" s="51"/>
      <c r="S24" s="51"/>
      <c r="T24" s="51"/>
    </row>
    <row r="25" spans="1:50" ht="11.25" hidden="1" customHeight="1" outlineLevel="1">
      <c r="C25" s="50" t="e">
        <f t="array" ref="C25:C30" ca="1">TRANSPOSE(J10:O10)</f>
        <v>#VALUE!</v>
      </c>
      <c r="D25" s="47" t="s">
        <v>12</v>
      </c>
      <c r="E25" s="41" t="s">
        <v>14</v>
      </c>
      <c r="I25" s="51"/>
      <c r="J25" s="51">
        <f t="shared" ref="J25:O30" si="4">1/J16*(1+J$12)^0.5</f>
        <v>1.006030205408142</v>
      </c>
      <c r="K25" s="51">
        <f t="shared" si="4"/>
        <v>0.98825790990917683</v>
      </c>
      <c r="L25" s="51">
        <f t="shared" si="4"/>
        <v>0.9622527821205904</v>
      </c>
      <c r="M25" s="51">
        <f t="shared" si="4"/>
        <v>0.94098240023399149</v>
      </c>
      <c r="N25" s="51">
        <f t="shared" si="4"/>
        <v>0.92921148294775802</v>
      </c>
      <c r="O25" s="51">
        <f t="shared" si="4"/>
        <v>0.91538502131545196</v>
      </c>
      <c r="P25" s="52"/>
      <c r="Q25" s="53"/>
      <c r="R25" s="53"/>
      <c r="S25" s="53"/>
      <c r="T25" s="53"/>
      <c r="U25" s="53"/>
      <c r="V25" s="53"/>
    </row>
    <row r="26" spans="1:50" ht="11.25" hidden="1" customHeight="1" outlineLevel="1">
      <c r="C26" s="50">
        <v>2013</v>
      </c>
      <c r="D26" s="47" t="s">
        <v>12</v>
      </c>
      <c r="E26" s="41" t="s">
        <v>14</v>
      </c>
      <c r="I26" s="51"/>
      <c r="J26" s="51">
        <f t="shared" si="4"/>
        <v>1.0300787362147112</v>
      </c>
      <c r="K26" s="51">
        <f t="shared" si="4"/>
        <v>1.0118816049667667</v>
      </c>
      <c r="L26" s="51">
        <f t="shared" si="4"/>
        <v>0.98525484065733759</v>
      </c>
      <c r="M26" s="51">
        <f t="shared" si="4"/>
        <v>0.96347600342683604</v>
      </c>
      <c r="N26" s="51">
        <f t="shared" si="4"/>
        <v>0.95142370963176837</v>
      </c>
      <c r="O26" s="51">
        <f t="shared" si="4"/>
        <v>0.9372667349723951</v>
      </c>
      <c r="P26" s="52"/>
      <c r="Q26" s="53"/>
      <c r="R26" s="53"/>
      <c r="S26" s="53"/>
      <c r="T26" s="53"/>
      <c r="U26" s="53"/>
      <c r="V26" s="53"/>
    </row>
    <row r="27" spans="1:50" ht="11.25" hidden="1" customHeight="1" outlineLevel="1">
      <c r="C27" s="50" t="e">
        <f ca="1"/>
        <v>#VALUE!</v>
      </c>
      <c r="D27" s="47" t="s">
        <v>12</v>
      </c>
      <c r="E27" s="41" t="s">
        <v>14</v>
      </c>
      <c r="I27" s="51"/>
      <c r="J27" s="51">
        <f t="shared" si="4"/>
        <v>1.0611414218398632</v>
      </c>
      <c r="K27" s="51">
        <f t="shared" si="4"/>
        <v>1.0423955444161537</v>
      </c>
      <c r="L27" s="51">
        <f t="shared" si="4"/>
        <v>1.0149658329339695</v>
      </c>
      <c r="M27" s="51">
        <f t="shared" si="4"/>
        <v>0.99253024088426012</v>
      </c>
      <c r="N27" s="51">
        <f t="shared" si="4"/>
        <v>0.98011450243194831</v>
      </c>
      <c r="O27" s="51">
        <f t="shared" si="4"/>
        <v>0.96553061511261351</v>
      </c>
      <c r="P27" s="52"/>
      <c r="Q27" s="53"/>
      <c r="R27" s="53"/>
      <c r="S27" s="53"/>
      <c r="T27" s="53"/>
      <c r="U27" s="53"/>
      <c r="V27" s="53"/>
    </row>
    <row r="28" spans="1:50" ht="11.25" hidden="1" customHeight="1" outlineLevel="1">
      <c r="C28" s="50" t="e">
        <f ca="1"/>
        <v>#VALUE!</v>
      </c>
      <c r="D28" s="47" t="s">
        <v>12</v>
      </c>
      <c r="E28" s="41" t="s">
        <v>14</v>
      </c>
      <c r="I28" s="51"/>
      <c r="J28" s="51">
        <f t="shared" si="4"/>
        <v>1.077173775710909</v>
      </c>
      <c r="K28" s="51">
        <f t="shared" si="4"/>
        <v>1.0581446744545469</v>
      </c>
      <c r="L28" s="51">
        <f t="shared" si="4"/>
        <v>1.030300538625134</v>
      </c>
      <c r="M28" s="51">
        <f t="shared" si="4"/>
        <v>1.0075259763461564</v>
      </c>
      <c r="N28" s="51">
        <f t="shared" si="4"/>
        <v>0.99492265355462162</v>
      </c>
      <c r="O28" s="51">
        <f t="shared" si="4"/>
        <v>0.98011842421724216</v>
      </c>
      <c r="P28" s="52"/>
      <c r="Q28" s="53"/>
      <c r="R28" s="53"/>
      <c r="S28" s="53"/>
      <c r="T28" s="53"/>
      <c r="U28" s="53"/>
      <c r="V28" s="53"/>
    </row>
    <row r="29" spans="1:50" ht="11.25" hidden="1" customHeight="1" outlineLevel="1">
      <c r="C29" s="50" t="e">
        <f ca="1"/>
        <v>#VALUE!</v>
      </c>
      <c r="D29" s="47" t="s">
        <v>12</v>
      </c>
      <c r="E29" s="41" t="s">
        <v>14</v>
      </c>
      <c r="I29" s="51"/>
      <c r="J29" s="51">
        <f t="shared" si="4"/>
        <v>1.088196018997253</v>
      </c>
      <c r="K29" s="51">
        <f t="shared" si="4"/>
        <v>1.068972201355942</v>
      </c>
      <c r="L29" s="51">
        <f t="shared" si="4"/>
        <v>1.0408431487878098</v>
      </c>
      <c r="M29" s="51">
        <f t="shared" si="4"/>
        <v>1.0178355444762099</v>
      </c>
      <c r="N29" s="51">
        <f t="shared" si="4"/>
        <v>1.0051032574514596</v>
      </c>
      <c r="O29" s="51">
        <f t="shared" si="4"/>
        <v>0.99014754297667429</v>
      </c>
      <c r="Q29" s="53"/>
      <c r="R29" s="53"/>
      <c r="S29" s="53"/>
      <c r="T29" s="53"/>
      <c r="U29" s="53"/>
      <c r="V29" s="53"/>
    </row>
    <row r="30" spans="1:50" ht="11.25" hidden="1" customHeight="1" outlineLevel="1">
      <c r="C30" s="50" t="e">
        <f ca="1"/>
        <v>#VALUE!</v>
      </c>
      <c r="D30" s="47" t="s">
        <v>12</v>
      </c>
      <c r="E30" s="41" t="s">
        <v>14</v>
      </c>
      <c r="I30" s="51"/>
      <c r="J30" s="51">
        <f t="shared" si="4"/>
        <v>1.1099599393771984</v>
      </c>
      <c r="K30" s="51">
        <f t="shared" si="4"/>
        <v>1.0903516453830611</v>
      </c>
      <c r="L30" s="51">
        <f t="shared" si="4"/>
        <v>1.0616600117635662</v>
      </c>
      <c r="M30" s="51">
        <f t="shared" si="4"/>
        <v>1.0381922553657341</v>
      </c>
      <c r="N30" s="51">
        <f t="shared" si="4"/>
        <v>1.0252053226004887</v>
      </c>
      <c r="O30" s="51">
        <f t="shared" si="4"/>
        <v>1.0099504938362078</v>
      </c>
      <c r="P30" s="52"/>
      <c r="Q30" s="53"/>
      <c r="R30" s="53"/>
      <c r="S30" s="53"/>
      <c r="T30" s="53"/>
      <c r="U30" s="53"/>
      <c r="V30" s="53"/>
    </row>
    <row r="31" spans="1:50" ht="11.25" hidden="1" customHeight="1">
      <c r="C31" s="46"/>
      <c r="K31" s="51"/>
      <c r="L31" s="51"/>
      <c r="M31" s="51"/>
      <c r="N31" s="51"/>
      <c r="O31" s="51"/>
      <c r="P31" s="49"/>
      <c r="Q31" s="51"/>
      <c r="R31" s="51"/>
      <c r="S31" s="51"/>
      <c r="T31" s="51"/>
    </row>
    <row r="32" spans="1:50" s="39" customFormat="1" ht="12.75" hidden="1" customHeight="1">
      <c r="A32" s="30"/>
      <c r="B32" s="31" t="s">
        <v>16</v>
      </c>
      <c r="C32" s="30"/>
      <c r="D32" s="30"/>
      <c r="E32" s="30"/>
      <c r="F32" s="32"/>
      <c r="G32" s="32"/>
      <c r="H32" s="32"/>
      <c r="I32" s="32"/>
      <c r="J32" s="32"/>
      <c r="K32" s="33"/>
      <c r="L32" s="34"/>
      <c r="M32" s="33"/>
      <c r="N32" s="34"/>
      <c r="O32" s="33"/>
      <c r="P32" s="33"/>
      <c r="Q32" s="33"/>
      <c r="R32" s="33"/>
      <c r="S32" s="33"/>
      <c r="T32" s="33"/>
      <c r="U32" s="33"/>
      <c r="V32" s="33"/>
      <c r="W32" s="34"/>
      <c r="X32" s="35"/>
      <c r="Y32" s="35"/>
      <c r="Z32" s="35"/>
      <c r="AA32" s="35"/>
      <c r="AB32" s="35"/>
      <c r="AC32" s="35"/>
      <c r="AD32" s="35"/>
      <c r="AE32" s="36"/>
      <c r="AF32" s="37"/>
      <c r="AG32" s="37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</row>
    <row r="33" spans="3:21" ht="11.25" hidden="1" customHeight="1" outlineLevel="1"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3:21" ht="11.25" hidden="1" customHeight="1" outlineLevel="1">
      <c r="C34" s="42" t="s">
        <v>17</v>
      </c>
      <c r="D34" s="54" t="s">
        <v>7</v>
      </c>
      <c r="E34" s="54" t="s">
        <v>8</v>
      </c>
      <c r="K34" s="55" t="str">
        <f>IF(RIGHT(K$4,2)&gt;=RIGHT('[1]Input|General'!$G$11,2),IF(RIGHT(K$4,2)&lt;=RIGHT('[1]Input|General'!$G$12,2),K$4,""),"")</f>
        <v/>
      </c>
      <c r="L34" s="55" t="e">
        <f ca="1">IF(RIGHT(L$4,2)&gt;=RIGHT('[1]Input|General'!$G$11,2),IF(RIGHT(L$4,2)&lt;=RIGHT('[1]Input|General'!$G$12,2),L$4,""),"")</f>
        <v>#VALUE!</v>
      </c>
      <c r="M34" s="55" t="e">
        <f ca="1">IF(RIGHT(M$4,2)&gt;=RIGHT('[1]Input|General'!$G$11,2),IF(RIGHT(M$4,2)&lt;=RIGHT('[1]Input|General'!$G$12,2),M$4,""),"")</f>
        <v>#VALUE!</v>
      </c>
      <c r="N34" s="55" t="e">
        <f ca="1">IF(RIGHT(N$4,2)&gt;=RIGHT('[1]Input|General'!$G$11,2),IF(RIGHT(N$4,2)&lt;=RIGHT('[1]Input|General'!$G$12,2),N$4,""),"")</f>
        <v>#VALUE!</v>
      </c>
      <c r="O34" s="55" t="e">
        <f ca="1">IF(RIGHT(O$4,2)&gt;=RIGHT('[1]Input|General'!$G$11,2),IF(RIGHT(O$4,2)&lt;=RIGHT('[1]Input|General'!$G$12,2),O$4,""),"")</f>
        <v>#VALUE!</v>
      </c>
      <c r="P34" s="43" t="e">
        <f ca="1">IF(RIGHT(P$4,2)&gt;=RIGHT('[1]Input|General'!$G$11,2),IF(RIGHT(P$4,2)&lt;=RIGHT('[1]Input|General'!$G$12,2),P$4,""),"")</f>
        <v>#VALUE!</v>
      </c>
      <c r="Q34" s="43" t="e">
        <f ca="1">IF(RIGHT(Q$4,2)&gt;=RIGHT('[1]Input|General'!$G$11,2),IF(RIGHT(Q$4,2)&lt;=RIGHT('[1]Input|General'!$G$12,2),Q$4,""),"")</f>
        <v>#VALUE!</v>
      </c>
      <c r="R34" s="43" t="e">
        <f ca="1">IF(RIGHT(R$4,2)&gt;=RIGHT('[1]Input|General'!$G$11,2),IF(RIGHT(R$4,2)&lt;=RIGHT('[1]Input|General'!$G$12,2),R$4,""),"")</f>
        <v>#VALUE!</v>
      </c>
      <c r="S34" s="43" t="e">
        <f ca="1">IF(RIGHT(S$4,2)&gt;=RIGHT('[1]Input|General'!$G$11,2),IF(RIGHT(S$4,2)&lt;=RIGHT('[1]Input|General'!$G$12,2),S$4,""),"")</f>
        <v>#VALUE!</v>
      </c>
      <c r="T34" s="43" t="e">
        <f ca="1">IF(RIGHT(T$4,2)&gt;=RIGHT('[1]Input|General'!$G$11,2),IF(RIGHT(T$4,2)&lt;=RIGHT('[1]Input|General'!$G$12,2),T$4,""),"")</f>
        <v>#VALUE!</v>
      </c>
    </row>
    <row r="35" spans="3:21" ht="11.25" hidden="1" customHeight="1" outlineLevel="1"/>
    <row r="36" spans="3:21" ht="11.25" hidden="1" customHeight="1" outlineLevel="1">
      <c r="C36" s="56" t="s">
        <v>18</v>
      </c>
      <c r="D36" s="41" t="s">
        <v>19</v>
      </c>
      <c r="E36" s="41" t="s">
        <v>39</v>
      </c>
      <c r="P36" s="57">
        <v>5.8358704105689885E-3</v>
      </c>
      <c r="Q36" s="57">
        <v>9.7821692511312897E-3</v>
      </c>
      <c r="R36" s="57">
        <v>9.3131476250294387E-3</v>
      </c>
      <c r="S36" s="57">
        <v>9.0758405201420977E-3</v>
      </c>
      <c r="T36" s="57">
        <v>8.6489774698599309E-3</v>
      </c>
    </row>
    <row r="37" spans="3:21" ht="11.25" hidden="1" customHeight="1" outlineLevel="1">
      <c r="C37" s="56" t="s">
        <v>20</v>
      </c>
      <c r="D37" s="41" t="s">
        <v>19</v>
      </c>
      <c r="E37" s="41" t="s">
        <v>39</v>
      </c>
      <c r="P37" s="57">
        <v>1.0999999999999999E-2</v>
      </c>
      <c r="Q37" s="57">
        <v>8.9999999999999993E-3</v>
      </c>
      <c r="R37" s="57">
        <v>1.2E-2</v>
      </c>
      <c r="S37" s="57">
        <v>1.7000000000000001E-2</v>
      </c>
      <c r="T37" s="57">
        <v>0.02</v>
      </c>
    </row>
    <row r="38" spans="3:21" ht="11.25" hidden="1" customHeight="1" outlineLevel="1">
      <c r="C38" s="56" t="s">
        <v>21</v>
      </c>
      <c r="D38" s="41" t="s">
        <v>19</v>
      </c>
      <c r="E38" s="41" t="s">
        <v>39</v>
      </c>
      <c r="P38" s="57">
        <f>AVERAGE(P36:P37)</f>
        <v>8.4179352052844939E-3</v>
      </c>
      <c r="Q38" s="57">
        <f t="shared" ref="Q38:T38" si="5">AVERAGE(Q36:Q37)</f>
        <v>9.3910846255656454E-3</v>
      </c>
      <c r="R38" s="57">
        <f t="shared" si="5"/>
        <v>1.0656573812514719E-2</v>
      </c>
      <c r="S38" s="57">
        <f t="shared" si="5"/>
        <v>1.3037920260071049E-2</v>
      </c>
      <c r="T38" s="57">
        <f t="shared" si="5"/>
        <v>1.4324488734929966E-2</v>
      </c>
    </row>
    <row r="39" spans="3:21" ht="11.25" hidden="1" customHeight="1" outlineLevel="1">
      <c r="C39" s="56"/>
      <c r="D39" s="41" t="s">
        <v>19</v>
      </c>
      <c r="E39" s="41" t="s">
        <v>39</v>
      </c>
      <c r="P39" s="57"/>
      <c r="Q39" s="57"/>
      <c r="R39" s="57"/>
      <c r="S39" s="57"/>
      <c r="T39" s="57"/>
      <c r="U39" s="58"/>
    </row>
    <row r="40" spans="3:21" ht="11.25" hidden="1" customHeight="1" outlineLevel="1">
      <c r="C40" s="56"/>
      <c r="D40" s="41" t="s">
        <v>19</v>
      </c>
      <c r="E40" s="41" t="s">
        <v>39</v>
      </c>
      <c r="P40" s="57"/>
      <c r="Q40" s="57"/>
      <c r="R40" s="57"/>
      <c r="S40" s="57"/>
      <c r="T40" s="57"/>
    </row>
    <row r="41" spans="3:21" ht="11.25" hidden="1" customHeight="1" outlineLevel="1">
      <c r="C41" s="56"/>
      <c r="D41" s="41" t="s">
        <v>19</v>
      </c>
      <c r="E41" s="41" t="s">
        <v>39</v>
      </c>
      <c r="P41" s="57"/>
      <c r="Q41" s="57"/>
      <c r="R41" s="57"/>
      <c r="S41" s="57"/>
      <c r="T41" s="57"/>
    </row>
    <row r="42" spans="3:21" ht="11.25" hidden="1" customHeight="1" outlineLevel="1">
      <c r="C42" s="56"/>
      <c r="D42" s="41" t="s">
        <v>19</v>
      </c>
      <c r="E42" s="41" t="s">
        <v>39</v>
      </c>
      <c r="P42" s="57"/>
      <c r="Q42" s="57"/>
      <c r="R42" s="57"/>
      <c r="S42" s="57"/>
      <c r="T42" s="57"/>
    </row>
    <row r="43" spans="3:21" ht="11.25" hidden="1" customHeight="1" outlineLevel="1">
      <c r="C43" s="56" t="s">
        <v>22</v>
      </c>
      <c r="D43" s="41" t="s">
        <v>19</v>
      </c>
      <c r="E43" s="41" t="s">
        <v>39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</row>
    <row r="44" spans="3:21" ht="11.25" hidden="1" customHeight="1" outlineLevel="1"/>
    <row r="45" spans="3:21" ht="11.25" hidden="1" customHeight="1" outlineLevel="1">
      <c r="C45" s="42" t="s">
        <v>23</v>
      </c>
      <c r="D45" s="54" t="s">
        <v>7</v>
      </c>
      <c r="E45" s="54" t="s">
        <v>8</v>
      </c>
      <c r="K45" s="55" t="str">
        <f>IF(RIGHT(K$4,2)&gt;=RIGHT('[1]Input|General'!$G$11,2),IF(RIGHT(K$4,2)&lt;=RIGHT('[1]Input|General'!$G$12,2),K$4,""),"")</f>
        <v/>
      </c>
      <c r="L45" s="55" t="e">
        <f ca="1">IF(RIGHT(L$4,2)&gt;=RIGHT('[1]Input|General'!$G$11,2),IF(RIGHT(L$4,2)&lt;=RIGHT('[1]Input|General'!$G$12,2),L$4,""),"")</f>
        <v>#VALUE!</v>
      </c>
      <c r="M45" s="55" t="e">
        <f ca="1">IF(RIGHT(M$4,2)&gt;=RIGHT('[1]Input|General'!$G$11,2),IF(RIGHT(M$4,2)&lt;=RIGHT('[1]Input|General'!$G$12,2),M$4,""),"")</f>
        <v>#VALUE!</v>
      </c>
      <c r="N45" s="55" t="e">
        <f ca="1">IF(RIGHT(N$4,2)&gt;=RIGHT('[1]Input|General'!$G$11,2),IF(RIGHT(N$4,2)&lt;=RIGHT('[1]Input|General'!$G$12,2),N$4,""),"")</f>
        <v>#VALUE!</v>
      </c>
      <c r="O45" s="55" t="e">
        <f ca="1">IF(RIGHT(O$4,2)&gt;=RIGHT('[1]Input|General'!$G$11,2),IF(RIGHT(O$4,2)&lt;=RIGHT('[1]Input|General'!$G$12,2),O$4,""),"")</f>
        <v>#VALUE!</v>
      </c>
      <c r="P45" s="43" t="e">
        <f ca="1">IF(RIGHT(P$4,2)&gt;=RIGHT('[1]Input|General'!$G$11,2),IF(RIGHT(P$4,2)&lt;=RIGHT('[1]Input|General'!$G$12,2),P$4,""),"")</f>
        <v>#VALUE!</v>
      </c>
      <c r="Q45" s="43" t="e">
        <f ca="1">IF(RIGHT(Q$4,2)&gt;=RIGHT('[1]Input|General'!$G$11,2),IF(RIGHT(Q$4,2)&lt;=RIGHT('[1]Input|General'!$G$12,2),Q$4,""),"")</f>
        <v>#VALUE!</v>
      </c>
      <c r="R45" s="43" t="e">
        <f ca="1">IF(RIGHT(R$4,2)&gt;=RIGHT('[1]Input|General'!$G$11,2),IF(RIGHT(R$4,2)&lt;=RIGHT('[1]Input|General'!$G$12,2),R$4,""),"")</f>
        <v>#VALUE!</v>
      </c>
      <c r="S45" s="43" t="e">
        <f ca="1">IF(RIGHT(S$4,2)&gt;=RIGHT('[1]Input|General'!$G$11,2),IF(RIGHT(S$4,2)&lt;=RIGHT('[1]Input|General'!$G$12,2),S$4,""),"")</f>
        <v>#VALUE!</v>
      </c>
      <c r="T45" s="43" t="e">
        <f ca="1">IF(RIGHT(T$4,2)&gt;=RIGHT('[1]Input|General'!$G$11,2),IF(RIGHT(T$4,2)&lt;=RIGHT('[1]Input|General'!$G$12,2),T$4,""),"")</f>
        <v>#VALUE!</v>
      </c>
    </row>
    <row r="46" spans="3:21" ht="11.25" hidden="1" customHeight="1" outlineLevel="1"/>
    <row r="47" spans="3:21" ht="11.25" hidden="1" customHeight="1" outlineLevel="1">
      <c r="C47" s="59" t="str">
        <f>C36</f>
        <v>WPI - DAE (6 February 2017)</v>
      </c>
      <c r="D47" s="41" t="s">
        <v>19</v>
      </c>
      <c r="E47" s="41" t="s">
        <v>39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</row>
    <row r="48" spans="3:21" ht="11.25" hidden="1" customHeight="1" outlineLevel="1">
      <c r="C48" s="59" t="str">
        <f t="shared" ref="C48:C54" si="6">C37</f>
        <v>WPI - BIS Schrapnel (October 2016)</v>
      </c>
      <c r="D48" s="41" t="s">
        <v>19</v>
      </c>
      <c r="E48" s="41" t="s">
        <v>39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</row>
    <row r="49" spans="1:50" ht="11.25" hidden="1" customHeight="1" outlineLevel="1">
      <c r="C49" s="59" t="str">
        <f t="shared" si="6"/>
        <v xml:space="preserve">WPI - average of DAE and BIS Schrapnel </v>
      </c>
      <c r="D49" s="41" t="s">
        <v>19</v>
      </c>
      <c r="E49" s="41" t="s">
        <v>39</v>
      </c>
      <c r="P49" s="57">
        <v>0.62</v>
      </c>
      <c r="Q49" s="57">
        <v>0.62</v>
      </c>
      <c r="R49" s="57">
        <v>0.62</v>
      </c>
      <c r="S49" s="57">
        <v>0.62</v>
      </c>
      <c r="T49" s="57">
        <v>0.62</v>
      </c>
    </row>
    <row r="50" spans="1:50" ht="11.25" hidden="1" customHeight="1" outlineLevel="1">
      <c r="C50" s="59">
        <f t="shared" si="6"/>
        <v>0</v>
      </c>
      <c r="D50" s="41" t="s">
        <v>19</v>
      </c>
      <c r="E50" s="41" t="s">
        <v>39</v>
      </c>
      <c r="P50" s="57"/>
      <c r="Q50" s="57"/>
      <c r="R50" s="57"/>
      <c r="S50" s="57"/>
      <c r="T50" s="57"/>
      <c r="U50" s="58"/>
    </row>
    <row r="51" spans="1:50" ht="11.25" hidden="1" customHeight="1" outlineLevel="1">
      <c r="C51" s="59">
        <f t="shared" si="6"/>
        <v>0</v>
      </c>
      <c r="D51" s="41" t="s">
        <v>19</v>
      </c>
      <c r="E51" s="41" t="s">
        <v>39</v>
      </c>
      <c r="P51" s="57"/>
      <c r="Q51" s="57"/>
      <c r="R51" s="57"/>
      <c r="S51" s="57"/>
      <c r="T51" s="57"/>
    </row>
    <row r="52" spans="1:50" ht="11.25" hidden="1" customHeight="1" outlineLevel="1">
      <c r="C52" s="59">
        <f t="shared" si="6"/>
        <v>0</v>
      </c>
      <c r="D52" s="41" t="s">
        <v>19</v>
      </c>
      <c r="E52" s="41" t="s">
        <v>39</v>
      </c>
      <c r="P52" s="57"/>
      <c r="Q52" s="57"/>
      <c r="R52" s="57"/>
      <c r="S52" s="57"/>
      <c r="T52" s="57"/>
    </row>
    <row r="53" spans="1:50" ht="11.25" hidden="1" customHeight="1" outlineLevel="1">
      <c r="C53" s="59">
        <f t="shared" si="6"/>
        <v>0</v>
      </c>
      <c r="D53" s="41" t="s">
        <v>19</v>
      </c>
      <c r="E53" s="41" t="s">
        <v>39</v>
      </c>
      <c r="P53" s="57"/>
      <c r="Q53" s="57"/>
      <c r="R53" s="57"/>
      <c r="S53" s="57"/>
      <c r="T53" s="57"/>
    </row>
    <row r="54" spans="1:50" ht="11.25" hidden="1" customHeight="1" outlineLevel="1">
      <c r="C54" s="59" t="str">
        <f t="shared" si="6"/>
        <v>CPI</v>
      </c>
      <c r="D54" s="41" t="s">
        <v>19</v>
      </c>
      <c r="E54" s="41" t="s">
        <v>39</v>
      </c>
      <c r="P54" s="57">
        <v>0.38</v>
      </c>
      <c r="Q54" s="57">
        <v>0.38</v>
      </c>
      <c r="R54" s="57">
        <v>0.38</v>
      </c>
      <c r="S54" s="57">
        <v>0.38</v>
      </c>
      <c r="T54" s="57">
        <v>0.38</v>
      </c>
    </row>
    <row r="55" spans="1:50" ht="11.25" hidden="1" customHeight="1" outlineLevel="1"/>
    <row r="56" spans="1:50" ht="11.25" hidden="1" customHeight="1" outlineLevel="1">
      <c r="C56" s="40" t="s">
        <v>24</v>
      </c>
      <c r="D56" s="41" t="s">
        <v>12</v>
      </c>
      <c r="E56" s="41" t="s">
        <v>25</v>
      </c>
      <c r="F56" s="41" t="s">
        <v>26</v>
      </c>
      <c r="N56" s="60"/>
      <c r="O56" s="60"/>
      <c r="P56" s="61" t="str">
        <f>IF(SUM(P47:P54)=1,"Ok","Check")</f>
        <v>Ok</v>
      </c>
      <c r="Q56" s="61" t="str">
        <f t="shared" ref="Q56:T56" si="7">IF(SUM(Q47:Q54)=1,"Ok","Check")</f>
        <v>Ok</v>
      </c>
      <c r="R56" s="61" t="str">
        <f t="shared" si="7"/>
        <v>Ok</v>
      </c>
      <c r="S56" s="61" t="str">
        <f t="shared" si="7"/>
        <v>Ok</v>
      </c>
      <c r="T56" s="61" t="str">
        <f t="shared" si="7"/>
        <v>Ok</v>
      </c>
      <c r="U56" s="60"/>
      <c r="W56" s="61" t="str">
        <f>IF(COUNTIF(K56:T56,"Check")=0,"Ok","Check")</f>
        <v>Ok</v>
      </c>
    </row>
    <row r="57" spans="1:50" collapsed="1"/>
    <row r="58" spans="1:50" s="39" customFormat="1" ht="12.75">
      <c r="A58" s="30"/>
      <c r="B58" s="31" t="s">
        <v>27</v>
      </c>
      <c r="C58" s="30"/>
      <c r="D58" s="30"/>
      <c r="E58" s="30"/>
      <c r="F58" s="32"/>
      <c r="G58" s="32"/>
      <c r="H58" s="32"/>
      <c r="I58" s="32"/>
      <c r="J58" s="32"/>
      <c r="K58" s="33"/>
      <c r="L58" s="34"/>
      <c r="M58" s="33"/>
      <c r="N58" s="34"/>
      <c r="O58" s="33"/>
      <c r="P58" s="33"/>
      <c r="Q58" s="33"/>
      <c r="R58" s="33"/>
      <c r="S58" s="33"/>
      <c r="T58" s="33"/>
      <c r="U58" s="33"/>
      <c r="V58" s="33"/>
      <c r="W58" s="34"/>
      <c r="X58" s="35"/>
      <c r="Y58" s="35"/>
      <c r="Z58" s="35"/>
      <c r="AA58" s="35"/>
      <c r="AB58" s="35"/>
      <c r="AC58" s="35"/>
      <c r="AD58" s="35"/>
      <c r="AE58" s="36"/>
      <c r="AF58" s="37"/>
      <c r="AG58" s="37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>
      <c r="G59" s="54"/>
      <c r="H59" s="54"/>
    </row>
    <row r="60" spans="1:50">
      <c r="C60" s="42" t="s">
        <v>28</v>
      </c>
      <c r="D60" s="54" t="s">
        <v>7</v>
      </c>
      <c r="E60" s="54" t="s">
        <v>8</v>
      </c>
      <c r="F60" s="54" t="s">
        <v>9</v>
      </c>
      <c r="G60" s="54"/>
      <c r="H60" s="54"/>
      <c r="K60" s="55" t="str">
        <f>IF(RIGHT(K$4,2)&gt;=RIGHT('[1]Input|General'!$G$10,2),IF(RIGHT(K$4,2)&lt;=RIGHT('[1]Input|General'!$G$12,2),K$4,""),"")</f>
        <v/>
      </c>
      <c r="L60" s="55"/>
      <c r="M60" s="55"/>
      <c r="N60" s="55"/>
      <c r="O60" s="43">
        <v>2017</v>
      </c>
      <c r="P60" s="43">
        <v>2018</v>
      </c>
      <c r="Q60" s="43">
        <v>2019</v>
      </c>
      <c r="R60" s="43">
        <v>2020</v>
      </c>
      <c r="S60" s="43">
        <v>2021</v>
      </c>
      <c r="T60" s="43">
        <v>2022</v>
      </c>
    </row>
    <row r="61" spans="1:50">
      <c r="C61" s="46"/>
      <c r="G61" s="54"/>
      <c r="H61" s="54"/>
      <c r="K61" s="62"/>
      <c r="L61" s="62"/>
      <c r="M61" s="62"/>
      <c r="N61" s="62"/>
      <c r="O61" s="62"/>
    </row>
    <row r="62" spans="1:50">
      <c r="C62" s="63" t="s">
        <v>29</v>
      </c>
      <c r="D62" s="41" t="s">
        <v>19</v>
      </c>
      <c r="E62" s="41" t="s">
        <v>30</v>
      </c>
      <c r="F62" s="41" t="s">
        <v>26</v>
      </c>
      <c r="G62" s="54"/>
      <c r="H62" s="54"/>
      <c r="K62" s="62"/>
      <c r="L62" s="62"/>
      <c r="M62" s="62"/>
      <c r="N62" s="62"/>
      <c r="O62" s="64">
        <v>681052.37552208768</v>
      </c>
      <c r="P62" s="64">
        <v>696876.16312923201</v>
      </c>
      <c r="Q62" s="64">
        <v>712957.58517074725</v>
      </c>
      <c r="R62" s="64">
        <v>729352.45219299884</v>
      </c>
      <c r="S62" s="64">
        <v>746107.41440063191</v>
      </c>
      <c r="T62" s="64">
        <v>761903.81617654476</v>
      </c>
    </row>
    <row r="63" spans="1:50">
      <c r="C63" s="63" t="s">
        <v>31</v>
      </c>
      <c r="D63" s="41" t="s">
        <v>19</v>
      </c>
      <c r="E63" s="65" t="s">
        <v>32</v>
      </c>
      <c r="F63" s="41" t="s">
        <v>26</v>
      </c>
      <c r="G63" s="54"/>
      <c r="H63" s="54"/>
      <c r="K63" s="62"/>
      <c r="L63" s="62"/>
      <c r="M63" s="62"/>
      <c r="N63" s="62"/>
      <c r="O63" s="64">
        <v>11321.570511181057</v>
      </c>
      <c r="P63" s="64">
        <v>11479.88415154981</v>
      </c>
      <c r="Q63" s="64">
        <v>11646.100452276809</v>
      </c>
      <c r="R63" s="64">
        <v>11817.348395454161</v>
      </c>
      <c r="S63" s="64">
        <v>11993.670603200761</v>
      </c>
      <c r="T63" s="64">
        <v>12174.864234146964</v>
      </c>
    </row>
    <row r="64" spans="1:50">
      <c r="C64" s="56"/>
      <c r="D64" s="41" t="s">
        <v>19</v>
      </c>
      <c r="E64" s="41" t="s">
        <v>30</v>
      </c>
      <c r="F64" s="41" t="s">
        <v>26</v>
      </c>
      <c r="G64" s="54"/>
      <c r="H64" s="54"/>
      <c r="K64" s="62"/>
      <c r="L64" s="62"/>
      <c r="M64" s="62"/>
      <c r="N64" s="62"/>
      <c r="O64" s="66"/>
      <c r="P64" s="66"/>
      <c r="Q64" s="66"/>
      <c r="R64" s="66"/>
      <c r="S64" s="66"/>
      <c r="T64" s="66"/>
    </row>
    <row r="65" spans="3:21">
      <c r="C65" s="56"/>
      <c r="D65" s="41" t="s">
        <v>19</v>
      </c>
      <c r="E65" s="41" t="s">
        <v>30</v>
      </c>
      <c r="F65" s="41" t="s">
        <v>26</v>
      </c>
      <c r="G65" s="54"/>
      <c r="H65" s="54"/>
      <c r="K65" s="62"/>
      <c r="L65" s="62"/>
      <c r="M65" s="62"/>
      <c r="N65" s="62"/>
      <c r="O65" s="66"/>
      <c r="P65" s="66"/>
      <c r="Q65" s="66"/>
      <c r="R65" s="66"/>
      <c r="S65" s="66"/>
      <c r="T65" s="66"/>
    </row>
    <row r="66" spans="3:21">
      <c r="C66" s="56"/>
      <c r="D66" s="41" t="s">
        <v>19</v>
      </c>
      <c r="E66" s="41" t="s">
        <v>30</v>
      </c>
      <c r="F66" s="41" t="s">
        <v>26</v>
      </c>
      <c r="G66" s="54"/>
      <c r="H66" s="54"/>
      <c r="K66" s="62"/>
      <c r="L66" s="62"/>
      <c r="M66" s="62"/>
      <c r="N66" s="62"/>
      <c r="O66" s="66"/>
      <c r="P66" s="66"/>
      <c r="Q66" s="66"/>
      <c r="R66" s="66"/>
      <c r="S66" s="66"/>
      <c r="T66" s="66"/>
    </row>
    <row r="67" spans="3:21">
      <c r="C67" s="56"/>
      <c r="D67" s="41" t="s">
        <v>19</v>
      </c>
      <c r="E67" s="41" t="s">
        <v>30</v>
      </c>
      <c r="F67" s="41" t="s">
        <v>26</v>
      </c>
      <c r="G67" s="54"/>
      <c r="H67" s="54"/>
      <c r="K67" s="62"/>
      <c r="L67" s="62"/>
      <c r="M67" s="62"/>
      <c r="N67" s="62"/>
      <c r="O67" s="66"/>
      <c r="P67" s="66"/>
      <c r="Q67" s="66"/>
      <c r="R67" s="66"/>
      <c r="S67" s="66"/>
      <c r="T67" s="66"/>
    </row>
    <row r="68" spans="3:21">
      <c r="C68" s="46"/>
      <c r="G68" s="54"/>
      <c r="H68" s="54"/>
      <c r="K68" s="62"/>
      <c r="L68" s="62"/>
      <c r="M68" s="62"/>
      <c r="N68" s="62"/>
      <c r="O68" s="62"/>
    </row>
    <row r="69" spans="3:21">
      <c r="C69" s="42" t="s">
        <v>33</v>
      </c>
      <c r="D69" s="54" t="s">
        <v>7</v>
      </c>
      <c r="E69" s="54" t="s">
        <v>8</v>
      </c>
      <c r="F69" s="54" t="s">
        <v>9</v>
      </c>
      <c r="G69" s="54"/>
      <c r="H69" s="54"/>
      <c r="K69" s="55" t="str">
        <f>IF(RIGHT(K$4,2)&gt;=RIGHT('[1]Input|General'!$G$11,2),IF(RIGHT(K$4,2)&lt;=RIGHT('[1]Input|General'!$G$12,2),K$4,""),"")</f>
        <v/>
      </c>
      <c r="L69" s="55"/>
      <c r="M69" s="55"/>
      <c r="N69" s="55"/>
      <c r="O69" s="43">
        <v>2017</v>
      </c>
      <c r="P69" s="43">
        <v>2018</v>
      </c>
      <c r="Q69" s="43">
        <v>2019</v>
      </c>
      <c r="R69" s="43">
        <v>2020</v>
      </c>
      <c r="S69" s="43">
        <v>2021</v>
      </c>
      <c r="T69" s="43">
        <v>2022</v>
      </c>
      <c r="U69" s="40" t="str">
        <f>IF(RIGHT(U$4,2)&gt;=RIGHT('[1]Input|General'!$G$11,2),IF(RIGHT(U$4,2)&lt;='[1]Input|General'!$G$12,'[1]Input|Reported opex'!T$4,""),"")</f>
        <v/>
      </c>
    </row>
    <row r="70" spans="3:21">
      <c r="C70" s="46"/>
      <c r="G70" s="54"/>
      <c r="H70" s="54"/>
      <c r="K70" s="62"/>
      <c r="L70" s="62"/>
      <c r="M70" s="62"/>
      <c r="N70" s="62"/>
      <c r="O70" s="62"/>
    </row>
    <row r="71" spans="3:21">
      <c r="C71" s="59" t="s">
        <v>29</v>
      </c>
      <c r="D71" s="41" t="s">
        <v>12</v>
      </c>
      <c r="E71" s="41" t="s">
        <v>30</v>
      </c>
      <c r="F71" s="41" t="s">
        <v>26</v>
      </c>
      <c r="G71" s="54"/>
      <c r="H71" s="54"/>
      <c r="K71" s="67" t="str">
        <f t="shared" ref="K71:T76" si="8">IF(ISBLANK(J62),"",LN(K62)-LN(J62))</f>
        <v/>
      </c>
      <c r="L71" s="67" t="str">
        <f t="shared" si="8"/>
        <v/>
      </c>
      <c r="M71" s="67" t="str">
        <f t="shared" si="8"/>
        <v/>
      </c>
      <c r="N71" s="67" t="str">
        <f t="shared" si="8"/>
        <v/>
      </c>
      <c r="O71" s="67" t="str">
        <f t="shared" si="8"/>
        <v/>
      </c>
      <c r="P71" s="67">
        <f t="shared" si="8"/>
        <v>2.2968510795283947E-2</v>
      </c>
      <c r="Q71" s="67">
        <f t="shared" si="8"/>
        <v>2.2814207094299377E-2</v>
      </c>
      <c r="R71" s="67">
        <f t="shared" si="8"/>
        <v>2.2735157883008839E-2</v>
      </c>
      <c r="S71" s="67">
        <f t="shared" si="8"/>
        <v>2.2712488282055077E-2</v>
      </c>
      <c r="T71" s="67">
        <f>IF(ISBLANK(S62),"",LN(T62)-LN(S62))</f>
        <v>2.0950745258616621E-2</v>
      </c>
    </row>
    <row r="72" spans="3:21">
      <c r="C72" s="59" t="str">
        <f>C63</f>
        <v>Network length</v>
      </c>
      <c r="D72" s="41" t="s">
        <v>12</v>
      </c>
      <c r="E72" s="65" t="s">
        <v>32</v>
      </c>
      <c r="F72" s="41" t="s">
        <v>26</v>
      </c>
      <c r="G72" s="54"/>
      <c r="H72" s="54"/>
      <c r="K72" s="67" t="str">
        <f t="shared" si="8"/>
        <v/>
      </c>
      <c r="L72" s="67" t="str">
        <f t="shared" si="8"/>
        <v/>
      </c>
      <c r="M72" s="67" t="str">
        <f t="shared" si="8"/>
        <v/>
      </c>
      <c r="N72" s="67" t="str">
        <f t="shared" si="8"/>
        <v/>
      </c>
      <c r="O72" s="67" t="str">
        <f t="shared" si="8"/>
        <v/>
      </c>
      <c r="P72" s="67">
        <f t="shared" si="8"/>
        <v>1.3886498623399746E-2</v>
      </c>
      <c r="Q72" s="67">
        <f t="shared" si="8"/>
        <v>1.4375099340206532E-2</v>
      </c>
      <c r="R72" s="67">
        <f t="shared" si="8"/>
        <v>1.4597255933589182E-2</v>
      </c>
      <c r="S72" s="67">
        <f t="shared" si="8"/>
        <v>1.4810406118302311E-2</v>
      </c>
      <c r="T72" s="67">
        <f t="shared" si="8"/>
        <v>1.4994456802863709E-2</v>
      </c>
    </row>
    <row r="73" spans="3:21">
      <c r="C73" s="59">
        <f t="shared" ref="C73:C76" si="9">C64</f>
        <v>0</v>
      </c>
      <c r="D73" s="41" t="s">
        <v>12</v>
      </c>
      <c r="E73" s="41" t="s">
        <v>30</v>
      </c>
      <c r="F73" s="41" t="s">
        <v>26</v>
      </c>
      <c r="G73" s="54"/>
      <c r="H73" s="54"/>
      <c r="K73" s="67" t="str">
        <f t="shared" si="8"/>
        <v/>
      </c>
      <c r="L73" s="67" t="str">
        <f t="shared" si="8"/>
        <v/>
      </c>
      <c r="M73" s="67" t="str">
        <f t="shared" si="8"/>
        <v/>
      </c>
      <c r="N73" s="67" t="str">
        <f t="shared" si="8"/>
        <v/>
      </c>
      <c r="O73" s="67" t="str">
        <f t="shared" si="8"/>
        <v/>
      </c>
      <c r="P73" s="67" t="str">
        <f t="shared" si="8"/>
        <v/>
      </c>
      <c r="Q73" s="67" t="str">
        <f t="shared" si="8"/>
        <v/>
      </c>
      <c r="R73" s="67" t="str">
        <f t="shared" si="8"/>
        <v/>
      </c>
      <c r="S73" s="67" t="str">
        <f t="shared" si="8"/>
        <v/>
      </c>
      <c r="T73" s="67" t="str">
        <f t="shared" si="8"/>
        <v/>
      </c>
    </row>
    <row r="74" spans="3:21">
      <c r="C74" s="59">
        <f>C65</f>
        <v>0</v>
      </c>
      <c r="D74" s="41" t="s">
        <v>12</v>
      </c>
      <c r="E74" s="41" t="s">
        <v>30</v>
      </c>
      <c r="F74" s="41" t="s">
        <v>26</v>
      </c>
      <c r="G74" s="54"/>
      <c r="H74" s="54"/>
      <c r="K74" s="67" t="str">
        <f t="shared" si="8"/>
        <v/>
      </c>
      <c r="L74" s="67" t="str">
        <f t="shared" si="8"/>
        <v/>
      </c>
      <c r="M74" s="67" t="str">
        <f t="shared" si="8"/>
        <v/>
      </c>
      <c r="N74" s="67" t="str">
        <f t="shared" si="8"/>
        <v/>
      </c>
      <c r="O74" s="67" t="str">
        <f t="shared" si="8"/>
        <v/>
      </c>
      <c r="P74" s="67" t="str">
        <f t="shared" si="8"/>
        <v/>
      </c>
      <c r="Q74" s="67" t="str">
        <f t="shared" si="8"/>
        <v/>
      </c>
      <c r="R74" s="67" t="str">
        <f t="shared" si="8"/>
        <v/>
      </c>
      <c r="S74" s="67" t="str">
        <f t="shared" si="8"/>
        <v/>
      </c>
      <c r="T74" s="67" t="str">
        <f t="shared" si="8"/>
        <v/>
      </c>
    </row>
    <row r="75" spans="3:21">
      <c r="C75" s="59">
        <f t="shared" si="9"/>
        <v>0</v>
      </c>
      <c r="D75" s="41" t="s">
        <v>12</v>
      </c>
      <c r="E75" s="41" t="s">
        <v>30</v>
      </c>
      <c r="F75" s="41" t="s">
        <v>26</v>
      </c>
      <c r="G75" s="54"/>
      <c r="H75" s="54"/>
      <c r="K75" s="67" t="str">
        <f t="shared" si="8"/>
        <v/>
      </c>
      <c r="L75" s="67" t="str">
        <f t="shared" si="8"/>
        <v/>
      </c>
      <c r="M75" s="67" t="str">
        <f t="shared" si="8"/>
        <v/>
      </c>
      <c r="N75" s="67" t="str">
        <f t="shared" si="8"/>
        <v/>
      </c>
      <c r="O75" s="67" t="str">
        <f t="shared" si="8"/>
        <v/>
      </c>
      <c r="P75" s="67" t="str">
        <f t="shared" si="8"/>
        <v/>
      </c>
      <c r="Q75" s="67" t="str">
        <f t="shared" si="8"/>
        <v/>
      </c>
      <c r="R75" s="67" t="str">
        <f t="shared" si="8"/>
        <v/>
      </c>
      <c r="S75" s="67" t="str">
        <f t="shared" si="8"/>
        <v/>
      </c>
      <c r="T75" s="67" t="str">
        <f t="shared" si="8"/>
        <v/>
      </c>
    </row>
    <row r="76" spans="3:21">
      <c r="C76" s="59">
        <f t="shared" si="9"/>
        <v>0</v>
      </c>
      <c r="D76" s="41" t="s">
        <v>12</v>
      </c>
      <c r="E76" s="41" t="s">
        <v>30</v>
      </c>
      <c r="F76" s="41" t="s">
        <v>26</v>
      </c>
      <c r="G76" s="54"/>
      <c r="H76" s="54"/>
      <c r="K76" s="67" t="str">
        <f t="shared" si="8"/>
        <v/>
      </c>
      <c r="L76" s="67" t="str">
        <f t="shared" si="8"/>
        <v/>
      </c>
      <c r="M76" s="67" t="str">
        <f t="shared" si="8"/>
        <v/>
      </c>
      <c r="N76" s="67" t="str">
        <f t="shared" si="8"/>
        <v/>
      </c>
      <c r="O76" s="67" t="str">
        <f t="shared" si="8"/>
        <v/>
      </c>
      <c r="P76" s="67" t="str">
        <f t="shared" si="8"/>
        <v/>
      </c>
      <c r="Q76" s="67" t="str">
        <f t="shared" si="8"/>
        <v/>
      </c>
      <c r="R76" s="67" t="str">
        <f t="shared" si="8"/>
        <v/>
      </c>
      <c r="S76" s="67" t="str">
        <f t="shared" si="8"/>
        <v/>
      </c>
      <c r="T76" s="67" t="str">
        <f t="shared" si="8"/>
        <v/>
      </c>
    </row>
    <row r="77" spans="3:21">
      <c r="C77" s="46"/>
      <c r="G77" s="54"/>
      <c r="H77" s="54"/>
      <c r="K77" s="62"/>
      <c r="L77" s="62"/>
      <c r="M77" s="62"/>
      <c r="N77" s="62"/>
      <c r="O77" s="62"/>
    </row>
    <row r="78" spans="3:21">
      <c r="C78" s="42" t="s">
        <v>23</v>
      </c>
      <c r="G78" s="54"/>
      <c r="H78" s="54"/>
      <c r="K78" s="62"/>
      <c r="L78" s="62"/>
      <c r="M78" s="62"/>
      <c r="N78" s="62"/>
      <c r="O78" s="62"/>
    </row>
    <row r="79" spans="3:21">
      <c r="C79" s="46"/>
      <c r="G79" s="54"/>
      <c r="H79" s="54"/>
      <c r="K79" s="62"/>
      <c r="L79" s="62"/>
      <c r="M79" s="62"/>
      <c r="N79" s="62"/>
    </row>
    <row r="80" spans="3:21">
      <c r="C80" s="59" t="str">
        <f>C62</f>
        <v>Customer numbers</v>
      </c>
      <c r="D80" s="41" t="s">
        <v>19</v>
      </c>
      <c r="E80" s="41" t="s">
        <v>30</v>
      </c>
      <c r="F80" s="41" t="s">
        <v>26</v>
      </c>
      <c r="G80" s="54"/>
      <c r="H80" s="54"/>
      <c r="K80" s="62"/>
      <c r="L80" s="62"/>
      <c r="M80" s="62"/>
      <c r="N80" s="62"/>
      <c r="P80" s="57">
        <v>0.45</v>
      </c>
    </row>
    <row r="81" spans="1:50">
      <c r="C81" s="59" t="str">
        <f>C63</f>
        <v>Network length</v>
      </c>
      <c r="D81" s="41" t="s">
        <v>19</v>
      </c>
      <c r="E81" s="65" t="s">
        <v>32</v>
      </c>
      <c r="F81" s="41" t="s">
        <v>26</v>
      </c>
      <c r="G81" s="54"/>
      <c r="H81" s="54"/>
      <c r="K81" s="62"/>
      <c r="L81" s="62"/>
      <c r="M81" s="62"/>
      <c r="N81" s="62"/>
      <c r="P81" s="57">
        <v>0.55000000000000004</v>
      </c>
    </row>
    <row r="82" spans="1:50">
      <c r="C82" s="59">
        <f t="shared" ref="C82:C85" si="10">C64</f>
        <v>0</v>
      </c>
      <c r="D82" s="41" t="s">
        <v>19</v>
      </c>
      <c r="E82" s="41" t="s">
        <v>30</v>
      </c>
      <c r="F82" s="41" t="s">
        <v>26</v>
      </c>
      <c r="G82" s="54"/>
      <c r="H82" s="54"/>
      <c r="K82" s="62"/>
      <c r="L82" s="62"/>
      <c r="M82" s="62"/>
      <c r="N82" s="62"/>
      <c r="P82" s="57"/>
    </row>
    <row r="83" spans="1:50">
      <c r="C83" s="59">
        <f>C65</f>
        <v>0</v>
      </c>
      <c r="D83" s="41" t="s">
        <v>19</v>
      </c>
      <c r="E83" s="41" t="s">
        <v>30</v>
      </c>
      <c r="F83" s="41" t="s">
        <v>26</v>
      </c>
      <c r="G83" s="54"/>
      <c r="H83" s="54"/>
      <c r="K83" s="62"/>
      <c r="L83" s="62"/>
      <c r="M83" s="62"/>
      <c r="N83" s="62"/>
      <c r="P83" s="57"/>
    </row>
    <row r="84" spans="1:50">
      <c r="C84" s="59">
        <f t="shared" si="10"/>
        <v>0</v>
      </c>
      <c r="D84" s="41" t="s">
        <v>19</v>
      </c>
      <c r="E84" s="41" t="s">
        <v>30</v>
      </c>
      <c r="F84" s="41" t="s">
        <v>26</v>
      </c>
      <c r="G84" s="54"/>
      <c r="H84" s="54"/>
      <c r="K84" s="62"/>
      <c r="L84" s="62"/>
      <c r="M84" s="62"/>
      <c r="N84" s="62"/>
      <c r="P84" s="57"/>
    </row>
    <row r="85" spans="1:50">
      <c r="C85" s="59">
        <f t="shared" si="10"/>
        <v>0</v>
      </c>
      <c r="D85" s="41" t="s">
        <v>19</v>
      </c>
      <c r="E85" s="41" t="s">
        <v>30</v>
      </c>
      <c r="F85" s="41" t="s">
        <v>26</v>
      </c>
      <c r="G85" s="54"/>
      <c r="H85" s="54"/>
      <c r="K85" s="62"/>
      <c r="L85" s="62"/>
      <c r="M85" s="62"/>
      <c r="N85" s="62"/>
      <c r="P85" s="57"/>
    </row>
    <row r="86" spans="1:50">
      <c r="G86" s="54"/>
      <c r="H86" s="54"/>
    </row>
    <row r="87" spans="1:50">
      <c r="C87" s="40" t="s">
        <v>24</v>
      </c>
      <c r="D87" s="41" t="s">
        <v>12</v>
      </c>
      <c r="E87" s="41" t="s">
        <v>25</v>
      </c>
      <c r="F87" s="41" t="s">
        <v>26</v>
      </c>
      <c r="N87" s="60"/>
      <c r="P87" s="61" t="str">
        <f>IF(SUM(P80:P85)=1,"Ok","Check")</f>
        <v>Ok</v>
      </c>
      <c r="Q87" s="60"/>
      <c r="R87" s="60"/>
      <c r="S87" s="60"/>
      <c r="T87" s="60"/>
      <c r="U87" s="60"/>
      <c r="W87" s="61" t="str">
        <f>IF(COUNTIF(K87:T87,"Check")=0,"Ok","Check")</f>
        <v>Ok</v>
      </c>
    </row>
    <row r="88" spans="1:50"/>
    <row r="89" spans="1:50" s="39" customFormat="1" ht="12.75">
      <c r="A89" s="30"/>
      <c r="B89" s="31" t="s">
        <v>34</v>
      </c>
      <c r="C89" s="30"/>
      <c r="D89" s="30"/>
      <c r="E89" s="30"/>
      <c r="F89" s="32"/>
      <c r="G89" s="32"/>
      <c r="H89" s="32"/>
      <c r="I89" s="32"/>
      <c r="J89" s="32"/>
      <c r="K89" s="33"/>
      <c r="L89" s="34"/>
      <c r="M89" s="33"/>
      <c r="N89" s="34"/>
      <c r="O89" s="33"/>
      <c r="P89" s="33"/>
      <c r="Q89" s="33"/>
      <c r="R89" s="33"/>
      <c r="S89" s="33"/>
      <c r="T89" s="33"/>
      <c r="U89" s="33"/>
      <c r="V89" s="33"/>
      <c r="W89" s="34"/>
      <c r="X89" s="35"/>
      <c r="Y89" s="35"/>
      <c r="Z89" s="35"/>
      <c r="AA89" s="35"/>
      <c r="AB89" s="35"/>
      <c r="AC89" s="35"/>
      <c r="AD89" s="35"/>
      <c r="AE89" s="36"/>
      <c r="AF89" s="37"/>
      <c r="AG89" s="37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</row>
    <row r="90" spans="1:50">
      <c r="G90" s="54"/>
      <c r="H90" s="54"/>
    </row>
    <row r="91" spans="1:50">
      <c r="C91" s="42" t="s">
        <v>35</v>
      </c>
      <c r="D91" s="54" t="s">
        <v>7</v>
      </c>
      <c r="E91" s="54" t="s">
        <v>8</v>
      </c>
      <c r="F91" s="54" t="s">
        <v>9</v>
      </c>
      <c r="G91" s="54"/>
      <c r="H91" s="54"/>
      <c r="K91" s="55" t="str">
        <f>IF(RIGHT(K$4,2)&gt;=RIGHT('[1]Input|General'!$G$11,2),IF(RIGHT(K$4,2)&lt;=RIGHT('[1]Input|General'!$G$12,2),K$4,""),"")</f>
        <v/>
      </c>
      <c r="L91" s="55"/>
      <c r="M91" s="55"/>
      <c r="N91" s="55"/>
      <c r="O91" s="43">
        <v>2017</v>
      </c>
      <c r="P91" s="43">
        <v>2018</v>
      </c>
      <c r="Q91" s="43">
        <v>2019</v>
      </c>
      <c r="R91" s="43">
        <v>2020</v>
      </c>
      <c r="S91" s="43">
        <v>2021</v>
      </c>
      <c r="T91" s="43">
        <v>2022</v>
      </c>
    </row>
    <row r="92" spans="1:50">
      <c r="C92" s="46"/>
      <c r="G92" s="54"/>
      <c r="H92" s="54"/>
      <c r="K92" s="62"/>
      <c r="L92" s="62"/>
      <c r="M92" s="62"/>
      <c r="N92" s="62"/>
      <c r="O92" s="62"/>
    </row>
    <row r="93" spans="1:50">
      <c r="C93" s="74" t="s">
        <v>35</v>
      </c>
      <c r="D93" s="41" t="s">
        <v>19</v>
      </c>
      <c r="E93" s="41" t="s">
        <v>39</v>
      </c>
      <c r="F93" s="41" t="s">
        <v>26</v>
      </c>
      <c r="G93" s="54"/>
      <c r="H93" s="54"/>
      <c r="K93" s="62"/>
      <c r="L93" s="62"/>
      <c r="M93" s="62"/>
      <c r="N93" s="62"/>
      <c r="O93" s="62"/>
      <c r="P93" s="57">
        <v>1.0379542276933846E-2</v>
      </c>
      <c r="Q93" s="57">
        <v>1.0379542276933846E-2</v>
      </c>
      <c r="R93" s="57">
        <v>1.0379542276933846E-2</v>
      </c>
      <c r="S93" s="57">
        <v>1.0379542276933846E-2</v>
      </c>
      <c r="T93" s="57">
        <v>1.0379542276933846E-2</v>
      </c>
    </row>
    <row r="94" spans="1:50" s="68" customFormat="1">
      <c r="C94" s="69"/>
      <c r="D94" s="70"/>
      <c r="E94" s="70"/>
      <c r="F94" s="70"/>
      <c r="G94" s="71"/>
      <c r="H94" s="71"/>
      <c r="I94" s="70"/>
      <c r="J94" s="70"/>
      <c r="K94" s="72"/>
      <c r="L94" s="72"/>
      <c r="M94" s="72"/>
      <c r="N94" s="72"/>
      <c r="O94" s="72"/>
      <c r="P94" s="73"/>
      <c r="Q94" s="73"/>
      <c r="R94" s="73"/>
      <c r="S94" s="73"/>
      <c r="T94" s="73"/>
    </row>
    <row r="95" spans="1:50" s="68" customFormat="1">
      <c r="C95" s="69"/>
      <c r="D95" s="70"/>
      <c r="E95" s="70"/>
      <c r="F95" s="70"/>
      <c r="G95" s="71"/>
      <c r="H95" s="71"/>
      <c r="I95" s="70"/>
      <c r="J95" s="70"/>
      <c r="K95" s="72"/>
      <c r="L95" s="72"/>
      <c r="M95" s="72"/>
      <c r="N95" s="72"/>
      <c r="O95" s="72"/>
      <c r="P95" s="73"/>
      <c r="Q95" s="73"/>
      <c r="R95" s="73"/>
      <c r="S95" s="73"/>
      <c r="T95" s="73"/>
    </row>
    <row r="96" spans="1:50" s="68" customFormat="1">
      <c r="C96" s="69"/>
      <c r="D96" s="70"/>
      <c r="E96" s="70"/>
      <c r="F96" s="70"/>
      <c r="G96" s="71"/>
      <c r="H96" s="71"/>
      <c r="I96" s="70"/>
      <c r="J96" s="70"/>
      <c r="K96" s="72"/>
      <c r="L96" s="72"/>
      <c r="M96" s="72"/>
      <c r="N96" s="72"/>
      <c r="O96" s="72"/>
      <c r="P96" s="73"/>
      <c r="Q96" s="73"/>
      <c r="R96" s="73"/>
      <c r="S96" s="73"/>
      <c r="T96" s="73"/>
    </row>
    <row r="97" spans="1:50" s="68" customFormat="1">
      <c r="C97" s="69"/>
      <c r="D97" s="70"/>
      <c r="E97" s="70"/>
      <c r="F97" s="70"/>
      <c r="G97" s="71"/>
      <c r="H97" s="71"/>
      <c r="I97" s="70"/>
      <c r="J97" s="70"/>
      <c r="K97" s="72"/>
      <c r="L97" s="72"/>
      <c r="M97" s="72"/>
      <c r="N97" s="72"/>
      <c r="O97" s="72"/>
      <c r="P97" s="73"/>
      <c r="Q97" s="73"/>
      <c r="R97" s="73"/>
      <c r="S97" s="73"/>
      <c r="T97" s="73"/>
    </row>
    <row r="98" spans="1:50" s="39" customFormat="1" ht="12.75">
      <c r="A98" s="30"/>
      <c r="B98" s="31" t="s">
        <v>38</v>
      </c>
      <c r="C98" s="30"/>
      <c r="D98" s="30"/>
      <c r="E98" s="30"/>
      <c r="F98" s="32"/>
      <c r="G98" s="32"/>
      <c r="H98" s="32"/>
      <c r="I98" s="32"/>
      <c r="J98" s="32"/>
      <c r="K98" s="33"/>
      <c r="L98" s="34"/>
      <c r="M98" s="33"/>
      <c r="N98" s="34"/>
      <c r="O98" s="33"/>
      <c r="P98" s="33"/>
      <c r="Q98" s="33"/>
      <c r="R98" s="33"/>
      <c r="S98" s="33"/>
      <c r="T98" s="33"/>
      <c r="U98" s="33"/>
      <c r="V98" s="33"/>
      <c r="W98" s="34"/>
      <c r="X98" s="35"/>
      <c r="Y98" s="35"/>
      <c r="Z98" s="35"/>
      <c r="AA98" s="35"/>
      <c r="AB98" s="35"/>
      <c r="AC98" s="35"/>
      <c r="AD98" s="35"/>
      <c r="AE98" s="36"/>
      <c r="AF98" s="37"/>
      <c r="AG98" s="37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99" spans="1:50">
      <c r="G99" s="54"/>
      <c r="H99" s="54"/>
    </row>
    <row r="100" spans="1:50">
      <c r="C100" s="42" t="s">
        <v>38</v>
      </c>
      <c r="D100" s="54" t="s">
        <v>7</v>
      </c>
      <c r="E100" s="54" t="s">
        <v>8</v>
      </c>
      <c r="F100" s="54" t="s">
        <v>9</v>
      </c>
      <c r="G100" s="54"/>
      <c r="H100" s="54"/>
      <c r="K100" s="55" t="str">
        <f>IF(RIGHT(K$4,2)&gt;=RIGHT('[1]Input|General'!$G$11,2),IF(RIGHT(K$4,2)&lt;=RIGHT('[1]Input|General'!$G$12,2),K$4,""),"")</f>
        <v/>
      </c>
      <c r="L100" s="55"/>
      <c r="M100" s="55"/>
      <c r="N100" s="55"/>
      <c r="O100" s="43">
        <v>2017</v>
      </c>
      <c r="P100" s="43">
        <v>2018</v>
      </c>
      <c r="Q100" s="43">
        <v>2019</v>
      </c>
      <c r="R100" s="43">
        <v>2020</v>
      </c>
      <c r="S100" s="43">
        <v>2021</v>
      </c>
      <c r="T100" s="43">
        <v>2022</v>
      </c>
      <c r="U100" s="43" t="s">
        <v>40</v>
      </c>
    </row>
    <row r="101" spans="1:50">
      <c r="C101" s="46"/>
      <c r="G101" s="54"/>
      <c r="H101" s="54"/>
      <c r="K101" s="62"/>
      <c r="L101" s="62"/>
      <c r="M101" s="62"/>
      <c r="N101" s="62"/>
      <c r="O101" s="62"/>
    </row>
    <row r="102" spans="1:50">
      <c r="C102" s="74" t="s">
        <v>37</v>
      </c>
      <c r="D102" s="41" t="s">
        <v>19</v>
      </c>
      <c r="E102" s="41" t="s">
        <v>39</v>
      </c>
      <c r="F102" s="41" t="s">
        <v>26</v>
      </c>
      <c r="G102" s="54"/>
      <c r="H102" s="54"/>
      <c r="K102" s="62"/>
      <c r="L102" s="62"/>
      <c r="M102" s="62"/>
      <c r="N102" s="62"/>
      <c r="O102" s="62"/>
      <c r="P102" s="57">
        <f>(1+SUMPRODUCT(P71:P72,$P$80:$P$81))*(1-P93)-1</f>
        <v>7.4073061160895293E-3</v>
      </c>
      <c r="Q102" s="57">
        <f>(1+SUMPRODUCT(Q71:Q72,$P$80:$P$81))*(1-Q93)-1</f>
        <v>7.6045312672066157E-3</v>
      </c>
      <c r="R102" s="57">
        <f>(1+SUMPRODUCT(R71:R72,$P$80:$P$81))*(1-R93)-1</f>
        <v>7.6902462350061374E-3</v>
      </c>
      <c r="S102" s="57">
        <f>(1+SUMPRODUCT(S71:S72,$P$80:$P$81))*(1-S93)-1</f>
        <v>7.7961665804613389E-3</v>
      </c>
      <c r="T102" s="57">
        <f>(1+SUMPRODUCT(T71:T72,$P$80:$P$81))*(1-T93)-1</f>
        <v>7.1117881361857371E-3</v>
      </c>
      <c r="U102" s="76">
        <f>AVERAGE(P102:T102)</f>
        <v>7.522007666989872E-3</v>
      </c>
    </row>
    <row r="103" spans="1:50">
      <c r="C103" s="46"/>
      <c r="G103" s="54"/>
      <c r="H103" s="54"/>
      <c r="K103" s="62"/>
      <c r="L103" s="62"/>
      <c r="M103" s="62"/>
      <c r="N103" s="62"/>
      <c r="O103" s="62"/>
    </row>
    <row r="104" spans="1:50" s="39" customFormat="1" ht="12.75">
      <c r="A104" s="30"/>
      <c r="B104" s="31" t="s">
        <v>36</v>
      </c>
      <c r="C104" s="30"/>
      <c r="D104" s="30"/>
      <c r="E104" s="30"/>
      <c r="F104" s="32"/>
      <c r="G104" s="32"/>
      <c r="H104" s="32"/>
      <c r="I104" s="32"/>
      <c r="J104" s="32"/>
      <c r="K104" s="33"/>
      <c r="L104" s="34"/>
      <c r="M104" s="33"/>
      <c r="N104" s="34"/>
      <c r="O104" s="33"/>
      <c r="P104" s="33"/>
      <c r="Q104" s="33"/>
      <c r="R104" s="33"/>
      <c r="S104" s="33"/>
      <c r="T104" s="33"/>
      <c r="U104" s="33"/>
      <c r="V104" s="33"/>
      <c r="W104" s="34"/>
      <c r="X104" s="35"/>
      <c r="Y104" s="35"/>
      <c r="Z104" s="35"/>
      <c r="AA104" s="35"/>
      <c r="AB104" s="35"/>
      <c r="AC104" s="35"/>
      <c r="AD104" s="35"/>
      <c r="AE104" s="36"/>
      <c r="AF104" s="37"/>
      <c r="AG104" s="37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</row>
    <row r="105" spans="1:50" hidden="1"/>
    <row r="106" spans="1:50" hidden="1"/>
    <row r="107" spans="1:50" hidden="1"/>
    <row r="108" spans="1:50" hidden="1"/>
    <row r="109" spans="1:50" hidden="1"/>
    <row r="110" spans="1:50" hidden="1"/>
    <row r="111" spans="1:50" hidden="1"/>
    <row r="112" spans="1:50" hidden="1"/>
    <row r="113" s="40" customFormat="1" hidden="1"/>
    <row r="114" s="40" customFormat="1" hidden="1"/>
    <row r="115" s="40" customFormat="1" hidden="1"/>
    <row r="116" s="40" customFormat="1" hidden="1"/>
    <row r="117" s="40" customFormat="1" hidden="1"/>
    <row r="118" s="40" customFormat="1" hidden="1"/>
    <row r="119" s="40" customFormat="1" hidden="1"/>
    <row r="120" s="40" customFormat="1" hidden="1"/>
    <row r="121" s="40" customFormat="1" hidden="1"/>
    <row r="122" s="40" customFormat="1" hidden="1"/>
    <row r="123" s="40" customFormat="1" hidden="1"/>
    <row r="124" s="40" customFormat="1" hidden="1"/>
    <row r="125" s="40" customFormat="1" hidden="1"/>
    <row r="126" s="40" customFormat="1" hidden="1"/>
    <row r="127" s="40" customFormat="1" hidden="1"/>
    <row r="128" s="40" customFormat="1" hidden="1"/>
    <row r="129" s="40" customFormat="1" hidden="1"/>
    <row r="130" s="40" customFormat="1" hidden="1"/>
    <row r="131" s="40" customFormat="1" hidden="1"/>
    <row r="132" s="40" customFormat="1" hidden="1"/>
    <row r="133" s="40" customFormat="1" hidden="1"/>
    <row r="134" s="40" customFormat="1" hidden="1"/>
    <row r="135" s="40" customFormat="1" hidden="1"/>
    <row r="136" s="40" customFormat="1" hidden="1"/>
    <row r="137" s="40" customFormat="1" hidden="1"/>
    <row r="138" s="40" customFormat="1" hidden="1"/>
    <row r="139" s="40" customFormat="1" hidden="1"/>
    <row r="140" s="40" customFormat="1" hidden="1"/>
    <row r="141" s="40" customFormat="1" hidden="1"/>
    <row r="142" s="40" customFormat="1" hidden="1"/>
    <row r="143" s="40" customFormat="1" hidden="1"/>
    <row r="144" s="40" customFormat="1" hidden="1"/>
    <row r="145" s="40" customFormat="1" hidden="1"/>
    <row r="146" s="40" customFormat="1" hidden="1"/>
    <row r="147" s="40" customFormat="1" hidden="1"/>
    <row r="148" s="40" customFormat="1" hidden="1"/>
    <row r="149" s="40" customFormat="1" hidden="1"/>
    <row r="150" s="40" customFormat="1" hidden="1"/>
    <row r="151" s="40" customFormat="1" hidden="1"/>
    <row r="152" s="40" customFormat="1" hidden="1"/>
    <row r="153" s="40" customFormat="1" hidden="1"/>
    <row r="154" s="40" customFormat="1" hidden="1"/>
    <row r="155" s="40" customFormat="1" hidden="1"/>
    <row r="156" s="40" customFormat="1" hidden="1"/>
    <row r="157" s="40" customFormat="1" hidden="1"/>
    <row r="158" s="40" customFormat="1" hidden="1"/>
    <row r="159" s="40" customFormat="1" hidden="1"/>
    <row r="160" s="40" customFormat="1" hidden="1"/>
    <row r="161" s="40" customFormat="1" hidden="1"/>
    <row r="162" s="40" customFormat="1" hidden="1"/>
    <row r="163" s="40" customFormat="1" hidden="1"/>
    <row r="164" s="40" customFormat="1" hidden="1"/>
    <row r="165" s="40" customFormat="1" hidden="1"/>
    <row r="166" s="40" customFormat="1" hidden="1"/>
    <row r="167" s="40" customFormat="1"/>
    <row r="168" s="40" customFormat="1"/>
    <row r="169" s="40" customFormat="1"/>
  </sheetData>
  <mergeCells count="2">
    <mergeCell ref="K3:M3"/>
    <mergeCell ref="O3:T3"/>
  </mergeCells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conditionalFormatting sqref="T1">
    <cfRule type="cellIs" dxfId="11" priority="11" operator="equal">
      <formula>"Check"</formula>
    </cfRule>
    <cfRule type="cellIs" dxfId="10" priority="12" operator="equal">
      <formula>"Ok"</formula>
    </cfRule>
  </conditionalFormatting>
  <conditionalFormatting sqref="W56">
    <cfRule type="cellIs" dxfId="9" priority="9" operator="equal">
      <formula>"Check"</formula>
    </cfRule>
    <cfRule type="cellIs" dxfId="8" priority="10" operator="equal">
      <formula>"Ok"</formula>
    </cfRule>
  </conditionalFormatting>
  <conditionalFormatting sqref="P56:S56">
    <cfRule type="cellIs" dxfId="7" priority="7" operator="equal">
      <formula>"Check"</formula>
    </cfRule>
    <cfRule type="cellIs" dxfId="6" priority="8" operator="equal">
      <formula>"Ok"</formula>
    </cfRule>
  </conditionalFormatting>
  <conditionalFormatting sqref="W8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P87:T87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T56">
    <cfRule type="cellIs" dxfId="1" priority="1" operator="equal">
      <formula>"Check"</formula>
    </cfRule>
    <cfRule type="cellIs" dxfId="0" priority="2" operator="equal">
      <formula>"Ok"</formula>
    </cfRule>
  </conditionalFormatting>
  <dataValidations disablePrompts="1" count="1">
    <dataValidation type="list" allowBlank="1" showInputMessage="1" showErrorMessage="1" sqref="F103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Alternative output growth</vt:lpstr>
      <vt:lpstr>Nominal_to_Real</vt:lpstr>
      <vt:lpstr>Real_to_Nominal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dcterms:created xsi:type="dcterms:W3CDTF">2017-08-02T01:34:57Z</dcterms:created>
  <dcterms:modified xsi:type="dcterms:W3CDTF">2017-08-02T01:55:34Z</dcterms:modified>
</cp:coreProperties>
</file>