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430"/>
  <workbookPr defaultThemeVersion="124226"/>
  <mc:AlternateContent xmlns:mc="http://schemas.openxmlformats.org/markup-compatibility/2006">
    <mc:Choice Requires="x15">
      <x15ac:absPath xmlns:x15ac="http://schemas.microsoft.com/office/spreadsheetml/2010/11/ac" url="B:\Price Review\2021-25 EDPR\10.0 2021 EDPR - Proposal Preparation\Supporting Documents\Supp documents\9 Capex\"/>
    </mc:Choice>
  </mc:AlternateContent>
  <xr:revisionPtr revIDLastSave="0" documentId="13_ncr:1_{0D9B642F-E0A9-4711-8BF0-5997D6D8B6BD}" xr6:coauthVersionLast="45" xr6:coauthVersionMax="45" xr10:uidLastSave="{00000000-0000-0000-0000-000000000000}"/>
  <bookViews>
    <workbookView xWindow="-108" yWindow="-108" windowWidth="23256" windowHeight="12576" tabRatio="899" xr2:uid="{00000000-000D-0000-FFFF-FFFF00000000}"/>
  </bookViews>
  <sheets>
    <sheet name="Contents" sheetId="14" r:id="rId1"/>
    <sheet name="Escalation" sheetId="23" r:id="rId2"/>
    <sheet name="Assumptions" sheetId="13" r:id="rId3"/>
    <sheet name="Allocations" sheetId="1" r:id="rId4"/>
    <sheet name="Connections" sheetId="4" r:id="rId5"/>
    <sheet name="2015-18_Actuals" sheetId="17" r:id="rId6"/>
    <sheet name="Capex_ActualCY18" sheetId="25" r:id="rId7"/>
    <sheet name="Co-Gen F'cast" sheetId="21" r:id="rId8"/>
    <sheet name="Capex_Fcast_Direct" sheetId="2" r:id="rId9"/>
    <sheet name="Other_codes" sheetId="6" r:id="rId10"/>
    <sheet name="Downer Support" sheetId="5" r:id="rId11"/>
    <sheet name="Capex_Fcast_Total" sheetId="7" r:id="rId12"/>
    <sheet name="Cost_Recovery" sheetId="19" r:id="rId13"/>
    <sheet name="Contr_Fcast" sheetId="8" r:id="rId14"/>
    <sheet name="Summary_Output" sheetId="9" r:id="rId15"/>
    <sheet name="RFM_PTRM Input" sheetId="24" r:id="rId16"/>
    <sheet name="RIN_Outputs" sheetId="12" r:id="rId17"/>
    <sheet name="2.12 Inputs" sheetId="10" r:id="rId18"/>
    <sheet name="2.17-2.18 CapCons" sheetId="27" r:id="rId19"/>
    <sheet name="2.5 Connections" sheetId="11" r:id="rId20"/>
    <sheet name="Direct_view" sheetId="28" r:id="rId21"/>
    <sheet name="CapCon_view" sheetId="30" r:id="rId22"/>
    <sheet name="Historical_CY" sheetId="29" r:id="rId23"/>
    <sheet name="2.5.3 Volumes" sheetId="31" r:id="rId24"/>
    <sheet name="4.3 Connections" sheetId="32" r:id="rId25"/>
  </sheets>
  <externalReferences>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s>
  <definedNames>
    <definedName name="\P" localSheetId="21">#REF!</definedName>
    <definedName name="\P">#REF!</definedName>
    <definedName name="___DEC01">'[1]ED Customer Services'!$A$94:$M$121</definedName>
    <definedName name="___PG1" localSheetId="21">#REF!</definedName>
    <definedName name="___PG1">#REF!</definedName>
    <definedName name="___PG10" localSheetId="21">#REF!</definedName>
    <definedName name="___PG10">#REF!</definedName>
    <definedName name="___PG11" localSheetId="21">#REF!</definedName>
    <definedName name="___PG11">#REF!</definedName>
    <definedName name="___PG12" localSheetId="21">#REF!</definedName>
    <definedName name="___PG12">#REF!</definedName>
    <definedName name="___PG13" localSheetId="21">#REF!</definedName>
    <definedName name="___PG13">#REF!</definedName>
    <definedName name="___PG14" localSheetId="21">#REF!</definedName>
    <definedName name="___PG14">#REF!</definedName>
    <definedName name="___PG15" localSheetId="21">#REF!</definedName>
    <definedName name="___PG15">#REF!</definedName>
    <definedName name="___PG2" localSheetId="21">#REF!</definedName>
    <definedName name="___PG2">#REF!</definedName>
    <definedName name="___PG3" localSheetId="21">[2]ELIMINATIONS!#REF!</definedName>
    <definedName name="___PG3">[2]ELIMINATIONS!#REF!</definedName>
    <definedName name="___PG8" localSheetId="21">#REF!</definedName>
    <definedName name="___PG8">#REF!</definedName>
    <definedName name="___PG9" localSheetId="21">#REF!</definedName>
    <definedName name="___PG9">#REF!</definedName>
    <definedName name="___WRK12" localSheetId="21">#REF!</definedName>
    <definedName name="___WRK12">#REF!</definedName>
    <definedName name="__123Graph_AARREARSB" hidden="1">'[3]00DATES'!$D$276:$D$287</definedName>
    <definedName name="__123Graph_AARREARSG" hidden="1">'[3]00DATES'!$D$192:$D$203</definedName>
    <definedName name="__123Graph_AARREARSS" hidden="1">'[3]00DATES'!$D$220:$D$231</definedName>
    <definedName name="__123Graph_AARREARST" hidden="1">'[3]00DATES'!$D$304:$D$315</definedName>
    <definedName name="__123Graph_ARECOVERIESG" hidden="1">'[3]00DATES'!$D$89:$D$100</definedName>
    <definedName name="__123Graph_ARECOVERIESS" hidden="1">'[3]00DATES'!$B$114:$B$125</definedName>
    <definedName name="__123Graph_AREFFO" hidden="1">'[3]00DATES'!$D$90:$D$101</definedName>
    <definedName name="__123Graph_AVISITSFO" hidden="1">'[3]00DATES'!$D$163:$D$174</definedName>
    <definedName name="__123Graph_BARREARSB" hidden="1">'[3]00DATES'!$F$276:$F$287</definedName>
    <definedName name="__123Graph_BARREARSG" hidden="1">'[3]00DATES'!$F$192:$F$203</definedName>
    <definedName name="__123Graph_BARREARSS" hidden="1">'[3]00DATES'!$F$220:$F$231</definedName>
    <definedName name="__123Graph_BARREARST" hidden="1">'[3]00DATES'!$F$304:$F$315</definedName>
    <definedName name="__123Graph_BRECOVERIESG" hidden="1">'[3]00DATES'!$F$89:$F$100</definedName>
    <definedName name="__123Graph_BRECOVERIESS" hidden="1">'[3]00DATES'!$D$114:$D$125</definedName>
    <definedName name="__123Graph_BREFFO" hidden="1">'[3]00DATES'!$F$90:$F$101</definedName>
    <definedName name="__123Graph_BVISITSFO" hidden="1">'[3]00DATES'!$F$163:$F$174</definedName>
    <definedName name="__123Graph_CRECOVERIESG" hidden="1">'[3]00DATES'!$G$89:$G$100</definedName>
    <definedName name="__123Graph_CRECOVERIESS" hidden="1">'[3]00DATES'!$E$114:$E$125</definedName>
    <definedName name="__123Graph_CVISITSFO" hidden="1">'[3]00DATES'!$G$163:$G$174</definedName>
    <definedName name="__123Graph_DARREARSB" hidden="1">'[3]00DATES'!$E$276:$E$287</definedName>
    <definedName name="__123Graph_DARREARSG" hidden="1">'[3]00DATES'!$E$192:$E$203</definedName>
    <definedName name="__123Graph_DARREARSS" hidden="1">'[3]00DATES'!$E$220:$E$231</definedName>
    <definedName name="__123Graph_DARREARST" hidden="1">'[3]00DATES'!$E$304:$E$315</definedName>
    <definedName name="__123Graph_DRECOVERIESG" hidden="1">'[3]00DATES'!$E$89:$E$100</definedName>
    <definedName name="__123Graph_DRECOVERIESS" hidden="1">'[3]00DATES'!$C$114:$C$125</definedName>
    <definedName name="__123Graph_DREFFO" hidden="1">'[3]00DATES'!$E$90:$E$101</definedName>
    <definedName name="__123Graph_DVISITSFO" hidden="1">'[3]00DATES'!$E$163:$E$174</definedName>
    <definedName name="__123Graph_XARREARSB" hidden="1">'[3]00DATES'!$A$276:$A$287</definedName>
    <definedName name="__123Graph_XARREARSG" hidden="1">'[3]00DATES'!$A$192:$A$203</definedName>
    <definedName name="__123Graph_XARREARSS" hidden="1">'[3]00DATES'!$A$220:$A$231</definedName>
    <definedName name="__123Graph_XARREARST" hidden="1">'[3]00DATES'!$A$304:$A$315</definedName>
    <definedName name="__123Graph_XRECOVERIESG" hidden="1">'[3]00DATES'!$A$89:$A$100</definedName>
    <definedName name="__123Graph_XRECOVERIESS" hidden="1">'[3]00DATES'!$A$114:$A$125</definedName>
    <definedName name="__123Graph_XVISITSFO" hidden="1">'[3]00DATES'!$A$163:$A$174</definedName>
    <definedName name="__DEC01">'[1]ED Customer Services'!$A$94:$M$121</definedName>
    <definedName name="__PG1" localSheetId="21">#REF!</definedName>
    <definedName name="__PG1">#REF!</definedName>
    <definedName name="__PG10" localSheetId="21">#REF!</definedName>
    <definedName name="__PG10">#REF!</definedName>
    <definedName name="__PG11" localSheetId="21">#REF!</definedName>
    <definedName name="__PG11">#REF!</definedName>
    <definedName name="__PG12" localSheetId="21">#REF!</definedName>
    <definedName name="__PG12">#REF!</definedName>
    <definedName name="__PG13" localSheetId="21">#REF!</definedName>
    <definedName name="__PG13">#REF!</definedName>
    <definedName name="__PG14" localSheetId="21">#REF!</definedName>
    <definedName name="__PG14">#REF!</definedName>
    <definedName name="__PG15" localSheetId="21">#REF!</definedName>
    <definedName name="__PG15">#REF!</definedName>
    <definedName name="__PG2" localSheetId="21">#REF!</definedName>
    <definedName name="__PG2">#REF!</definedName>
    <definedName name="__PG3" localSheetId="21">[2]ELIMINATIONS!#REF!</definedName>
    <definedName name="__PG3">[2]ELIMINATIONS!#REF!</definedName>
    <definedName name="__PG8" localSheetId="21">#REF!</definedName>
    <definedName name="__PG8">#REF!</definedName>
    <definedName name="__PG9" localSheetId="21">#REF!</definedName>
    <definedName name="__PG9">#REF!</definedName>
    <definedName name="__WRK12" localSheetId="21">#REF!</definedName>
    <definedName name="__WRK12">#REF!</definedName>
    <definedName name="_1__123Graph_A__LTR" hidden="1">'[3]00DATES'!$D$8:$D$19</definedName>
    <definedName name="_1_OUNF" localSheetId="21">#REF!</definedName>
    <definedName name="_1_OUNF">#REF!</definedName>
    <definedName name="_10__123Graph_D__LTR" hidden="1">'[3]00DATES'!$E$8:$E$19</definedName>
    <definedName name="_11__123Graph_DO_S_GAS" hidden="1">'[3]00DATES'!$E$39:$E$50</definedName>
    <definedName name="_12__123Graph_DT_OVER" hidden="1">'[3]00DATES'!$E$65:$E$76</definedName>
    <definedName name="_2__123Graph_AO_S_GAS" hidden="1">'[3]00DATES'!$D$39:$D$50</definedName>
    <definedName name="_3__123Graph_AT_OVER" hidden="1">'[3]00DATES'!$D$65:$D$76</definedName>
    <definedName name="_4__123Graph_B__LTR" hidden="1">'[3]00DATES'!$F$8:$F$19</definedName>
    <definedName name="_5__123Graph_BO_S_GAS" hidden="1">'[3]00DATES'!$F$39:$F$50</definedName>
    <definedName name="_6__123Graph_BT_OVER" hidden="1">'[3]00DATES'!$F$65:$F$76</definedName>
    <definedName name="_7__123Graph_C__LTR" hidden="1">'[3]00DATES'!$G$8:$G$19</definedName>
    <definedName name="_8__123Graph_CO_S_GAS" hidden="1">'[3]00DATES'!$G$39:$G$50</definedName>
    <definedName name="_9__123Graph_CT_OVER" hidden="1">'[3]00DATES'!$G$65:$G$76</definedName>
    <definedName name="_Capex">[4]GA!$P$57</definedName>
    <definedName name="_DEC01">'[1]ED Customer Services'!$A$94:$M$121</definedName>
    <definedName name="_PG1" localSheetId="21">#REF!</definedName>
    <definedName name="_PG1">#REF!</definedName>
    <definedName name="_PG10" localSheetId="21">#REF!</definedName>
    <definedName name="_PG10">#REF!</definedName>
    <definedName name="_PG11" localSheetId="21">#REF!</definedName>
    <definedName name="_PG11">#REF!</definedName>
    <definedName name="_PG12" localSheetId="21">#REF!</definedName>
    <definedName name="_PG12">#REF!</definedName>
    <definedName name="_PG13" localSheetId="21">#REF!</definedName>
    <definedName name="_PG13">#REF!</definedName>
    <definedName name="_PG14" localSheetId="21">#REF!</definedName>
    <definedName name="_PG14">#REF!</definedName>
    <definedName name="_PG15" localSheetId="21">#REF!</definedName>
    <definedName name="_PG15">#REF!</definedName>
    <definedName name="_PG2" localSheetId="21">#REF!</definedName>
    <definedName name="_PG2">#REF!</definedName>
    <definedName name="_PG3" localSheetId="21">[2]ELIMINATIONS!#REF!</definedName>
    <definedName name="_PG3">[2]ELIMINATIONS!#REF!</definedName>
    <definedName name="_PG8" localSheetId="21">#REF!</definedName>
    <definedName name="_PG8">#REF!</definedName>
    <definedName name="_PG9" localSheetId="21">#REF!</definedName>
    <definedName name="_PG9">#REF!</definedName>
    <definedName name="_WRK12" localSheetId="21">#REF!</definedName>
    <definedName name="_WRK12">#REF!</definedName>
    <definedName name="abc" localSheetId="21">#REF!</definedName>
    <definedName name="abc">#REF!</definedName>
    <definedName name="ACCTNG_SERV">[5]Sheet1!$C$336:$V$350</definedName>
    <definedName name="Activity">[6]Data!$D$3:$D$108</definedName>
    <definedName name="Actual_EDD" localSheetId="21">#REF!</definedName>
    <definedName name="Actual_EDD">#REF!</definedName>
    <definedName name="Actual_EDDCDDCoefficients" localSheetId="21">#REF!</definedName>
    <definedName name="Actual_EDDCDDCoefficients">#REF!</definedName>
    <definedName name="Actual_IndustryProportions" localSheetId="21">#REF!</definedName>
    <definedName name="Actual_IndustryProportions">#REF!</definedName>
    <definedName name="Actual_NetworkTariffInputs" localSheetId="21">#REF!</definedName>
    <definedName name="Actual_NetworkTariffInputs">#REF!</definedName>
    <definedName name="Actual_New_customer_connections" localSheetId="21">#REF!</definedName>
    <definedName name="Actual_New_customer_connections">#REF!</definedName>
    <definedName name="Actual_OtherDrivers_CustClasses" localSheetId="21">#REF!</definedName>
    <definedName name="Actual_OtherDrivers_CustClasses">#REF!</definedName>
    <definedName name="Actual_OtherDrivers_SpecificTariffCodes" localSheetId="21">#REF!</definedName>
    <definedName name="Actual_OtherDrivers_SpecificTariffCodes">#REF!</definedName>
    <definedName name="Actual_Retail_Price_Assumptions" localSheetId="21">#REF!</definedName>
    <definedName name="Actual_Retail_Price_Assumptions">#REF!</definedName>
    <definedName name="Actual_SolarPV" localSheetId="21">#REF!</definedName>
    <definedName name="Actual_SolarPV">#REF!</definedName>
    <definedName name="AER_PROJECTS" localSheetId="21">#REF!</definedName>
    <definedName name="AER_PROJECTS">#REF!</definedName>
    <definedName name="AMBalTrend">'[1]ED Services'!$A$96:$K$111</definedName>
    <definedName name="AMBalView">'[1]ED Services'!$A$8:$K$23</definedName>
    <definedName name="AMPRO">'[1]ED Services'!$A$120:$L$146</definedName>
    <definedName name="AMProj">'[1]ED Services'!$A$121:$L$143</definedName>
    <definedName name="AMProjNo">'[1]ED Services'!$A$35:$L$57</definedName>
    <definedName name="AMProTrend">'[1]ED Services'!$A$123:$K$138</definedName>
    <definedName name="AMProView">'[1]ED Services'!$A$36:$K$51</definedName>
    <definedName name="AMTrend">'[1]ED Services'!$A$96:$L$119</definedName>
    <definedName name="AMWIP">'[1]ED Services'!$A$94:$L$120</definedName>
    <definedName name="Analysis_Type" localSheetId="21">#REF!</definedName>
    <definedName name="Analysis_Type">#REF!</definedName>
    <definedName name="anscount" hidden="1">1</definedName>
    <definedName name="As_Of_Date" localSheetId="21">#REF!</definedName>
    <definedName name="As_Of_Date">#REF!</definedName>
    <definedName name="As_Of_Month_Year" localSheetId="21">#REF!</definedName>
    <definedName name="As_Of_Month_Year">#REF!</definedName>
    <definedName name="As_Of_Period" localSheetId="21">#REF!</definedName>
    <definedName name="As_Of_Period">#REF!</definedName>
    <definedName name="AS2DocOpenMode" hidden="1">"AS2DocumentBrowse"</definedName>
    <definedName name="AS2NamedRange" hidden="1">2</definedName>
    <definedName name="ASD" localSheetId="21">#REF!</definedName>
    <definedName name="ASD">#REF!</definedName>
    <definedName name="ass">'[1]ED Services'!$A$33:$L$57</definedName>
    <definedName name="Asset1" localSheetId="21">#REF!</definedName>
    <definedName name="Asset1">#REF!</definedName>
    <definedName name="Asset10" localSheetId="21">#REF!</definedName>
    <definedName name="Asset10">#REF!</definedName>
    <definedName name="Asset11" localSheetId="21">#REF!</definedName>
    <definedName name="Asset11">#REF!</definedName>
    <definedName name="asset11a" localSheetId="21">#REF!</definedName>
    <definedName name="asset11a">#REF!</definedName>
    <definedName name="Asset12" localSheetId="21">#REF!</definedName>
    <definedName name="Asset12">#REF!</definedName>
    <definedName name="Asset13" localSheetId="21">#REF!</definedName>
    <definedName name="Asset13">#REF!</definedName>
    <definedName name="Asset14" localSheetId="21">#REF!</definedName>
    <definedName name="Asset14">#REF!</definedName>
    <definedName name="Asset15" localSheetId="21">#REF!</definedName>
    <definedName name="Asset15">#REF!</definedName>
    <definedName name="Asset16" localSheetId="21">#REF!</definedName>
    <definedName name="Asset16">#REF!</definedName>
    <definedName name="Asset17" localSheetId="21">#REF!</definedName>
    <definedName name="Asset17">#REF!</definedName>
    <definedName name="Asset18" localSheetId="21">#REF!</definedName>
    <definedName name="Asset18">#REF!</definedName>
    <definedName name="Asset19" localSheetId="21">#REF!</definedName>
    <definedName name="Asset19">#REF!</definedName>
    <definedName name="Asset2" localSheetId="21">#REF!</definedName>
    <definedName name="Asset2">#REF!</definedName>
    <definedName name="Asset20" localSheetId="21">#REF!</definedName>
    <definedName name="Asset20">#REF!</definedName>
    <definedName name="Asset3" localSheetId="21">#REF!</definedName>
    <definedName name="Asset3">#REF!</definedName>
    <definedName name="Asset4" localSheetId="21">#REF!</definedName>
    <definedName name="Asset4">#REF!</definedName>
    <definedName name="Asset5" localSheetId="21">#REF!</definedName>
    <definedName name="Asset5">#REF!</definedName>
    <definedName name="Asset6" localSheetId="21">#REF!</definedName>
    <definedName name="Asset6">#REF!</definedName>
    <definedName name="Asset7" localSheetId="21">#REF!</definedName>
    <definedName name="Asset7">#REF!</definedName>
    <definedName name="Asset8" localSheetId="21">#REF!</definedName>
    <definedName name="Asset8">#REF!</definedName>
    <definedName name="Asset9" localSheetId="21">#REF!</definedName>
    <definedName name="Asset9">#REF!</definedName>
    <definedName name="ASSETS" localSheetId="21">#REF!</definedName>
    <definedName name="ASSETS">#REF!</definedName>
    <definedName name="Balance" localSheetId="21">#REF!</definedName>
    <definedName name="Balance">#REF!</definedName>
    <definedName name="BalanceSheet" localSheetId="21">#REF!</definedName>
    <definedName name="BalanceSheet">#REF!</definedName>
    <definedName name="BalTrends" localSheetId="21">#REF!</definedName>
    <definedName name="BalTrends">#REF!</definedName>
    <definedName name="BalView" localSheetId="21">#REF!</definedName>
    <definedName name="BalView">#REF!</definedName>
    <definedName name="Base_year">'[7]Forecast input'!$C$11</definedName>
    <definedName name="BKA" localSheetId="21">#REF!</definedName>
    <definedName name="BKA">#REF!</definedName>
    <definedName name="BKL" localSheetId="21">#REF!</definedName>
    <definedName name="BKL">#REF!</definedName>
    <definedName name="BNE_MESSAGES_HIDDEN" localSheetId="21" hidden="1">#REF!</definedName>
    <definedName name="BNE_MESSAGES_HIDDEN" hidden="1">#REF!</definedName>
    <definedName name="BO" localSheetId="21">#REF!</definedName>
    <definedName name="BO">#REF!</definedName>
    <definedName name="budelim">'[8]Bud Elim'!$C$8:$F$39</definedName>
    <definedName name="BUDGETCURRENCYCODE1">[9]CRITERIA1!$B$16</definedName>
    <definedName name="BudgetData">'[10]9899 Revenue Data'!$C$3:$P$4</definedName>
    <definedName name="BUDGETNAME1">[9]CRITERIA1!$B$13</definedName>
    <definedName name="BUDGETORG1">[9]CRITERIA1!$B$14</definedName>
    <definedName name="Bus_Unit_Name" localSheetId="21">#REF!</definedName>
    <definedName name="Bus_Unit_Name">#REF!</definedName>
    <definedName name="Bus_Unit_Value" localSheetId="21">#REF!</definedName>
    <definedName name="Bus_Unit_Value">#REF!</definedName>
    <definedName name="BUV" localSheetId="21">#REF!</definedName>
    <definedName name="BUV">#REF!</definedName>
    <definedName name="calc_revenue_rev_cust_class" localSheetId="21">#REF!</definedName>
    <definedName name="calc_revenue_rev_cust_class">#REF!</definedName>
    <definedName name="calc_sales_rev_cust_class" localSheetId="21">#REF!</definedName>
    <definedName name="calc_sales_rev_cust_class">#REF!</definedName>
    <definedName name="Category">[4]GA!$M$30</definedName>
    <definedName name="cbcs" localSheetId="21">#REF!</definedName>
    <definedName name="cbcs">#REF!</definedName>
    <definedName name="cbcsn" localSheetId="21">#REF!</definedName>
    <definedName name="cbcsn">#REF!</definedName>
    <definedName name="cbefm" localSheetId="21">#REF!</definedName>
    <definedName name="cbefm">#REF!</definedName>
    <definedName name="cbefmn" localSheetId="21">#REF!</definedName>
    <definedName name="cbefmn">#REF!</definedName>
    <definedName name="cbnwm" localSheetId="21">#REF!</definedName>
    <definedName name="cbnwm">#REF!</definedName>
    <definedName name="cbnwmn" localSheetId="21">#REF!</definedName>
    <definedName name="cbnwmn">#REF!</definedName>
    <definedName name="CF12_" localSheetId="21">#REF!</definedName>
    <definedName name="CF12_">#REF!</definedName>
    <definedName name="Company">[4]GA!$G$13</definedName>
    <definedName name="CorpFunction">'[11]Manual Adjustment'!$B$18:$E$26</definedName>
    <definedName name="CPI_adj_2014" localSheetId="12">[12]Assumptions!$B$18</definedName>
    <definedName name="CPI_adj_2015" localSheetId="12">[12]Assumptions!$B$19</definedName>
    <definedName name="CPI_adj_Jun21">Escalation!$I$9</definedName>
    <definedName name="cs" localSheetId="21">#REF!</definedName>
    <definedName name="cs">#REF!</definedName>
    <definedName name="csn" localSheetId="21">#REF!</definedName>
    <definedName name="csn">#REF!</definedName>
    <definedName name="CurrentBP">[13]Drivers!$B$1</definedName>
    <definedName name="CurrentMth">'[14]KPI Data'!$C$1</definedName>
    <definedName name="D_T_Split">'[11]Manual Adjustment'!$B$6:$G$13</definedName>
    <definedName name="Data">[4]GA!$G$15</definedName>
    <definedName name="DBNAME1">[9]CRITERIA1!$B$39</definedName>
    <definedName name="DDOL">[10]RevenueGraphData!$A$23:$P$26</definedName>
    <definedName name="DEBT" localSheetId="21">#REF!</definedName>
    <definedName name="DEBT">#REF!</definedName>
    <definedName name="Dept_Consol" localSheetId="21">#REF!</definedName>
    <definedName name="Dept_Consol">#REF!</definedName>
    <definedName name="Dept_Corp_Services" localSheetId="21">#REF!</definedName>
    <definedName name="Dept_Corp_Services">#REF!</definedName>
    <definedName name="Dept_Cust_Services" localSheetId="21">#REF!</definedName>
    <definedName name="Dept_Cust_Services">#REF!</definedName>
    <definedName name="Dept_EEE0" localSheetId="21">#REF!</definedName>
    <definedName name="Dept_EEE0">#REF!</definedName>
    <definedName name="Dept_Energy" localSheetId="21">#REF!</definedName>
    <definedName name="Dept_Energy">#REF!</definedName>
    <definedName name="Dept_Name" localSheetId="21">#REF!</definedName>
    <definedName name="Dept_Name">#REF!</definedName>
    <definedName name="Dept_Network_Own" localSheetId="21">#REF!</definedName>
    <definedName name="Dept_Network_Own">#REF!</definedName>
    <definedName name="Dept_Other_Units" localSheetId="21">#REF!</definedName>
    <definedName name="Dept_Other_Units">#REF!</definedName>
    <definedName name="Dept_Value" localSheetId="21">#REF!</definedName>
    <definedName name="Dept_Value">#REF!</definedName>
    <definedName name="DISPLACEMENT">'[7]Forecast input'!$DB$4</definedName>
    <definedName name="DNSP">[15]Outcomes!$B$2</definedName>
    <definedName name="DPJS">[10]RevenueGraphData!$A$18:$P$21</definedName>
    <definedName name="e">[16]Strategies!$B$6:$Q$160</definedName>
    <definedName name="e13pl">[8]E13!$C$2:$V$240</definedName>
    <definedName name="e23pl">[8]E23!$C$13:$S$127</definedName>
    <definedName name="efm" localSheetId="21">#REF!</definedName>
    <definedName name="efm">#REF!</definedName>
    <definedName name="efmn" localSheetId="21">#REF!</definedName>
    <definedName name="efmn">#REF!</definedName>
    <definedName name="Elec_Capex">[4]GA!$M$57</definedName>
    <definedName name="ELEC_VEH">'[7]Forecast Calcs'!$B$2376</definedName>
    <definedName name="EmpOff">[13]Headcount!$A$49:$N$59</definedName>
    <definedName name="EmpOn">[13]Headcount!$A$25:$S$34</definedName>
    <definedName name="EPDResult" localSheetId="21">[13]!EPDResult</definedName>
    <definedName name="EPDResult">[13]!EPDResult</definedName>
    <definedName name="ESCCat">'[17]Combined Proj Sum'!$P$1:$P$65536</definedName>
    <definedName name="EV_CC_B">'[7]Forecast input'!$B$137:$B$148</definedName>
    <definedName name="EV_CC_C">'[7]Forecast input'!$C$137:$C$148</definedName>
    <definedName name="EV_CC_D">'[7]Forecast input'!$D$137:$D$148</definedName>
    <definedName name="EV_CC_E">'[7]Forecast input'!$E$137:$E$148</definedName>
    <definedName name="EV_TC_B">'[7]Forecast input'!$B$119:$B$130</definedName>
    <definedName name="EV_TC_C">'[7]Forecast input'!$C$119:$C$130</definedName>
    <definedName name="EV_TC_D">'[7]Forecast input'!$D$119:$D$130</definedName>
    <definedName name="EV_TC_E">'[7]Forecast input'!$E$119:$E$130</definedName>
    <definedName name="EXP_KWH">'[7]Forecast input'!$CX$6</definedName>
    <definedName name="ExpenditureType">[6]Data!$B$3:$B$305</definedName>
    <definedName name="EXPORT">'[7]Forecast input'!$DB$3</definedName>
    <definedName name="Fiscal_Year" localSheetId="21">#REF!</definedName>
    <definedName name="Fiscal_Year">#REF!</definedName>
    <definedName name="FIXED_">'[7]Forecast input'!$CT$3</definedName>
    <definedName name="Footer1" localSheetId="21">#REF!</definedName>
    <definedName name="Footer1">#REF!</definedName>
    <definedName name="Footer2" localSheetId="21">#REF!</definedName>
    <definedName name="Footer2">#REF!</definedName>
    <definedName name="Format" localSheetId="21">#REF!</definedName>
    <definedName name="Format">#REF!</definedName>
    <definedName name="FTE">[14]FTE!$A$58:$O$72</definedName>
    <definedName name="FULLYR">15</definedName>
    <definedName name="Gas_Capex">[4]GA!$N$57</definedName>
    <definedName name="Goto_CapexByDept">#N/A</definedName>
    <definedName name="gotoswitchboard" localSheetId="21">[13]!gotoswitchboard</definedName>
    <definedName name="gotoswitchboard">[13]!gotoswitchboard</definedName>
    <definedName name="HCount">'[13]H_C Graphs'!$A$290:$M$298</definedName>
    <definedName name="Header_Egy" localSheetId="21">'[18]P&amp;L'!#REF!</definedName>
    <definedName name="Header_Egy">'[18]P&amp;L'!#REF!</definedName>
    <definedName name="Header_NA" localSheetId="21">'[18]P&amp;L'!#REF!</definedName>
    <definedName name="Header_NA">'[18]P&amp;L'!#REF!</definedName>
    <definedName name="Header1" localSheetId="21">#REF!</definedName>
    <definedName name="Header1">#REF!</definedName>
    <definedName name="Header10" localSheetId="21">'[18]P&amp;L'!#REF!</definedName>
    <definedName name="Header10">'[18]P&amp;L'!#REF!</definedName>
    <definedName name="Header2" localSheetId="21">#REF!</definedName>
    <definedName name="Header2">#REF!</definedName>
    <definedName name="Header3" localSheetId="21">#REF!</definedName>
    <definedName name="Header3">#REF!</definedName>
    <definedName name="Header4" localSheetId="21">#REF!</definedName>
    <definedName name="Header4">#REF!</definedName>
    <definedName name="Header5" localSheetId="21">#REF!</definedName>
    <definedName name="Header5">#REF!</definedName>
    <definedName name="Header6" localSheetId="21">#REF!</definedName>
    <definedName name="Header6">#REF!</definedName>
    <definedName name="Header7" localSheetId="21">#REF!</definedName>
    <definedName name="Header7">#REF!</definedName>
    <definedName name="Header8" localSheetId="21">#REF!</definedName>
    <definedName name="Header8">#REF!</definedName>
    <definedName name="Header9" localSheetId="21">'[18]P&amp;L'!#REF!</definedName>
    <definedName name="Header9">'[18]P&amp;L'!#REF!</definedName>
    <definedName name="hide_n1" localSheetId="21">#REF!</definedName>
    <definedName name="hide_n1">#REF!</definedName>
    <definedName name="hide_n10" localSheetId="21">'[19]P&amp;L(E01)'!#REF!</definedName>
    <definedName name="hide_n10">'[19]P&amp;L(E01)'!#REF!</definedName>
    <definedName name="hide_n11" localSheetId="21">'[19]P&amp;L(E01)'!#REF!</definedName>
    <definedName name="hide_n11">'[19]P&amp;L(E01)'!#REF!</definedName>
    <definedName name="hide_n12" localSheetId="21">'[19]P&amp;L(E01)'!#REF!</definedName>
    <definedName name="hide_n12">'[19]P&amp;L(E01)'!#REF!</definedName>
    <definedName name="hide_n13" localSheetId="21">'[20]PsoftP&amp;L'!#REF!</definedName>
    <definedName name="hide_n13">'[20]PsoftP&amp;L'!#REF!</definedName>
    <definedName name="hide_n13new" localSheetId="21">'[21]E13 TXU Trading'!#REF!</definedName>
    <definedName name="hide_n13new">'[21]E13 TXU Trading'!#REF!</definedName>
    <definedName name="hide_n14" localSheetId="21">'[20]PsoftP&amp;L'!#REF!</definedName>
    <definedName name="hide_n14">'[20]PsoftP&amp;L'!#REF!</definedName>
    <definedName name="hide_n14new" localSheetId="21">'[21]E13 TXU Trading'!#REF!</definedName>
    <definedName name="hide_n14new">'[21]E13 TXU Trading'!#REF!</definedName>
    <definedName name="hide_n15" localSheetId="21">#REF!</definedName>
    <definedName name="hide_n15">#REF!</definedName>
    <definedName name="hide_n16" localSheetId="21">#REF!</definedName>
    <definedName name="hide_n16">#REF!</definedName>
    <definedName name="hide_n17" localSheetId="21">'[22]Single Entity'!#REF!</definedName>
    <definedName name="hide_n17">'[22]Single Entity'!#REF!</definedName>
    <definedName name="hide_n18" localSheetId="21">'[22]Single Entity'!#REF!</definedName>
    <definedName name="hide_n18">'[22]Single Entity'!#REF!</definedName>
    <definedName name="hide_n19" localSheetId="21">'[22]Single Entity'!#REF!</definedName>
    <definedName name="hide_n19">'[22]Single Entity'!#REF!</definedName>
    <definedName name="hide_n2" localSheetId="21">#REF!</definedName>
    <definedName name="hide_n2">#REF!</definedName>
    <definedName name="hide_n20" localSheetId="21">'[22]Single Entity'!#REF!</definedName>
    <definedName name="hide_n20">'[22]Single Entity'!#REF!</definedName>
    <definedName name="hide_n3" localSheetId="21">#REF!</definedName>
    <definedName name="hide_n3">#REF!</definedName>
    <definedName name="hide_n4" localSheetId="21">#REF!</definedName>
    <definedName name="hide_n4">#REF!</definedName>
    <definedName name="hide_n5" localSheetId="21">#REF!</definedName>
    <definedName name="hide_n5">#REF!</definedName>
    <definedName name="hide_n6" localSheetId="21">#REF!</definedName>
    <definedName name="hide_n6">#REF!</definedName>
    <definedName name="hide_n8" localSheetId="21">'[19]P&amp;L(E01)'!#REF!</definedName>
    <definedName name="hide_n8">'[19]P&amp;L(E01)'!#REF!</definedName>
    <definedName name="hide_n9" localSheetId="21">'[19]P&amp;L(E01)'!#REF!</definedName>
    <definedName name="hide_n9">'[19]P&amp;L(E01)'!#REF!</definedName>
    <definedName name="hide_r1" localSheetId="21">#REF!</definedName>
    <definedName name="hide_r1">#REF!</definedName>
    <definedName name="hide_r10" localSheetId="21">'[19]P&amp;L(E01)'!#REF!</definedName>
    <definedName name="hide_r10">'[19]P&amp;L(E01)'!#REF!</definedName>
    <definedName name="hide_r11" localSheetId="21">'[19]P&amp;L(E01)'!#REF!</definedName>
    <definedName name="hide_r11">'[19]P&amp;L(E01)'!#REF!</definedName>
    <definedName name="hide_r12" localSheetId="21">'[19]P&amp;L(E01)'!#REF!</definedName>
    <definedName name="hide_r12">'[19]P&amp;L(E01)'!#REF!</definedName>
    <definedName name="hide_r13" localSheetId="21">'[20]PsoftP&amp;L'!#REF!</definedName>
    <definedName name="hide_r13">'[20]PsoftP&amp;L'!#REF!</definedName>
    <definedName name="hide_r14" localSheetId="21">'[20]PsoftP&amp;L'!#REF!</definedName>
    <definedName name="hide_r14">'[20]PsoftP&amp;L'!#REF!</definedName>
    <definedName name="hide_r15" localSheetId="21">#REF!</definedName>
    <definedName name="hide_r15">#REF!</definedName>
    <definedName name="hide_r16" localSheetId="21">#REF!</definedName>
    <definedName name="hide_r16">#REF!</definedName>
    <definedName name="hide_r17" localSheetId="21">'[22]Single Entity'!#REF!</definedName>
    <definedName name="hide_r17">'[22]Single Entity'!#REF!</definedName>
    <definedName name="hide_r18" localSheetId="21">'[22]Single Entity'!#REF!</definedName>
    <definedName name="hide_r18">'[22]Single Entity'!#REF!</definedName>
    <definedName name="hide_r2" localSheetId="21">#REF!</definedName>
    <definedName name="hide_r2">#REF!</definedName>
    <definedName name="hide_r3" localSheetId="21">#REF!</definedName>
    <definedName name="hide_r3">#REF!</definedName>
    <definedName name="hide_r4" localSheetId="21">#REF!</definedName>
    <definedName name="hide_r4">#REF!</definedName>
    <definedName name="hide_r5" localSheetId="21">#REF!</definedName>
    <definedName name="hide_r5">#REF!</definedName>
    <definedName name="hide_r6" localSheetId="21">#REF!</definedName>
    <definedName name="hide_r6">#REF!</definedName>
    <definedName name="hide_r8" localSheetId="21">'[19]P&amp;L(E01)'!#REF!</definedName>
    <definedName name="hide_r8">'[19]P&amp;L(E01)'!#REF!</definedName>
    <definedName name="hide_r9" localSheetId="21">'[19]P&amp;L(E01)'!#REF!</definedName>
    <definedName name="hide_r9">'[19]P&amp;L(E01)'!#REF!</definedName>
    <definedName name="hideCAPEXrows" localSheetId="21">[13]!hideCAPEXrows</definedName>
    <definedName name="hideCAPEXrows">[13]!hideCAPEXrows</definedName>
    <definedName name="hider15" localSheetId="21">#REF!</definedName>
    <definedName name="hider15">#REF!</definedName>
    <definedName name="IDN" localSheetId="21">#REF!</definedName>
    <definedName name="IDN">#REF!</definedName>
    <definedName name="IFN" localSheetId="21">#REF!</definedName>
    <definedName name="IFN">#REF!</definedName>
    <definedName name="INCREASED">'[7]Forecast input'!$DC$3</definedName>
    <definedName name="INSTALL_NO">'[7]Forecast input'!$DB$5</definedName>
    <definedName name="IT_CostCentres">'[11]Manual Adjustment'!$B$30:$E$40</definedName>
    <definedName name="KWH">'[7]Forecast input'!$CX$4</definedName>
    <definedName name="LACTUALS_SYTD_FBUSINESS_UNIT_VE01_FDEPTID_TORG_STRUCTURE_N95145S" localSheetId="21">#REF!</definedName>
    <definedName name="LACTUALS_SYTD_FBUSINESS_UNIT_VE01_FDEPTID_TORG_STRUCTURE_N95145S">#REF!</definedName>
    <definedName name="LACTUALS_SYTD_FBUSINESS_UNIT_VE03">"hide_r7"</definedName>
    <definedName name="Layout" localSheetId="21">#REF!</definedName>
    <definedName name="Layout">#REF!</definedName>
    <definedName name="LBL" localSheetId="21">#REF!</definedName>
    <definedName name="LBL">#REF!</definedName>
    <definedName name="Ledger_Head1" localSheetId="21">#REF!</definedName>
    <definedName name="Ledger_Head1">#REF!</definedName>
    <definedName name="Ledger_Head2" localSheetId="21">#REF!</definedName>
    <definedName name="Ledger_Head2">#REF!</definedName>
    <definedName name="Ledger_header2" localSheetId="21">#REF!</definedName>
    <definedName name="Ledger_header2">#REF!</definedName>
    <definedName name="Level1aPL" localSheetId="21">#REF!</definedName>
    <definedName name="Level1aPL">#REF!</definedName>
    <definedName name="LIABILITIES" localSheetId="21">#REF!</definedName>
    <definedName name="LIABILITIES">#REF!</definedName>
    <definedName name="LTIs">[14]FTE!$A$107:$O$118</definedName>
    <definedName name="LU_Category">[4]Lookup_BL!$C$38:$C$40</definedName>
    <definedName name="LU_Co_Ind">[23]Lookup_BL!$D$16:$D$17</definedName>
    <definedName name="LU_Company">[4]Lookup_BL!$C$16:$C$17</definedName>
    <definedName name="LU_Data">[4]Lookup_BL!$C$33:$C$35</definedName>
    <definedName name="LU_Month">[4]Lookup_BL!$C$10:$C$13</definedName>
    <definedName name="LU_MonthStart">[24]Reference_LU!$I$15</definedName>
    <definedName name="LU_Year">[4]Lookup_BL!$C$20:$C$30</definedName>
    <definedName name="Macro1">[25]Macro1!$A$1</definedName>
    <definedName name="Macro2">[25]Macro1!$A$38</definedName>
    <definedName name="Macro3">[25]Macro1!$A$45</definedName>
    <definedName name="Macro4">[25]Macro1!$A$52</definedName>
    <definedName name="Macro5">[25]Macro1!$A$59</definedName>
    <definedName name="ManOperating">#N/A</definedName>
    <definedName name="Manual_Adj">'[11]Manual Adjustment'!$B$44:$E$52</definedName>
    <definedName name="Matt" localSheetId="21">#REF!</definedName>
    <definedName name="Matt">#REF!</definedName>
    <definedName name="MEPS">'[7]Forecast Calcs'!$B$2768</definedName>
    <definedName name="Model_Name">[4]GC!$C$10</definedName>
    <definedName name="Month">[4]GA!$G$9</definedName>
    <definedName name="Months" localSheetId="21">#REF!</definedName>
    <definedName name="Months">#REF!</definedName>
    <definedName name="Movement" localSheetId="21">#REF!</definedName>
    <definedName name="Movement">#REF!</definedName>
    <definedName name="multiplier" localSheetId="21">#REF!</definedName>
    <definedName name="multiplier">#REF!</definedName>
    <definedName name="neo">'[1]ED Customer Services'!$A$122:$M$147</definedName>
    <definedName name="NetNoProjects" localSheetId="21">#REF!</definedName>
    <definedName name="NetNoProjects">#REF!</definedName>
    <definedName name="NetNoProjs" localSheetId="21">#REF!</definedName>
    <definedName name="NetNoProjs">#REF!</definedName>
    <definedName name="NetOpsBal">'[1]ED Customer Services'!$A$7:$L$31</definedName>
    <definedName name="NetOpsBalTrends">'[1]ED Customer Services'!$A$96:$L$112</definedName>
    <definedName name="NetOpsPro">'[1]ED Customer Services'!$Q$1:$Q$65536</definedName>
    <definedName name="NetOpsProTrend">'[1]ED Customer Services'!$A$124:$L$140</definedName>
    <definedName name="NetOpsTrend">'[1]ED Customer Services'!$A$96:$M$119</definedName>
    <definedName name="NetOpsTrPr">'[1]ED Customer Services'!$A$123:$M$147</definedName>
    <definedName name="NETP">'[1]ED Customer Services'!$A$35:$L$59</definedName>
    <definedName name="NETPRODEC" localSheetId="21">#REF!</definedName>
    <definedName name="NETPRODEC">#REF!</definedName>
    <definedName name="NetProj2" localSheetId="21">#REF!</definedName>
    <definedName name="NetProj2">#REF!</definedName>
    <definedName name="NetProjDEc01" localSheetId="21">#REF!</definedName>
    <definedName name="NetProjDEc01">#REF!</definedName>
    <definedName name="NetProTrend" localSheetId="21">#REF!</definedName>
    <definedName name="NetProTrend">#REF!</definedName>
    <definedName name="NETTREND" localSheetId="21">#REF!</definedName>
    <definedName name="NETTREND">#REF!</definedName>
    <definedName name="NetWIPDec01" localSheetId="21">#REF!</definedName>
    <definedName name="NetWIPDec01">#REF!</definedName>
    <definedName name="NetworkProj" localSheetId="21">#REF!</definedName>
    <definedName name="NetworkProj">#REF!</definedName>
    <definedName name="NEWPG2" localSheetId="21">#REF!</definedName>
    <definedName name="NEWPG2">#REF!</definedName>
    <definedName name="NEWPG4" localSheetId="21">#REF!</definedName>
    <definedName name="NEWPG4">#REF!</definedName>
    <definedName name="NoproTrend" localSheetId="21">#REF!</definedName>
    <definedName name="NoproTrend">#REF!</definedName>
    <definedName name="Now" localSheetId="21">#REF!</definedName>
    <definedName name="Now">#REF!</definedName>
    <definedName name="NPI">'[10]APKPI DataSheet'!$A$2:$J$145</definedName>
    <definedName name="NTI_B">'[7]Forecast input'!$B$156:$B$538</definedName>
    <definedName name="NTI_E">'[7]Forecast input'!$E$156:$E$538</definedName>
    <definedName name="NTI_F">'[7]Forecast input'!$F$156:$F$538</definedName>
    <definedName name="NTI_G">'[7]Forecast input'!$G$156:$G$538</definedName>
    <definedName name="NUMBER">'[7]Forecast input'!$CX$3</definedName>
    <definedName name="NvsASD">"V2005-12-31"</definedName>
    <definedName name="NvsAutoDrillOk">"VN"</definedName>
    <definedName name="NvsElapsedTime">0.00271145833539777</definedName>
    <definedName name="NvsEndTime">38722.6824355324</definedName>
    <definedName name="NvsInstSpec">"%,FBUSINESS_UNIT,TSPIA_POSTSALE,NT&amp;D_CONSOL"</definedName>
    <definedName name="NvsLayoutType">"M3"</definedName>
    <definedName name="NvsNplSpec">"%,X,RZF..,CZF.."</definedName>
    <definedName name="NvsPanelEffdt">"V2005-01-01"</definedName>
    <definedName name="NvsPanelSetid">"VSHARE"</definedName>
    <definedName name="NvsReqBU">"VEEE0"</definedName>
    <definedName name="NvsReqBUOnly">"VN"</definedName>
    <definedName name="NvsTransLed">"VN"</definedName>
    <definedName name="NvsTreeASD">"V2005-12-31"</definedName>
    <definedName name="NvsValTbl.ACCOUNT">"GL_ACCOUNT_TBL"</definedName>
    <definedName name="NvsValTbl.BUSINESS_UNIT">"BUS_UNIT_TBL_FS"</definedName>
    <definedName name="NvsValTbl.DEPTID">"DEPARTMENT_TBL"</definedName>
    <definedName name="NvsValTbl.PROPOSAL_ID">"BD_PROPOSAL_ID"</definedName>
    <definedName name="NvsValTbl.SCENARIO">"BD_SCENARIO_TBL"</definedName>
    <definedName name="NWBalView" localSheetId="21">#REF!</definedName>
    <definedName name="NWBalView">#REF!</definedName>
    <definedName name="nwm" localSheetId="21">#REF!</definedName>
    <definedName name="nwm">#REF!</definedName>
    <definedName name="nwmn" localSheetId="21">#REF!</definedName>
    <definedName name="nwmn">#REF!</definedName>
    <definedName name="NWProTrends" localSheetId="21">#REF!</definedName>
    <definedName name="NWProTrends">#REF!</definedName>
    <definedName name="ONEWATT_STBY">'[7]Forecast Calcs'!$B$3162</definedName>
    <definedName name="OPSPRO">'[1]ED Customer Services'!$A$34:$L$60</definedName>
    <definedName name="OPSTR">'[1]ED Customer Services'!$A$96:$M$120</definedName>
    <definedName name="OPSTRE">'[1]ED Customer Services'!$A$94:$M$121</definedName>
    <definedName name="OPSTREND">'[1]ED Customer Services'!$A$96:$M$121</definedName>
    <definedName name="OPSWIP">'[1]ED Customer Services'!$A$6:$M$31</definedName>
    <definedName name="OtherPro">[1]Other!$A$33:$L$58</definedName>
    <definedName name="PerGj">[10]RevenueGraphData!$A$13:$P$16</definedName>
    <definedName name="PerGjD">[10]RevenueGraphData!$A$28:$P$31</definedName>
    <definedName name="Period_Name" localSheetId="21">#REF!</definedName>
    <definedName name="Period_Name">#REF!</definedName>
    <definedName name="Period1" localSheetId="21">#REF!</definedName>
    <definedName name="Period1">#REF!</definedName>
    <definedName name="Period2" localSheetId="21">#REF!</definedName>
    <definedName name="Period2">#REF!</definedName>
    <definedName name="Period3" localSheetId="21">#REF!</definedName>
    <definedName name="Period3">#REF!</definedName>
    <definedName name="Period4" localSheetId="21">#REF!</definedName>
    <definedName name="Period4">#REF!</definedName>
    <definedName name="Period5" localSheetId="21">'[26]Dec00 BS'!#REF!</definedName>
    <definedName name="Period5">'[26]Dec00 BS'!#REF!</definedName>
    <definedName name="Period6" localSheetId="21">#REF!</definedName>
    <definedName name="Period6">#REF!</definedName>
    <definedName name="PG6_7" localSheetId="21">#REF!</definedName>
    <definedName name="PG6_7">#REF!</definedName>
    <definedName name="placcounts">[27]Report!$A$1:$AN$690</definedName>
    <definedName name="PLData">'[28]PL Data 9899'!$B$7:$O$41</definedName>
    <definedName name="_xlnm.Print_Area" localSheetId="4">Connections!$A$1:$T$23</definedName>
    <definedName name="_xlnm.Print_Area" localSheetId="13">Contr_Fcast!$A$1:$AB$50</definedName>
    <definedName name="_xlnm.Print_Area" localSheetId="14">Summary_Output!$A$1:$Q$51</definedName>
    <definedName name="_xlnm.Print_Titles" localSheetId="14">Summary_Output!$4:$5</definedName>
    <definedName name="Print3" localSheetId="21">#REF!</definedName>
    <definedName name="Print3">#REF!</definedName>
    <definedName name="Print4" localSheetId="21">#REF!</definedName>
    <definedName name="Print4">#REF!</definedName>
    <definedName name="Print5" localSheetId="21">#REF!</definedName>
    <definedName name="Print5">#REF!</definedName>
    <definedName name="PRNTALL" localSheetId="21">#REF!</definedName>
    <definedName name="PRNTALL">#REF!</definedName>
    <definedName name="Project_Lead_Times">'[29]Lead times'!$A$7:$D$23</definedName>
    <definedName name="Project_Lead_Times_Local">'[30]Lead times'!$A$5:$D$22</definedName>
    <definedName name="ProjType">'[17]Combined Proj Sum'!$K$1:$K$65536</definedName>
    <definedName name="qryExcelExport" localSheetId="21">#REF!</definedName>
    <definedName name="qryExcelExport">#REF!</definedName>
    <definedName name="qryXLDateListOutput" localSheetId="21">#REF!</definedName>
    <definedName name="qryXLDateListOutput">#REF!</definedName>
    <definedName name="qryXLOutput" localSheetId="21">#REF!</definedName>
    <definedName name="qryXLOutput">#REF!</definedName>
    <definedName name="qryXLOutputAssetClass" localSheetId="21">#REF!</definedName>
    <definedName name="qryXLOutputAssetClass">#REF!</definedName>
    <definedName name="qryXLOutputAssetClassGroups" localSheetId="21">#REF!</definedName>
    <definedName name="qryXLOutputAssetClassGroups">#REF!</definedName>
    <definedName name="Query7" localSheetId="21">#REF!</definedName>
    <definedName name="Query7">#REF!</definedName>
    <definedName name="Recover">[25]Macro1!$A$94</definedName>
    <definedName name="REDUCED">'[7]Forecast input'!$DC$4</definedName>
    <definedName name="Ref_1" localSheetId="21">#REF!</definedName>
    <definedName name="Ref_1">#REF!</definedName>
    <definedName name="Report_Request" localSheetId="21">#REF!</definedName>
    <definedName name="Report_Request">#REF!</definedName>
    <definedName name="Report_Timespan" localSheetId="21">#REF!</definedName>
    <definedName name="Report_Timespan">#REF!</definedName>
    <definedName name="Report_Title" localSheetId="21">#REF!</definedName>
    <definedName name="Report_Title">#REF!</definedName>
    <definedName name="REVENUE">'[31]Revenue Recon'!$C$111:$C$125</definedName>
    <definedName name="SCN" localSheetId="21">#REF!</definedName>
    <definedName name="SCN">#REF!</definedName>
    <definedName name="SETOFBOOKSNAME1">[9]CRITERIA1!$B$2</definedName>
    <definedName name="SFD" localSheetId="21">#REF!</definedName>
    <definedName name="SFD">#REF!</definedName>
    <definedName name="SFV" localSheetId="21">#REF!</definedName>
    <definedName name="SFV">#REF!</definedName>
    <definedName name="SickLeave">[14]FTE!$A$91:$O$105</definedName>
    <definedName name="SIXSTAR_ER">'[7]Forecast Calcs'!$B$3556</definedName>
    <definedName name="SolarB">'[7]Forecast input'!$B$88:$B$112</definedName>
    <definedName name="SolarC">'[7]Forecast input'!$C$88:$C$112</definedName>
    <definedName name="SolarG">'[7]Forecast input'!$G$88:$G$112</definedName>
    <definedName name="Source_Cost">'[32]Source Data'!$A$58:$AG$381</definedName>
    <definedName name="SPAN_Cost" localSheetId="21">#REF!</definedName>
    <definedName name="SPAN_Cost">#REF!</definedName>
    <definedName name="SPAND_Asset_Maintenance">[23]GA!$M$32</definedName>
    <definedName name="SPAND_Both_Analysis_Elec_Total">[4]SPAND_Both_BO!$AH$8</definedName>
    <definedName name="SPAND_Both_Analysis_Gas_Total">[4]SPAND_Both_BO!$AI$8</definedName>
    <definedName name="SPAND_Both_CostName">[4]SPAND_Both_BO!$H$8</definedName>
    <definedName name="SPAND_Both_Elec_OH">[4]SPAND_Both_BO!$X$8</definedName>
    <definedName name="SPAND_Both_Gas_OH">[4]SPAND_Both_BO!$Y$8</definedName>
    <definedName name="SPAND_Both_OH2">[4]SPAND_Both_BO!$P$8</definedName>
    <definedName name="SPAND_Both_Total">[4]SPAND_Both_BO!$H$6</definedName>
    <definedName name="SPAND_Company_Super_Account">[4]GA!$M$24</definedName>
    <definedName name="SPAND_Company_Super_Cost">[4]GA!$M$25</definedName>
    <definedName name="SPAND_DB_Super_Account">[4]GA!$N$24</definedName>
    <definedName name="SPAND_DB_Super_Cost">[4]GA!$N$25</definedName>
    <definedName name="SPAND_Elec_Capex" localSheetId="21">#REF!</definedName>
    <definedName name="SPAND_Elec_Capex">#REF!</definedName>
    <definedName name="SPAND_Elec_Capex_YTD">[11]SPAND_Summary_BO!$K$24</definedName>
    <definedName name="SPAND_Elec_OH_Actual">[33]SPAND_Summary_BO!$K$28</definedName>
    <definedName name="SPAND_Elec_Opex" localSheetId="21">#REF!</definedName>
    <definedName name="SPAND_Elec_Opex">#REF!</definedName>
    <definedName name="SPAND_Gas_Capex" localSheetId="21">#REF!</definedName>
    <definedName name="SPAND_Gas_Capex">#REF!</definedName>
    <definedName name="SPAND_Gas_Capex_YTD">[11]SPAND_Summary_BO!$M$24</definedName>
    <definedName name="SPAND_Gas_OH_Actual">[33]SPAND_Summary_BO!$M$28</definedName>
    <definedName name="SPAND_Gas_Opex" localSheetId="21">#REF!</definedName>
    <definedName name="SPAND_Gas_Opex">#REF!</definedName>
    <definedName name="SPAND_Labour_ABC" localSheetId="21">#REF!</definedName>
    <definedName name="SPAND_Labour_ABC">#REF!</definedName>
    <definedName name="SPAND_Labour_ADJ" localSheetId="21">#REF!</definedName>
    <definedName name="SPAND_Labour_ADJ">#REF!</definedName>
    <definedName name="SPAND_Labour_Amount" localSheetId="21">#REF!</definedName>
    <definedName name="SPAND_Labour_Amount">#REF!</definedName>
    <definedName name="SPAND_Labour_Analysis_Elec_Capex" localSheetId="21">#REF!</definedName>
    <definedName name="SPAND_Labour_Analysis_Elec_Capex">#REF!</definedName>
    <definedName name="SPAND_Labour_Analysis_Elec_Opex" localSheetId="21">#REF!</definedName>
    <definedName name="SPAND_Labour_Analysis_Elec_Opex">#REF!</definedName>
    <definedName name="SPAND_Labour_Analysis_Elec_Total">[4]SPAND_Labour_BO!$AH$8</definedName>
    <definedName name="SPAND_Labour_Analysis_Gas_Capex" localSheetId="21">#REF!</definedName>
    <definedName name="SPAND_Labour_Analysis_Gas_Capex">#REF!</definedName>
    <definedName name="SPAND_Labour_Analysis_Gas_Opex" localSheetId="21">#REF!</definedName>
    <definedName name="SPAND_Labour_Analysis_Gas_Opex">#REF!</definedName>
    <definedName name="SPAND_Labour_Analysis_Gas_Total">[4]SPAND_Labour_BO!$AI$8</definedName>
    <definedName name="SPAND_Labour_Analysis_Total" localSheetId="21">#REF!</definedName>
    <definedName name="SPAND_Labour_Analysis_Total">#REF!</definedName>
    <definedName name="SPAND_Labour_Analysis_Unreg_Capex" localSheetId="21">#REF!</definedName>
    <definedName name="SPAND_Labour_Analysis_Unreg_Capex">#REF!</definedName>
    <definedName name="SPAND_Labour_Analysis_Unreg_Opex" localSheetId="21">#REF!</definedName>
    <definedName name="SPAND_Labour_Analysis_Unreg_Opex">#REF!</definedName>
    <definedName name="SPAND_Labour_Analysis_Unreg_Total" localSheetId="21">#REF!</definedName>
    <definedName name="SPAND_Labour_Analysis_Unreg_Total">#REF!</definedName>
    <definedName name="SPAND_Labour_Asset" localSheetId="21">#REF!</definedName>
    <definedName name="SPAND_Labour_Asset">#REF!</definedName>
    <definedName name="SPAND_Labour_CompanySuper" localSheetId="21">#REF!</definedName>
    <definedName name="SPAND_Labour_CompanySuper">#REF!</definedName>
    <definedName name="SPAND_Labour_Cost" localSheetId="21">#REF!</definedName>
    <definedName name="SPAND_Labour_Cost">#REF!</definedName>
    <definedName name="SPAND_Labour_CostName">[4]SPAND_Labour_BO!$H$8</definedName>
    <definedName name="SPAND_Labour_DBSuper" localSheetId="21">#REF!</definedName>
    <definedName name="SPAND_Labour_DBSuper">#REF!</definedName>
    <definedName name="SPAND_Labour_Elec_Capex" localSheetId="21">#REF!</definedName>
    <definedName name="SPAND_Labour_Elec_Capex">#REF!</definedName>
    <definedName name="SPAND_Labour_Elec_Corp" localSheetId="21">#REF!</definedName>
    <definedName name="SPAND_Labour_Elec_Corp">#REF!</definedName>
    <definedName name="SPAND_Labour_Elec_OH">[4]SPAND_Labour_BO!$X$8</definedName>
    <definedName name="SPAND_Labour_Exclu" localSheetId="21">#REF!</definedName>
    <definedName name="SPAND_Labour_Exclu">#REF!</definedName>
    <definedName name="SPAND_Labour_FTE" localSheetId="21">#REF!</definedName>
    <definedName name="SPAND_Labour_FTE">#REF!</definedName>
    <definedName name="SPAND_Labour_Gas_Capex" localSheetId="21">#REF!</definedName>
    <definedName name="SPAND_Labour_Gas_Capex">#REF!</definedName>
    <definedName name="SPAND_Labour_Gas_Corp" localSheetId="21">#REF!</definedName>
    <definedName name="SPAND_Labour_Gas_Corp">#REF!</definedName>
    <definedName name="SPAND_Labour_Gas_OH">[4]SPAND_Labour_BO!$Y$8</definedName>
    <definedName name="SPAND_Labour_LessDirect" localSheetId="21">#REF!</definedName>
    <definedName name="SPAND_Labour_LessDirect">#REF!</definedName>
    <definedName name="SPAND_Labour_OH" localSheetId="21">#REF!</definedName>
    <definedName name="SPAND_Labour_OH">#REF!</definedName>
    <definedName name="SPAND_Labour_OH1" localSheetId="21">#REF!</definedName>
    <definedName name="SPAND_Labour_OH1">#REF!</definedName>
    <definedName name="SPAND_Labour_OH2">[4]SPAND_Labour_BO!$P$8</definedName>
    <definedName name="SPAND_Labour_Total">[4]SPAND_Labour_BO!$H$6</definedName>
    <definedName name="SPAND_Labour_Total_Capex" localSheetId="21">#REF!</definedName>
    <definedName name="SPAND_Labour_Total_Capex">#REF!</definedName>
    <definedName name="SPAND_Labour_Total_FTE">[23]GA!$M$15</definedName>
    <definedName name="SPAND_NonLabour_ABC" localSheetId="21">#REF!</definedName>
    <definedName name="SPAND_NonLabour_ABC">#REF!</definedName>
    <definedName name="SPAND_NonLabour_ADJ" localSheetId="21">#REF!</definedName>
    <definedName name="SPAND_NonLabour_ADJ">#REF!</definedName>
    <definedName name="SPAND_NonLabour_Amount" localSheetId="21">#REF!</definedName>
    <definedName name="SPAND_NonLabour_Amount">#REF!</definedName>
    <definedName name="SPAND_NonLabour_Analysis_Elec_Capex" localSheetId="21">#REF!</definedName>
    <definedName name="SPAND_NonLabour_Analysis_Elec_Capex">#REF!</definedName>
    <definedName name="SPAND_NonLabour_Analysis_Elec_Opex" localSheetId="21">#REF!</definedName>
    <definedName name="SPAND_NonLabour_Analysis_Elec_Opex">#REF!</definedName>
    <definedName name="SPAND_NonLabour_Analysis_Elec_Total">[4]SPAND_NonLabour_BO!$AH$8</definedName>
    <definedName name="SPAND_NonLabour_Analysis_Gas_Capex" localSheetId="21">#REF!</definedName>
    <definedName name="SPAND_NonLabour_Analysis_Gas_Capex">#REF!</definedName>
    <definedName name="SPAND_NonLabour_Analysis_Gas_Opex" localSheetId="21">#REF!</definedName>
    <definedName name="SPAND_NonLabour_Analysis_Gas_Opex">#REF!</definedName>
    <definedName name="SPAND_NonLabour_Analysis_Gas_Total">[4]SPAND_NonLabour_BO!$AI$8</definedName>
    <definedName name="SPAND_NonLabour_Analysis_Total" localSheetId="21">#REF!</definedName>
    <definedName name="SPAND_NonLabour_Analysis_Total">#REF!</definedName>
    <definedName name="SPAND_NonLabour_Analysis_Unreg_Capex" localSheetId="21">#REF!</definedName>
    <definedName name="SPAND_NonLabour_Analysis_Unreg_Capex">#REF!</definedName>
    <definedName name="SPAND_NonLabour_Analysis_Unreg_Opex" localSheetId="21">#REF!</definedName>
    <definedName name="SPAND_NonLabour_Analysis_Unreg_Opex">#REF!</definedName>
    <definedName name="SPAND_NonLabour_Analysis_Unreg_Total" localSheetId="21">#REF!</definedName>
    <definedName name="SPAND_NonLabour_Analysis_Unreg_Total">#REF!</definedName>
    <definedName name="SPAND_NonLabour_Asset" localSheetId="21">#REF!</definedName>
    <definedName name="SPAND_NonLabour_Asset">#REF!</definedName>
    <definedName name="SPAND_NonLabour_CompanySuper" localSheetId="21">#REF!</definedName>
    <definedName name="SPAND_NonLabour_CompanySuper">#REF!</definedName>
    <definedName name="SPAND_NonLabour_Cost" localSheetId="21">#REF!</definedName>
    <definedName name="SPAND_NonLabour_Cost">#REF!</definedName>
    <definedName name="SPAND_NonLabour_CostName">[4]SPAND_NonLabour_BO!$H$8</definedName>
    <definedName name="SPAND_NonLabour_DBSuper" localSheetId="21">#REF!</definedName>
    <definedName name="SPAND_NonLabour_DBSuper">#REF!</definedName>
    <definedName name="SPAND_NonLabour_Elec_Capex" localSheetId="21">#REF!</definedName>
    <definedName name="SPAND_NonLabour_Elec_Capex">#REF!</definedName>
    <definedName name="SPAND_NonLabour_Elec_Corp" localSheetId="21">#REF!</definedName>
    <definedName name="SPAND_NonLabour_Elec_Corp">#REF!</definedName>
    <definedName name="SPAND_NonLabour_Elec_OH">[4]SPAND_NonLabour_BO!$X$8</definedName>
    <definedName name="SPAND_NonLabour_Exclu" localSheetId="21">#REF!</definedName>
    <definedName name="SPAND_NonLabour_Exclu">#REF!</definedName>
    <definedName name="SPAND_NonLabour_FTE" localSheetId="21">#REF!</definedName>
    <definedName name="SPAND_NonLabour_FTE">#REF!</definedName>
    <definedName name="SPAND_NonLabour_Gas_Capex" localSheetId="21">#REF!</definedName>
    <definedName name="SPAND_NonLabour_Gas_Capex">#REF!</definedName>
    <definedName name="SPAND_NonLabour_Gas_Corp" localSheetId="21">#REF!</definedName>
    <definedName name="SPAND_NonLabour_Gas_Corp">#REF!</definedName>
    <definedName name="SPAND_NonLabour_Gas_OH">[4]SPAND_NonLabour_BO!$Y$8</definedName>
    <definedName name="SPAND_NonLabour_GL_Count" localSheetId="21">#REF!</definedName>
    <definedName name="SPAND_NonLabour_GL_Count">#REF!</definedName>
    <definedName name="SPAND_NonLabour_LessDirect" localSheetId="21">#REF!</definedName>
    <definedName name="SPAND_NonLabour_LessDirect">#REF!</definedName>
    <definedName name="SPAND_NonLabour_OH" localSheetId="21">#REF!</definedName>
    <definedName name="SPAND_NonLabour_OH">#REF!</definedName>
    <definedName name="SPAND_NonLabour_OH1" localSheetId="21">#REF!</definedName>
    <definedName name="SPAND_NonLabour_OH1">#REF!</definedName>
    <definedName name="SPAND_NonLabour_OH2">[4]SPAND_NonLabour_BO!$P$8</definedName>
    <definedName name="SPAND_NonLabour_PA_Count" localSheetId="21">[34]SPAND_NonLabour_BO!#REF!</definedName>
    <definedName name="SPAND_NonLabour_PA_Count">[34]SPAND_NonLabour_BO!#REF!</definedName>
    <definedName name="SPAND_NonLabour_Total">[4]SPAND_NonLabour_BO!$H$6</definedName>
    <definedName name="SPAND_NonLabour_Total_Capex" localSheetId="21">#REF!</definedName>
    <definedName name="SPAND_NonLabour_Total_Capex">#REF!</definedName>
    <definedName name="SPAND_NonLabour_Total_FTE">[23]GA!$M$16</definedName>
    <definedName name="SPAND_Other_Co_Analysis_Elec_Total">[23]SPAND_Other_Co_BO!$AJ$8</definedName>
    <definedName name="SPAND_Other_Co_Analysis_Gas_Total">[23]SPAND_Other_Co_BO!$AK$8</definedName>
    <definedName name="SPAND_Other_Co_Capex_YTD" localSheetId="21">#REF!</definedName>
    <definedName name="SPAND_Other_Co_Capex_YTD">#REF!</definedName>
    <definedName name="SPAND_Other_Co_CostName">[23]SPAND_Other_Co_BO!$H$8</definedName>
    <definedName name="SPAND_Other_Co_Elec_OH">[23]SPAND_Other_Co_BO!$Z$8</definedName>
    <definedName name="SPAND_Other_Co_Gas_OH">[23]SPAND_Other_Co_BO!$AA$8</definedName>
    <definedName name="SPAND_Other_Co_OH2">[23]SPAND_Other_Co_BO!$R$8</definedName>
    <definedName name="SPAND_Other_Co_Total">[23]SPAND_Other_Co_BO!$H$6</definedName>
    <definedName name="SPAND_SPIMS">[4]GA!$L$57</definedName>
    <definedName name="SPAND_SPIMS_Elec">[4]GA!$P$48</definedName>
    <definedName name="SPAND_SPIMS_Gas">[4]GA!$P$51</definedName>
    <definedName name="SPAND_Total_Asset">[23]GA!$M$30</definedName>
    <definedName name="SPAND_Total_Company_Super">[23]GA!$M$25</definedName>
    <definedName name="SPAND_Total_DB_Super">[23]GA!$N$25</definedName>
    <definedName name="SPAND_Total_Maintenance">[23]GA!$M$31</definedName>
    <definedName name="SPAND_Unreg_Capex" localSheetId="21">#REF!</definedName>
    <definedName name="SPAND_Unreg_Capex">#REF!</definedName>
    <definedName name="SPAND_Unreg_Opex" localSheetId="21">#REF!</definedName>
    <definedName name="SPAND_Unreg_Opex">#REF!</definedName>
    <definedName name="SPANT__Capex" localSheetId="21">#REF!</definedName>
    <definedName name="SPANT__Capex">#REF!</definedName>
    <definedName name="SPANT__Capex_YTD">[11]SPANT_Summary_BO!$K$24</definedName>
    <definedName name="SPANT__Opex" localSheetId="21">#REF!</definedName>
    <definedName name="SPANT__Opex">#REF!</definedName>
    <definedName name="SPANT_Asset_Maintenance">[23]GA!$N$32</definedName>
    <definedName name="SPANT_Both_CostName">[4]SPANT_Both_BO!$H$8</definedName>
    <definedName name="SPANT_Both_OH2">[4]SPANT_Both_BO!$P$8</definedName>
    <definedName name="SPANT_Both_Total">[4]SPANT_Both_BO!$H$6</definedName>
    <definedName name="SPANT_Both_Total_Capex">[4]SPANT_Both_BO!$U$8</definedName>
    <definedName name="SPANT_Company_Super_Account">[4]GA!$O$24</definedName>
    <definedName name="SPANT_Company_Super_Cost">[4]GA!$O$25</definedName>
    <definedName name="SPANT_DB_Super_Account">[4]GA!$P$24</definedName>
    <definedName name="SPANT_DB_Super_Cost">[4]GA!$P$25</definedName>
    <definedName name="SPANT_Labour_Analysis_Total">[23]SPANT_Labour_BO!$AF$8</definedName>
    <definedName name="SPANT_Labour_CostName">[4]SPANT_Labour_BO!$H$8</definedName>
    <definedName name="SPANT_Labour_OH2">[4]SPANT_Labour_BO!$P$8</definedName>
    <definedName name="SPANT_Labour_Total">[4]SPANT_Labour_BO!$H$6</definedName>
    <definedName name="SPANT_Labour_Total_Capex">[4]SPANT_Labour_BO!$U$8</definedName>
    <definedName name="SPANT_Labour_Total_FTE">[23]GA!$N$15</definedName>
    <definedName name="SPANT_NonLabour_Analysis_Total">[23]SPANT_NonLabour_BO!$AF$8</definedName>
    <definedName name="SPANT_NonLabour_CostName">[4]SPANT_NonLabour_BO!$H$8</definedName>
    <definedName name="SPANT_NonLabour_OH2">[4]SPANT_NonLabour_BO!$P$8</definedName>
    <definedName name="SPANT_NonLabour_Total">[4]SPANT_NonLabour_BO!$H$6</definedName>
    <definedName name="SPANT_NonLabour_Total_Capex">[4]SPANT_NonLabour_BO!$U$8</definedName>
    <definedName name="SPANT_NonLabour_Total_FTE">[23]GA!$N$16</definedName>
    <definedName name="SPANT_Other_Co_Analysis_Total">[23]SPANT_Other_Co_BO!$AF$8</definedName>
    <definedName name="SPANT_Other_Co_CostName">[23]SPANT_Other_Co_BO!$H$8</definedName>
    <definedName name="SPANT_Other_Co_OH2">[23]SPANT_Other_Co_BO!$R$8</definedName>
    <definedName name="SPANT_Other_Co_Total">[23]SPANT_Other_Co_BO!$H$6</definedName>
    <definedName name="SPANT_Other_Co_Total_Capex">[23]SPANT_Other_Co_BO!$X$8</definedName>
    <definedName name="SPANT_SPIMS">[4]GA!$O$57</definedName>
    <definedName name="SPANT_Total_Asset">[23]GA!$N$30</definedName>
    <definedName name="SPANT_Total_Company_Super">[23]GA!$O$25</definedName>
    <definedName name="SPANT_Total_DB_Super">[23]GA!$P$25</definedName>
    <definedName name="SPANT_Total_Maintenance">[23]GA!$N$31</definedName>
    <definedName name="SPANT_Unreg_Capex" localSheetId="21">#REF!</definedName>
    <definedName name="SPANT_Unreg_Capex">#REF!</definedName>
    <definedName name="SPANT_Unreg_Opex" localSheetId="21">#REF!</definedName>
    <definedName name="SPANT_Unreg_Opex">#REF!</definedName>
    <definedName name="Start_date">'[7]Forecast input'!$C$12</definedName>
    <definedName name="Strategies">[35]Strategies!$B$7:$Q$141</definedName>
    <definedName name="StratPro">'[1]Information Systems'!$A$33:$L$58</definedName>
    <definedName name="SUMM_EXP_KWH">'[7]Forecast input'!$CX$7</definedName>
    <definedName name="TableName">"Dummy"</definedName>
    <definedName name="TariffD">'[10]9798 Revenue Data'!$C$26:$AX$27</definedName>
    <definedName name="TariffV">'[10]9798 Revenue Data'!$C$20:$BB$21</definedName>
    <definedName name="Thousands">Assumptions!$B$19</definedName>
    <definedName name="TM1REBUILDOPTION">1</definedName>
    <definedName name="top" localSheetId="21">#REF!</definedName>
    <definedName name="top">#REF!</definedName>
    <definedName name="TotalEnergyCustClass_Output" localSheetId="21">#REF!</definedName>
    <definedName name="TotalEnergyCustClass_Output">#REF!</definedName>
    <definedName name="TotalEnergyTariffComponent_Output" localSheetId="21">#REF!</definedName>
    <definedName name="TotalEnergyTariffComponent_Output">#REF!</definedName>
    <definedName name="unhideCAPEXrows" localSheetId="21">[13]!unhideCAPEXrows</definedName>
    <definedName name="unhideCAPEXrows">[13]!unhideCAPEXrows</definedName>
    <definedName name="Unit" localSheetId="21">#REF!</definedName>
    <definedName name="Unit">#REF!</definedName>
    <definedName name="Unused_Reason2" localSheetId="21">'[7]Forecast Calcs'!#REF!</definedName>
    <definedName name="Unused_Reason2">'[7]Forecast Calcs'!#REF!</definedName>
    <definedName name="Unused_Reason3" localSheetId="21">'[7]Forecast Calcs'!#REF!</definedName>
    <definedName name="Unused_Reason3">'[7]Forecast Calcs'!#REF!</definedName>
    <definedName name="VDOL">[10]RevenueGraphData!$A$8:$P$11</definedName>
    <definedName name="VPJS">[10]RevenueGraphData!$A$3:$P$6</definedName>
    <definedName name="WFA">[14]FTE!$A$74:$O$88</definedName>
    <definedName name="WUGS" localSheetId="21">#REF!</definedName>
    <definedName name="WUGS">#REF!</definedName>
    <definedName name="Year">[4]GA!$G$11</definedName>
    <definedName name="Years">'[36]1.0 Business &amp; other details  '!$C$35:$G$35</definedName>
    <definedName name="YEE">16</definedName>
    <definedName name="YTD">15</definedName>
    <definedName name="YTDC">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8" i="8" l="1"/>
  <c r="E18" i="8"/>
  <c r="D18" i="8"/>
  <c r="C18" i="8"/>
  <c r="AD17" i="19" l="1"/>
  <c r="Z17" i="19"/>
  <c r="T17" i="19"/>
  <c r="AQ15" i="19" l="1"/>
  <c r="AQ14" i="19"/>
  <c r="AQ13" i="19"/>
  <c r="AQ12" i="19"/>
  <c r="AQ11" i="19"/>
  <c r="AQ10" i="19"/>
  <c r="AQ9" i="19"/>
  <c r="AK15" i="19"/>
  <c r="AK14" i="19"/>
  <c r="AK13" i="19"/>
  <c r="AK12" i="19"/>
  <c r="AK11" i="19"/>
  <c r="AK10" i="19"/>
  <c r="AK9" i="19"/>
  <c r="H41" i="17"/>
  <c r="H40" i="17"/>
  <c r="H39" i="17"/>
  <c r="H38" i="17"/>
  <c r="H37" i="17"/>
  <c r="H36" i="17"/>
  <c r="H35" i="17"/>
  <c r="H30" i="17"/>
  <c r="H29" i="17"/>
  <c r="H28" i="17"/>
  <c r="H27" i="17"/>
  <c r="H26" i="17"/>
  <c r="H25" i="17"/>
  <c r="H24" i="17"/>
  <c r="AJ12" i="19"/>
  <c r="AP12" i="19" s="1"/>
  <c r="F24" i="25"/>
  <c r="F23" i="25"/>
  <c r="F22" i="25"/>
  <c r="F21" i="25"/>
  <c r="F20" i="25"/>
  <c r="F19" i="25"/>
  <c r="F18" i="25"/>
  <c r="F17" i="25"/>
  <c r="F11" i="25"/>
  <c r="F10" i="25"/>
  <c r="AJ14" i="19" s="1"/>
  <c r="AP14" i="19" s="1"/>
  <c r="F9" i="25"/>
  <c r="AJ13" i="19" s="1"/>
  <c r="AP13" i="19" s="1"/>
  <c r="F8" i="25"/>
  <c r="F7" i="25"/>
  <c r="AJ15" i="19" s="1"/>
  <c r="AP15" i="19" s="1"/>
  <c r="F6" i="25"/>
  <c r="AJ11" i="19" s="1"/>
  <c r="AP11" i="19" s="1"/>
  <c r="F5" i="25"/>
  <c r="AJ10" i="19" s="1"/>
  <c r="AP10" i="19" s="1"/>
  <c r="F4" i="25"/>
  <c r="E12" i="25"/>
  <c r="AJ9" i="19"/>
  <c r="AP9" i="19" s="1"/>
  <c r="E25" i="25"/>
  <c r="D25" i="25"/>
  <c r="D12" i="25"/>
  <c r="F25" i="25" l="1"/>
  <c r="F12" i="25"/>
  <c r="D43" i="32" l="1"/>
  <c r="D42" i="32"/>
  <c r="E20" i="31" l="1"/>
  <c r="E11" i="31"/>
  <c r="E8" i="31"/>
  <c r="Q6" i="23" l="1"/>
  <c r="P6" i="23"/>
  <c r="O6" i="23"/>
  <c r="N6" i="23"/>
  <c r="K40" i="32" l="1"/>
  <c r="K43" i="32" s="1"/>
  <c r="J40" i="32"/>
  <c r="J42" i="32" s="1"/>
  <c r="I40" i="32"/>
  <c r="I42" i="32" s="1"/>
  <c r="H40" i="32"/>
  <c r="H42" i="32" s="1"/>
  <c r="G40" i="32"/>
  <c r="G43" i="32" s="1"/>
  <c r="F40" i="32"/>
  <c r="F42" i="32" s="1"/>
  <c r="E40" i="32"/>
  <c r="E42" i="32" s="1"/>
  <c r="G42" i="32" l="1"/>
  <c r="K42" i="32"/>
  <c r="H43" i="32"/>
  <c r="E43" i="32"/>
  <c r="I43" i="32"/>
  <c r="F43" i="32"/>
  <c r="J43" i="32"/>
  <c r="G20" i="31"/>
  <c r="E21" i="32"/>
  <c r="F20" i="31" s="1"/>
  <c r="F21" i="32"/>
  <c r="G21" i="32"/>
  <c r="H20" i="31" s="1"/>
  <c r="H21" i="32"/>
  <c r="I20" i="31" s="1"/>
  <c r="I21" i="32"/>
  <c r="J20" i="31" s="1"/>
  <c r="J21" i="32"/>
  <c r="K20" i="31" s="1"/>
  <c r="K21" i="32"/>
  <c r="L20" i="31" s="1"/>
  <c r="M35" i="29" l="1"/>
  <c r="L35" i="29"/>
  <c r="K35" i="29"/>
  <c r="J35" i="29"/>
  <c r="I35" i="29"/>
  <c r="H35" i="29"/>
  <c r="G35" i="29"/>
  <c r="F35" i="29"/>
  <c r="E35" i="29"/>
  <c r="N35" i="29"/>
  <c r="M32" i="29"/>
  <c r="M46" i="29" s="1"/>
  <c r="L32" i="29"/>
  <c r="L46" i="29" s="1"/>
  <c r="K32" i="29"/>
  <c r="K46" i="29" s="1"/>
  <c r="J32" i="29"/>
  <c r="J46" i="29" s="1"/>
  <c r="I32" i="29"/>
  <c r="I46" i="29" s="1"/>
  <c r="H32" i="29"/>
  <c r="H46" i="29" s="1"/>
  <c r="G32" i="29"/>
  <c r="G46" i="29" s="1"/>
  <c r="F32" i="29"/>
  <c r="F46" i="29" s="1"/>
  <c r="E32" i="29"/>
  <c r="E46" i="29" s="1"/>
  <c r="N32" i="29"/>
  <c r="N46" i="29" s="1"/>
  <c r="L11" i="31" l="1"/>
  <c r="K11" i="31"/>
  <c r="J11" i="31"/>
  <c r="I11" i="31"/>
  <c r="H11" i="31"/>
  <c r="G11" i="31"/>
  <c r="F11" i="31"/>
  <c r="L8" i="31"/>
  <c r="K8" i="31"/>
  <c r="J8" i="31"/>
  <c r="I8" i="31"/>
  <c r="H8" i="31"/>
  <c r="G8" i="31"/>
  <c r="F8" i="31"/>
  <c r="R45" i="29"/>
  <c r="Q45" i="29"/>
  <c r="R43" i="29"/>
  <c r="Q43" i="29"/>
  <c r="Q41" i="29"/>
  <c r="Q35" i="29"/>
  <c r="P40" i="29"/>
  <c r="N52" i="29"/>
  <c r="R44" i="29" s="1"/>
  <c r="M52" i="29"/>
  <c r="Q44" i="29" s="1"/>
  <c r="L52" i="29"/>
  <c r="P44" i="29" s="1"/>
  <c r="S44" i="29" s="1"/>
  <c r="K52" i="29"/>
  <c r="J52" i="29"/>
  <c r="I52" i="29"/>
  <c r="H52" i="29"/>
  <c r="G52" i="29"/>
  <c r="F52" i="29"/>
  <c r="E52" i="29"/>
  <c r="N51" i="29"/>
  <c r="R42" i="29" s="1"/>
  <c r="M51" i="29"/>
  <c r="Q42" i="29" s="1"/>
  <c r="L51" i="29"/>
  <c r="P42" i="29" s="1"/>
  <c r="K51" i="29"/>
  <c r="J51" i="29"/>
  <c r="I51" i="29"/>
  <c r="H51" i="29"/>
  <c r="G51" i="29"/>
  <c r="F51" i="29"/>
  <c r="E51" i="29"/>
  <c r="N50" i="29"/>
  <c r="R39" i="29" s="1"/>
  <c r="M50" i="29"/>
  <c r="Q38" i="29" s="1"/>
  <c r="L50" i="29"/>
  <c r="P38" i="29" s="1"/>
  <c r="K50" i="29"/>
  <c r="J50" i="29"/>
  <c r="I50" i="29"/>
  <c r="H50" i="29"/>
  <c r="G50" i="29"/>
  <c r="F50" i="29"/>
  <c r="E50" i="29"/>
  <c r="N49" i="29"/>
  <c r="R34" i="29" s="1"/>
  <c r="M49" i="29"/>
  <c r="Q32" i="29" s="1"/>
  <c r="L49" i="29"/>
  <c r="P34" i="29" s="1"/>
  <c r="K49" i="29"/>
  <c r="J49" i="29"/>
  <c r="I49" i="29"/>
  <c r="H49" i="29"/>
  <c r="G49" i="29"/>
  <c r="F49" i="29"/>
  <c r="E49" i="29"/>
  <c r="S42" i="29" l="1"/>
  <c r="P39" i="29"/>
  <c r="S39" i="29" s="1"/>
  <c r="Q39" i="29"/>
  <c r="P41" i="29"/>
  <c r="P45" i="29"/>
  <c r="S45" i="29" s="1"/>
  <c r="Q40" i="29"/>
  <c r="S40" i="29" s="1"/>
  <c r="P43" i="29"/>
  <c r="S43" i="29" s="1"/>
  <c r="R41" i="29"/>
  <c r="P35" i="29"/>
  <c r="Q33" i="29"/>
  <c r="R40" i="29"/>
  <c r="P36" i="29"/>
  <c r="Q36" i="29"/>
  <c r="P37" i="29"/>
  <c r="Q37" i="29"/>
  <c r="R36" i="29"/>
  <c r="S36" i="29" s="1"/>
  <c r="R38" i="29"/>
  <c r="S38" i="29" s="1"/>
  <c r="R35" i="29"/>
  <c r="S35" i="29" s="1"/>
  <c r="R37" i="29"/>
  <c r="P32" i="29"/>
  <c r="Q34" i="29"/>
  <c r="S34" i="29"/>
  <c r="P33" i="29"/>
  <c r="R33" i="29"/>
  <c r="R32" i="29"/>
  <c r="S33" i="29" l="1"/>
  <c r="S37" i="29"/>
  <c r="S41" i="29"/>
  <c r="S32" i="29"/>
  <c r="BB8" i="10" l="1"/>
  <c r="BA8" i="10"/>
  <c r="AZ8" i="10"/>
  <c r="BB7" i="10"/>
  <c r="BA7" i="10"/>
  <c r="AZ7" i="10"/>
  <c r="K5" i="5" l="1"/>
  <c r="L5" i="5" s="1"/>
  <c r="M5" i="5" s="1"/>
  <c r="N5" i="5" s="1"/>
  <c r="O5" i="5" s="1"/>
  <c r="K9" i="23"/>
  <c r="AO6" i="2"/>
  <c r="H48" i="1"/>
  <c r="I48" i="1"/>
  <c r="J48" i="1" s="1"/>
  <c r="K48" i="1" s="1"/>
  <c r="L48" i="1" s="1"/>
  <c r="K43" i="1"/>
  <c r="L43" i="1" s="1"/>
  <c r="M43" i="1" s="1"/>
  <c r="N43" i="1" s="1"/>
  <c r="O43" i="1" s="1"/>
  <c r="F5" i="21"/>
  <c r="O45" i="4"/>
  <c r="O17" i="4"/>
  <c r="S6" i="2"/>
  <c r="T6" i="2" s="1"/>
  <c r="R73" i="2"/>
  <c r="AO73" i="2" s="1"/>
  <c r="R39" i="2"/>
  <c r="R62" i="2"/>
  <c r="R50" i="2"/>
  <c r="O15" i="4"/>
  <c r="O9" i="4"/>
  <c r="O43" i="4"/>
  <c r="O36" i="4"/>
  <c r="O14" i="4" s="1"/>
  <c r="O33" i="4"/>
  <c r="O13" i="4" s="1"/>
  <c r="P8" i="4"/>
  <c r="Q8" i="4" s="1"/>
  <c r="R8" i="4" s="1"/>
  <c r="S8" i="4" s="1"/>
  <c r="T8" i="4" s="1"/>
  <c r="AF6" i="2"/>
  <c r="AG6" i="2" s="1"/>
  <c r="AH6" i="2" s="1"/>
  <c r="AI6" i="2" s="1"/>
  <c r="I39" i="7"/>
  <c r="O56" i="2"/>
  <c r="M55" i="2"/>
  <c r="K10" i="4"/>
  <c r="L10" i="4"/>
  <c r="K28" i="4"/>
  <c r="M43" i="2"/>
  <c r="L28" i="4"/>
  <c r="C8" i="21"/>
  <c r="AL14" i="19"/>
  <c r="AR11" i="19"/>
  <c r="K3" i="2"/>
  <c r="L45" i="4"/>
  <c r="L17" i="4" s="1"/>
  <c r="S28" i="4"/>
  <c r="M9" i="23"/>
  <c r="N9" i="23" s="1"/>
  <c r="O9" i="23" s="1"/>
  <c r="P9" i="23" s="1"/>
  <c r="Q9" i="23" s="1"/>
  <c r="T45" i="4"/>
  <c r="T17" i="4"/>
  <c r="L16" i="31" s="1"/>
  <c r="L37" i="31" s="1"/>
  <c r="S45" i="4"/>
  <c r="S17" i="4"/>
  <c r="K16" i="31" s="1"/>
  <c r="K37" i="31" s="1"/>
  <c r="R45" i="4"/>
  <c r="R17" i="4"/>
  <c r="J16" i="31" s="1"/>
  <c r="J37" i="31" s="1"/>
  <c r="Q45" i="4"/>
  <c r="Q17" i="4"/>
  <c r="P45" i="4"/>
  <c r="P17" i="4"/>
  <c r="H16" i="31" s="1"/>
  <c r="H37" i="31" s="1"/>
  <c r="N45" i="4"/>
  <c r="N17" i="4"/>
  <c r="M45" i="4"/>
  <c r="M17" i="4"/>
  <c r="K17" i="4"/>
  <c r="AR6" i="2"/>
  <c r="AQ6" i="2"/>
  <c r="AP6" i="2"/>
  <c r="AN6" i="2"/>
  <c r="AM6" i="2"/>
  <c r="AL6" i="2"/>
  <c r="E38" i="17"/>
  <c r="H76" i="6" s="1"/>
  <c r="V9" i="19"/>
  <c r="I16" i="4"/>
  <c r="AH9" i="19"/>
  <c r="K5" i="21"/>
  <c r="J5" i="21"/>
  <c r="I5" i="21"/>
  <c r="H5" i="21"/>
  <c r="G5" i="21"/>
  <c r="E5" i="21"/>
  <c r="D5" i="21"/>
  <c r="C5" i="21"/>
  <c r="N39" i="7"/>
  <c r="M39" i="7"/>
  <c r="L39" i="7"/>
  <c r="K39" i="7"/>
  <c r="J39" i="7"/>
  <c r="H39" i="7"/>
  <c r="G39" i="7"/>
  <c r="J36" i="4"/>
  <c r="J33" i="4"/>
  <c r="J11" i="4"/>
  <c r="J17" i="4"/>
  <c r="I17" i="4"/>
  <c r="I15" i="4"/>
  <c r="H40" i="4"/>
  <c r="I36" i="4"/>
  <c r="H36" i="4"/>
  <c r="I33" i="4"/>
  <c r="H33" i="4"/>
  <c r="I11" i="4"/>
  <c r="H28" i="4"/>
  <c r="K16" i="4"/>
  <c r="K36" i="4"/>
  <c r="S36" i="4"/>
  <c r="R36" i="4"/>
  <c r="Q36" i="4"/>
  <c r="N36" i="4"/>
  <c r="M36" i="4"/>
  <c r="L36" i="4"/>
  <c r="J20" i="23"/>
  <c r="J18" i="23"/>
  <c r="K18" i="23" s="1"/>
  <c r="K17" i="6"/>
  <c r="H27" i="1"/>
  <c r="H26" i="1"/>
  <c r="H25" i="1"/>
  <c r="J8" i="23"/>
  <c r="K8" i="23"/>
  <c r="L8" i="23"/>
  <c r="H8" i="23"/>
  <c r="G8" i="23"/>
  <c r="F8" i="23"/>
  <c r="C3" i="7" s="1"/>
  <c r="H3" i="2"/>
  <c r="F7" i="23"/>
  <c r="T36" i="4"/>
  <c r="H30" i="1"/>
  <c r="O25" i="7"/>
  <c r="G18" i="4"/>
  <c r="H31" i="1"/>
  <c r="J15" i="4"/>
  <c r="P36" i="4"/>
  <c r="P14" i="4" s="1"/>
  <c r="H10" i="31" s="1"/>
  <c r="J16" i="4"/>
  <c r="I9" i="19"/>
  <c r="P10" i="19"/>
  <c r="I10" i="19"/>
  <c r="P11" i="19"/>
  <c r="I11" i="19"/>
  <c r="O16" i="19"/>
  <c r="M16" i="19"/>
  <c r="L16" i="19"/>
  <c r="G16" i="19"/>
  <c r="D16" i="19"/>
  <c r="P15" i="19"/>
  <c r="E16" i="19"/>
  <c r="P14" i="19"/>
  <c r="C31" i="17"/>
  <c r="H43" i="4"/>
  <c r="I27" i="4"/>
  <c r="J43" i="4"/>
  <c r="J40" i="4"/>
  <c r="H39" i="1"/>
  <c r="H38" i="1"/>
  <c r="H34" i="1"/>
  <c r="H32" i="1"/>
  <c r="H29" i="1"/>
  <c r="H28" i="1"/>
  <c r="H24" i="1"/>
  <c r="E18" i="4"/>
  <c r="F18" i="4"/>
  <c r="D18" i="4"/>
  <c r="K33" i="4"/>
  <c r="J17" i="6"/>
  <c r="K20" i="23"/>
  <c r="P12" i="19"/>
  <c r="I17" i="6"/>
  <c r="H17" i="6"/>
  <c r="E8" i="23"/>
  <c r="G17" i="6" s="1"/>
  <c r="I3" i="2"/>
  <c r="E3" i="7"/>
  <c r="J3" i="2"/>
  <c r="D3" i="7"/>
  <c r="Q62" i="2"/>
  <c r="P39" i="2"/>
  <c r="P62" i="2"/>
  <c r="AM62" i="2" s="1"/>
  <c r="S73" i="2"/>
  <c r="Q28" i="4"/>
  <c r="R28" i="4"/>
  <c r="P15" i="4"/>
  <c r="H6" i="31" s="1"/>
  <c r="H27" i="31" s="1"/>
  <c r="K15" i="4"/>
  <c r="Q73" i="2"/>
  <c r="AN73" i="2" s="1"/>
  <c r="Q50" i="2"/>
  <c r="Q39" i="2"/>
  <c r="J9" i="23"/>
  <c r="G3" i="2"/>
  <c r="D8" i="23"/>
  <c r="F17" i="6" s="1"/>
  <c r="R66" i="2"/>
  <c r="AO66" i="2" s="1"/>
  <c r="P50" i="2"/>
  <c r="P73" i="2"/>
  <c r="P9" i="19"/>
  <c r="T50" i="2"/>
  <c r="S62" i="2"/>
  <c r="S50" i="2"/>
  <c r="N33" i="4"/>
  <c r="T28" i="4"/>
  <c r="P9" i="4"/>
  <c r="P16" i="4"/>
  <c r="R33" i="4"/>
  <c r="M28" i="4"/>
  <c r="P33" i="4"/>
  <c r="Q33" i="4"/>
  <c r="T33" i="4"/>
  <c r="S33" i="4"/>
  <c r="N28" i="4"/>
  <c r="L33" i="4"/>
  <c r="M33" i="4"/>
  <c r="R55" i="2"/>
  <c r="O55" i="2"/>
  <c r="T32" i="2"/>
  <c r="Q66" i="2"/>
  <c r="S32" i="2"/>
  <c r="O66" i="2"/>
  <c r="P43" i="4"/>
  <c r="P28" i="4"/>
  <c r="Q9" i="4" s="1"/>
  <c r="Q32" i="2"/>
  <c r="Q43" i="2"/>
  <c r="T55" i="2"/>
  <c r="S43" i="2"/>
  <c r="Q56" i="2"/>
  <c r="P44" i="2"/>
  <c r="P56" i="2"/>
  <c r="F16" i="31" l="1"/>
  <c r="E16" i="31"/>
  <c r="E37" i="31" s="1"/>
  <c r="T73" i="2"/>
  <c r="AQ73" i="2" s="1"/>
  <c r="U6" i="2"/>
  <c r="Q44" i="2"/>
  <c r="S55" i="2"/>
  <c r="AP55" i="2" s="1"/>
  <c r="T43" i="2"/>
  <c r="AQ43" i="2" s="1"/>
  <c r="Q55" i="2"/>
  <c r="AN55" i="2" s="1"/>
  <c r="N13" i="4"/>
  <c r="O32" i="2"/>
  <c r="AL32" i="2" s="1"/>
  <c r="K16" i="19"/>
  <c r="L17" i="19" s="1"/>
  <c r="C16" i="19"/>
  <c r="D17" i="19" s="1"/>
  <c r="R14" i="19"/>
  <c r="I16" i="31"/>
  <c r="I37" i="31" s="1"/>
  <c r="T67" i="2"/>
  <c r="AQ67" i="2" s="1"/>
  <c r="T44" i="2"/>
  <c r="AQ44" i="2" s="1"/>
  <c r="T66" i="2"/>
  <c r="AQ66" i="2" s="1"/>
  <c r="O43" i="2"/>
  <c r="AL43" i="2" s="1"/>
  <c r="R32" i="2"/>
  <c r="S39" i="2"/>
  <c r="T62" i="2"/>
  <c r="AQ62" i="2" s="1"/>
  <c r="T39" i="2"/>
  <c r="R10" i="19"/>
  <c r="R9" i="19"/>
  <c r="L15" i="4"/>
  <c r="E37" i="17"/>
  <c r="I76" i="6"/>
  <c r="H42" i="17"/>
  <c r="S66" i="2"/>
  <c r="AP66" i="2" s="1"/>
  <c r="R43" i="2"/>
  <c r="AO43" i="2" s="1"/>
  <c r="P16" i="19"/>
  <c r="AN39" i="2"/>
  <c r="AN62" i="2"/>
  <c r="L20" i="23"/>
  <c r="M20" i="23" s="1"/>
  <c r="I12" i="19"/>
  <c r="G7" i="23"/>
  <c r="N14" i="4"/>
  <c r="G10" i="31" s="1"/>
  <c r="G31" i="31" s="1"/>
  <c r="G33" i="31" s="1"/>
  <c r="S14" i="4"/>
  <c r="K10" i="31" s="1"/>
  <c r="K12" i="31" s="1"/>
  <c r="T14" i="4"/>
  <c r="L10" i="31" s="1"/>
  <c r="G16" i="31"/>
  <c r="G37" i="31" s="1"/>
  <c r="F37" i="31"/>
  <c r="AL10" i="19"/>
  <c r="AR15" i="19"/>
  <c r="AL15" i="19"/>
  <c r="AR13" i="19"/>
  <c r="AS6" i="2"/>
  <c r="AJ6" i="2"/>
  <c r="AT6" i="2" s="1"/>
  <c r="AL11" i="19"/>
  <c r="M32" i="2"/>
  <c r="M66" i="2"/>
  <c r="R13" i="4"/>
  <c r="J5" i="31" s="1"/>
  <c r="J26" i="31" s="1"/>
  <c r="N15" i="4"/>
  <c r="G6" i="31" s="1"/>
  <c r="G27" i="31" s="1"/>
  <c r="R11" i="19"/>
  <c r="R14" i="4"/>
  <c r="J10" i="31" s="1"/>
  <c r="J31" i="31" s="1"/>
  <c r="J33" i="31" s="1"/>
  <c r="S9" i="4"/>
  <c r="AP16" i="19"/>
  <c r="N20" i="23"/>
  <c r="AP62" i="2"/>
  <c r="AM56" i="2"/>
  <c r="AQ55" i="2"/>
  <c r="AO62" i="2"/>
  <c r="L18" i="23"/>
  <c r="AO39" i="2" s="1"/>
  <c r="M8" i="23"/>
  <c r="I9" i="23"/>
  <c r="X10" i="19"/>
  <c r="E36" i="17"/>
  <c r="E41" i="17"/>
  <c r="H31" i="31"/>
  <c r="H33" i="31" s="1"/>
  <c r="H12" i="31"/>
  <c r="M14" i="4"/>
  <c r="G12" i="31"/>
  <c r="K31" i="31"/>
  <c r="K33" i="31" s="1"/>
  <c r="L14" i="4"/>
  <c r="Q14" i="4"/>
  <c r="I10" i="31" s="1"/>
  <c r="L31" i="31"/>
  <c r="L33" i="31" s="1"/>
  <c r="L12" i="31"/>
  <c r="N43" i="4"/>
  <c r="Q43" i="4"/>
  <c r="T43" i="4"/>
  <c r="M15" i="4"/>
  <c r="K40" i="4"/>
  <c r="M39" i="4"/>
  <c r="M47" i="4"/>
  <c r="R43" i="4"/>
  <c r="R47" i="4"/>
  <c r="O16" i="4"/>
  <c r="O18" i="4" s="1"/>
  <c r="AF11" i="19"/>
  <c r="AB10" i="19"/>
  <c r="AB12" i="19"/>
  <c r="AB14" i="19"/>
  <c r="X12" i="19"/>
  <c r="T56" i="2"/>
  <c r="O67" i="2"/>
  <c r="AL67" i="2" s="1"/>
  <c r="R12" i="19"/>
  <c r="O17" i="19"/>
  <c r="H16" i="19"/>
  <c r="X14" i="19"/>
  <c r="AR10" i="19"/>
  <c r="AR14" i="19"/>
  <c r="Q67" i="2"/>
  <c r="AN67" i="2" s="1"/>
  <c r="P33" i="2"/>
  <c r="AM33" i="2" s="1"/>
  <c r="O33" i="2"/>
  <c r="AL33" i="2" s="1"/>
  <c r="I14" i="19"/>
  <c r="H31" i="17"/>
  <c r="L47" i="4"/>
  <c r="R16" i="4"/>
  <c r="L40" i="4"/>
  <c r="N47" i="4"/>
  <c r="T47" i="4"/>
  <c r="N16" i="4"/>
  <c r="S15" i="4"/>
  <c r="K6" i="31" s="1"/>
  <c r="K27" i="31" s="1"/>
  <c r="G5" i="31"/>
  <c r="G26" i="31" s="1"/>
  <c r="T16" i="4"/>
  <c r="L43" i="4"/>
  <c r="S16" i="4"/>
  <c r="L13" i="4"/>
  <c r="E5" i="31" s="1"/>
  <c r="N9" i="4"/>
  <c r="T9" i="4"/>
  <c r="M43" i="4"/>
  <c r="S43" i="4"/>
  <c r="T15" i="4"/>
  <c r="L6" i="31" s="1"/>
  <c r="L27" i="31" s="1"/>
  <c r="Q47" i="4"/>
  <c r="M13" i="4"/>
  <c r="F5" i="31" s="1"/>
  <c r="T13" i="4"/>
  <c r="S47" i="4"/>
  <c r="P13" i="4"/>
  <c r="H5" i="31" s="1"/>
  <c r="Q13" i="4"/>
  <c r="I5" i="31" s="1"/>
  <c r="P47" i="4"/>
  <c r="S13" i="4"/>
  <c r="K47" i="4"/>
  <c r="L9" i="4"/>
  <c r="L16" i="4"/>
  <c r="R15" i="4"/>
  <c r="J6" i="31" s="1"/>
  <c r="K43" i="4"/>
  <c r="K11" i="4"/>
  <c r="O28" i="4"/>
  <c r="O47" i="4" s="1"/>
  <c r="M9" i="4"/>
  <c r="M16" i="4"/>
  <c r="R9" i="4"/>
  <c r="Q16" i="4"/>
  <c r="Q15" i="4"/>
  <c r="I6" i="31" s="1"/>
  <c r="I27" i="31" s="1"/>
  <c r="I43" i="4"/>
  <c r="AB11" i="19"/>
  <c r="V15" i="19"/>
  <c r="E35" i="17"/>
  <c r="F42" i="17"/>
  <c r="AH14" i="19"/>
  <c r="D31" i="17"/>
  <c r="D49" i="7"/>
  <c r="Z16" i="19"/>
  <c r="T16" i="19"/>
  <c r="I13" i="4"/>
  <c r="AH11" i="19"/>
  <c r="AF15" i="19"/>
  <c r="I14" i="4"/>
  <c r="I40" i="4"/>
  <c r="AF13" i="19"/>
  <c r="J13" i="4"/>
  <c r="K13" i="4"/>
  <c r="AN15" i="19"/>
  <c r="AN11" i="19"/>
  <c r="F31" i="17"/>
  <c r="AH15" i="19"/>
  <c r="G31" i="17"/>
  <c r="AE16" i="19"/>
  <c r="V14" i="19"/>
  <c r="C42" i="17"/>
  <c r="E39" i="17"/>
  <c r="D42" i="17"/>
  <c r="E40" i="17"/>
  <c r="AH13" i="19"/>
  <c r="AB15" i="19"/>
  <c r="G42" i="17"/>
  <c r="AA16" i="19"/>
  <c r="AB16" i="19" s="1"/>
  <c r="V12" i="19"/>
  <c r="E31" i="17"/>
  <c r="X11" i="19"/>
  <c r="AR9" i="19"/>
  <c r="AN12" i="19"/>
  <c r="AJ16" i="19"/>
  <c r="AJ17" i="19" s="1"/>
  <c r="AL12" i="19"/>
  <c r="Q33" i="2"/>
  <c r="AN33" i="2" s="1"/>
  <c r="T33" i="2"/>
  <c r="P67" i="2"/>
  <c r="AN14" i="19"/>
  <c r="O44" i="2"/>
  <c r="AL44" i="2" s="1"/>
  <c r="X9" i="19"/>
  <c r="J14" i="4"/>
  <c r="K14" i="4"/>
  <c r="U16" i="19"/>
  <c r="AB9" i="19"/>
  <c r="H18" i="4"/>
  <c r="V10" i="19"/>
  <c r="AD16" i="19"/>
  <c r="AB13" i="19"/>
  <c r="V11" i="19"/>
  <c r="J28" i="4"/>
  <c r="AH12" i="19"/>
  <c r="AF14" i="19"/>
  <c r="AF9" i="19"/>
  <c r="AF12" i="19"/>
  <c r="AF10" i="19"/>
  <c r="I28" i="4"/>
  <c r="AH10" i="19"/>
  <c r="AN66" i="2"/>
  <c r="AN44" i="2"/>
  <c r="AN32" i="2"/>
  <c r="AL56" i="2"/>
  <c r="AL55" i="2"/>
  <c r="AM44" i="2"/>
  <c r="AP43" i="2"/>
  <c r="AN43" i="2"/>
  <c r="AL66" i="2"/>
  <c r="N32" i="2"/>
  <c r="N66" i="2"/>
  <c r="N55" i="2"/>
  <c r="N43" i="2"/>
  <c r="AP73" i="2"/>
  <c r="AP50" i="2"/>
  <c r="AO50" i="2"/>
  <c r="E63" i="7"/>
  <c r="E65" i="7"/>
  <c r="AM50" i="2"/>
  <c r="AM39" i="2"/>
  <c r="AM73" i="2"/>
  <c r="AQ50" i="2"/>
  <c r="AN50" i="2"/>
  <c r="E10" i="31" l="1"/>
  <c r="E26" i="31"/>
  <c r="N39" i="4"/>
  <c r="O39" i="4" s="1"/>
  <c r="P39" i="4" s="1"/>
  <c r="E14" i="31"/>
  <c r="E35" i="31" s="1"/>
  <c r="E7" i="31"/>
  <c r="E28" i="31" s="1"/>
  <c r="E12" i="31"/>
  <c r="E31" i="31"/>
  <c r="E33" i="31" s="1"/>
  <c r="E6" i="31"/>
  <c r="E27" i="31" s="1"/>
  <c r="AR12" i="19"/>
  <c r="AL21" i="2"/>
  <c r="U50" i="2"/>
  <c r="AR50" i="2" s="1"/>
  <c r="U39" i="2"/>
  <c r="V6" i="2"/>
  <c r="U62" i="2"/>
  <c r="U32" i="2"/>
  <c r="U66" i="2"/>
  <c r="AR66" i="2" s="1"/>
  <c r="U55" i="2"/>
  <c r="U73" i="2"/>
  <c r="AR73" i="2" s="1"/>
  <c r="U43" i="2"/>
  <c r="AR43" i="2" s="1"/>
  <c r="R44" i="2"/>
  <c r="AO44" i="2" s="1"/>
  <c r="F6" i="31"/>
  <c r="F27" i="31" s="1"/>
  <c r="AN28" i="2"/>
  <c r="D62" i="7"/>
  <c r="R67" i="2"/>
  <c r="AO67" i="2" s="1"/>
  <c r="AQ56" i="2"/>
  <c r="J12" i="31"/>
  <c r="AL13" i="19"/>
  <c r="AN13" i="19"/>
  <c r="H7" i="23"/>
  <c r="AO55" i="2"/>
  <c r="AQ16" i="19"/>
  <c r="AR16" i="19" s="1"/>
  <c r="P43" i="2"/>
  <c r="AM43" i="2" s="1"/>
  <c r="P55" i="2"/>
  <c r="AM55" i="2" s="1"/>
  <c r="P32" i="2"/>
  <c r="P66" i="2"/>
  <c r="AM66" i="2" s="1"/>
  <c r="E49" i="7"/>
  <c r="AN21" i="2"/>
  <c r="AN10" i="19"/>
  <c r="F10" i="31"/>
  <c r="F31" i="31" s="1"/>
  <c r="F33" i="31" s="1"/>
  <c r="E42" i="17"/>
  <c r="C49" i="7" s="1"/>
  <c r="AN56" i="2"/>
  <c r="O20" i="23"/>
  <c r="M18" i="23"/>
  <c r="E69" i="7"/>
  <c r="D69" i="7"/>
  <c r="N69" i="7"/>
  <c r="C69" i="7"/>
  <c r="G69" i="7"/>
  <c r="J69" i="7"/>
  <c r="I69" i="7"/>
  <c r="H69" i="7"/>
  <c r="H9" i="23"/>
  <c r="M69" i="7"/>
  <c r="K69" i="7"/>
  <c r="L69" i="7"/>
  <c r="F69" i="7"/>
  <c r="E66" i="7"/>
  <c r="E64" i="7"/>
  <c r="N8" i="23"/>
  <c r="N50" i="2"/>
  <c r="M46" i="2"/>
  <c r="E67" i="7"/>
  <c r="M72" i="2"/>
  <c r="M61" i="2"/>
  <c r="D66" i="7"/>
  <c r="D63" i="7"/>
  <c r="I31" i="31"/>
  <c r="I33" i="31" s="1"/>
  <c r="I12" i="31"/>
  <c r="O29" i="4"/>
  <c r="I26" i="31"/>
  <c r="M40" i="4"/>
  <c r="N18" i="4"/>
  <c r="F7" i="31"/>
  <c r="F28" i="31" s="1"/>
  <c r="N40" i="4"/>
  <c r="M39" i="2"/>
  <c r="R56" i="2"/>
  <c r="R33" i="2"/>
  <c r="P18" i="4"/>
  <c r="AM67" i="2"/>
  <c r="L5" i="31"/>
  <c r="T18" i="4"/>
  <c r="AN22" i="2"/>
  <c r="R18" i="4"/>
  <c r="J27" i="31"/>
  <c r="F26" i="31"/>
  <c r="M18" i="4"/>
  <c r="AL10" i="2"/>
  <c r="AL9" i="2"/>
  <c r="L18" i="4"/>
  <c r="H26" i="31"/>
  <c r="K5" i="31"/>
  <c r="S18" i="4"/>
  <c r="Q18" i="4"/>
  <c r="D67" i="7"/>
  <c r="E27" i="7"/>
  <c r="AF16" i="19"/>
  <c r="AL22" i="2"/>
  <c r="N35" i="2"/>
  <c r="V33" i="2"/>
  <c r="V67" i="2"/>
  <c r="S33" i="2"/>
  <c r="S56" i="2"/>
  <c r="S67" i="2"/>
  <c r="S44" i="2"/>
  <c r="U44" i="2"/>
  <c r="U56" i="2"/>
  <c r="U67" i="2"/>
  <c r="U33" i="2"/>
  <c r="X16" i="19"/>
  <c r="X15" i="19"/>
  <c r="R15" i="19"/>
  <c r="I15" i="19"/>
  <c r="M42" i="2"/>
  <c r="J9" i="4"/>
  <c r="J18" i="4" s="1"/>
  <c r="I9" i="4"/>
  <c r="I18" i="4" s="1"/>
  <c r="L48" i="2"/>
  <c r="K9" i="4"/>
  <c r="K18" i="4" s="1"/>
  <c r="J47" i="4"/>
  <c r="M29" i="4"/>
  <c r="E13" i="31" s="1"/>
  <c r="P29" i="4"/>
  <c r="H13" i="31" s="1"/>
  <c r="R29" i="4"/>
  <c r="J13" i="31" s="1"/>
  <c r="T29" i="4"/>
  <c r="L13" i="31" s="1"/>
  <c r="S29" i="4"/>
  <c r="K13" i="31" s="1"/>
  <c r="Q29" i="4"/>
  <c r="I13" i="31" s="1"/>
  <c r="V16" i="19"/>
  <c r="AH16" i="19"/>
  <c r="N29" i="4"/>
  <c r="M49" i="2"/>
  <c r="M38" i="2"/>
  <c r="N62" i="2"/>
  <c r="N73" i="2"/>
  <c r="N39" i="2"/>
  <c r="D27" i="7"/>
  <c r="O46" i="2"/>
  <c r="O69" i="2"/>
  <c r="O35" i="2"/>
  <c r="O62" i="2"/>
  <c r="AL62" i="2" s="1"/>
  <c r="O73" i="2"/>
  <c r="O50" i="2"/>
  <c r="O39" i="2"/>
  <c r="AL16" i="2"/>
  <c r="AM28" i="2"/>
  <c r="G14" i="31" l="1"/>
  <c r="G35" i="31" s="1"/>
  <c r="O40" i="4"/>
  <c r="G7" i="31"/>
  <c r="F14" i="31"/>
  <c r="F35" i="31" s="1"/>
  <c r="E15" i="31"/>
  <c r="E34" i="31"/>
  <c r="E9" i="31"/>
  <c r="E17" i="31" s="1"/>
  <c r="E36" i="31"/>
  <c r="E30" i="31"/>
  <c r="N46" i="2"/>
  <c r="AO9" i="2"/>
  <c r="AO56" i="2"/>
  <c r="AO32" i="2"/>
  <c r="F12" i="31"/>
  <c r="AM32" i="2"/>
  <c r="I7" i="23"/>
  <c r="J7" i="23" s="1"/>
  <c r="K7" i="23" s="1"/>
  <c r="L7" i="23" s="1"/>
  <c r="M7" i="23" s="1"/>
  <c r="N7" i="23" s="1"/>
  <c r="O7" i="23" s="1"/>
  <c r="P7" i="23" s="1"/>
  <c r="Q7" i="23" s="1"/>
  <c r="W6" i="2"/>
  <c r="V62" i="2"/>
  <c r="V66" i="2"/>
  <c r="V50" i="2"/>
  <c r="V32" i="2"/>
  <c r="V73" i="2"/>
  <c r="V43" i="2"/>
  <c r="V55" i="2"/>
  <c r="V39" i="2"/>
  <c r="AL9" i="19"/>
  <c r="AK16" i="19"/>
  <c r="AK17" i="19" s="1"/>
  <c r="AN9" i="19"/>
  <c r="T35" i="2"/>
  <c r="O58" i="2"/>
  <c r="AL58" i="2" s="1"/>
  <c r="V46" i="2"/>
  <c r="V44" i="2"/>
  <c r="AS44" i="2" s="1"/>
  <c r="V56" i="2"/>
  <c r="N69" i="2"/>
  <c r="L71" i="2"/>
  <c r="G13" i="31"/>
  <c r="G34" i="31" s="1"/>
  <c r="L60" i="2"/>
  <c r="L37" i="2"/>
  <c r="N58" i="2"/>
  <c r="AO28" i="2"/>
  <c r="AM22" i="2"/>
  <c r="C64" i="7"/>
  <c r="L70" i="2"/>
  <c r="BB14" i="10"/>
  <c r="AS56" i="2"/>
  <c r="P20" i="23"/>
  <c r="AR62" i="2"/>
  <c r="N18" i="23"/>
  <c r="O8" i="23"/>
  <c r="O69" i="7"/>
  <c r="G9" i="23"/>
  <c r="M35" i="2"/>
  <c r="M58" i="2"/>
  <c r="M54" i="2"/>
  <c r="M73" i="2"/>
  <c r="AL12" i="2"/>
  <c r="M69" i="2"/>
  <c r="M62" i="2"/>
  <c r="G28" i="31"/>
  <c r="G30" i="31" s="1"/>
  <c r="G9" i="31"/>
  <c r="H7" i="31"/>
  <c r="H14" i="31"/>
  <c r="H35" i="31" s="1"/>
  <c r="P40" i="4"/>
  <c r="Q39" i="4"/>
  <c r="M50" i="2"/>
  <c r="M31" i="2"/>
  <c r="AO10" i="2"/>
  <c r="BE7" i="10"/>
  <c r="BC7" i="10"/>
  <c r="BD7" i="10"/>
  <c r="F30" i="31"/>
  <c r="M65" i="2"/>
  <c r="AO33" i="2"/>
  <c r="AN10" i="2"/>
  <c r="AM10" i="2"/>
  <c r="K26" i="31"/>
  <c r="F9" i="31"/>
  <c r="L26" i="31"/>
  <c r="L72" i="2"/>
  <c r="O57" i="2"/>
  <c r="I34" i="31"/>
  <c r="K34" i="31"/>
  <c r="F13" i="31"/>
  <c r="H34" i="31"/>
  <c r="L34" i="31"/>
  <c r="J34" i="31"/>
  <c r="BA12" i="10"/>
  <c r="BN12" i="10" s="1"/>
  <c r="C65" i="7"/>
  <c r="AR56" i="2"/>
  <c r="AP56" i="2"/>
  <c r="AS67" i="2"/>
  <c r="AP67" i="2"/>
  <c r="AR67" i="2"/>
  <c r="I16" i="19"/>
  <c r="R16" i="19"/>
  <c r="AR44" i="2"/>
  <c r="AP44" i="2"/>
  <c r="AP33" i="2"/>
  <c r="N72" i="2"/>
  <c r="M59" i="2"/>
  <c r="I18" i="2"/>
  <c r="O31" i="2"/>
  <c r="O54" i="2"/>
  <c r="AL54" i="2" s="1"/>
  <c r="O42" i="2"/>
  <c r="O65" i="2"/>
  <c r="BB13" i="10"/>
  <c r="BO13" i="10" s="1"/>
  <c r="AB17" i="2"/>
  <c r="AB18" i="2" s="1"/>
  <c r="D64" i="7"/>
  <c r="Z17" i="2"/>
  <c r="K18" i="2"/>
  <c r="AL39" i="2"/>
  <c r="AL28" i="2"/>
  <c r="W35" i="2"/>
  <c r="W46" i="2"/>
  <c r="W69" i="2"/>
  <c r="W58" i="2"/>
  <c r="AL69" i="2"/>
  <c r="AL46" i="2"/>
  <c r="AL50" i="2"/>
  <c r="T46" i="2"/>
  <c r="V69" i="2"/>
  <c r="V35" i="2"/>
  <c r="R35" i="2"/>
  <c r="R46" i="2"/>
  <c r="R69" i="2"/>
  <c r="R58" i="2"/>
  <c r="AO58" i="2" s="1"/>
  <c r="AL73" i="2"/>
  <c r="U58" i="2"/>
  <c r="U35" i="2"/>
  <c r="U46" i="2"/>
  <c r="U69" i="2"/>
  <c r="Q35" i="2"/>
  <c r="Q69" i="2"/>
  <c r="Q58" i="2"/>
  <c r="AN58" i="2" s="1"/>
  <c r="Q46" i="2"/>
  <c r="S69" i="2"/>
  <c r="S46" i="2"/>
  <c r="S35" i="2"/>
  <c r="S58" i="2"/>
  <c r="E68" i="7"/>
  <c r="J18" i="2"/>
  <c r="AL35" i="2"/>
  <c r="P46" i="2"/>
  <c r="P35" i="2"/>
  <c r="P58" i="2"/>
  <c r="AM58" i="2" s="1"/>
  <c r="P69" i="2"/>
  <c r="M60" i="2"/>
  <c r="M71" i="2"/>
  <c r="M48" i="2"/>
  <c r="M37" i="2"/>
  <c r="AO16" i="2"/>
  <c r="AN16" i="2"/>
  <c r="AN9" i="2"/>
  <c r="AM16" i="2"/>
  <c r="N48" i="2"/>
  <c r="N37" i="2"/>
  <c r="N71" i="2"/>
  <c r="N60" i="2"/>
  <c r="N47" i="2"/>
  <c r="N70" i="2"/>
  <c r="N59" i="2"/>
  <c r="N36" i="2"/>
  <c r="E38" i="31" l="1"/>
  <c r="T58" i="2"/>
  <c r="T69" i="2"/>
  <c r="V58" i="2"/>
  <c r="AO21" i="2"/>
  <c r="AL24" i="2"/>
  <c r="BF7" i="10"/>
  <c r="AO69" i="2"/>
  <c r="G15" i="31"/>
  <c r="G17" i="31" s="1"/>
  <c r="W66" i="2"/>
  <c r="W43" i="2"/>
  <c r="W50" i="2"/>
  <c r="W32" i="2"/>
  <c r="W73" i="2"/>
  <c r="W39" i="2"/>
  <c r="W62" i="2"/>
  <c r="W55" i="2"/>
  <c r="W44" i="2"/>
  <c r="W67" i="2"/>
  <c r="W56" i="2"/>
  <c r="W33" i="2"/>
  <c r="AN16" i="19"/>
  <c r="AL16" i="19"/>
  <c r="AS50" i="2"/>
  <c r="AM21" i="2"/>
  <c r="AS43" i="2"/>
  <c r="AS66" i="2"/>
  <c r="AS73" i="2"/>
  <c r="C67" i="7"/>
  <c r="C66" i="7"/>
  <c r="L38" i="2"/>
  <c r="L36" i="2"/>
  <c r="L61" i="2"/>
  <c r="L47" i="2"/>
  <c r="L59" i="2"/>
  <c r="C63" i="7"/>
  <c r="R47" i="2"/>
  <c r="L49" i="2"/>
  <c r="Q20" i="23"/>
  <c r="AS62" i="2"/>
  <c r="AT58" i="2"/>
  <c r="AR55" i="2"/>
  <c r="AP32" i="2"/>
  <c r="AP39" i="2"/>
  <c r="O18" i="23"/>
  <c r="P8" i="23"/>
  <c r="F9" i="23"/>
  <c r="S60" i="2"/>
  <c r="BA9" i="10"/>
  <c r="BN9" i="10" s="1"/>
  <c r="W61" i="2"/>
  <c r="O61" i="2"/>
  <c r="AL61" i="2" s="1"/>
  <c r="H28" i="31"/>
  <c r="H30" i="31" s="1"/>
  <c r="H9" i="31"/>
  <c r="BA13" i="10"/>
  <c r="BN13" i="10" s="1"/>
  <c r="H15" i="31"/>
  <c r="I7" i="31"/>
  <c r="I14" i="31"/>
  <c r="Q40" i="4"/>
  <c r="R39" i="4"/>
  <c r="AL15" i="2"/>
  <c r="T45" i="2"/>
  <c r="O68" i="2"/>
  <c r="O45" i="2"/>
  <c r="AL45" i="2" s="1"/>
  <c r="O34" i="2"/>
  <c r="M36" i="2"/>
  <c r="M70" i="2"/>
  <c r="M47" i="2"/>
  <c r="AO22" i="2"/>
  <c r="Q38" i="2"/>
  <c r="AL11" i="2"/>
  <c r="V68" i="2"/>
  <c r="O37" i="2"/>
  <c r="P61" i="2"/>
  <c r="O72" i="2"/>
  <c r="V49" i="2"/>
  <c r="P68" i="2"/>
  <c r="S45" i="2"/>
  <c r="U57" i="2"/>
  <c r="P71" i="2"/>
  <c r="O49" i="2"/>
  <c r="AL49" i="2" s="1"/>
  <c r="T72" i="2"/>
  <c r="O38" i="2"/>
  <c r="W45" i="2"/>
  <c r="R34" i="2"/>
  <c r="N61" i="2"/>
  <c r="R48" i="2"/>
  <c r="O48" i="2"/>
  <c r="AL48" i="2" s="1"/>
  <c r="T48" i="2"/>
  <c r="O60" i="2"/>
  <c r="AL60" i="2" s="1"/>
  <c r="G36" i="31"/>
  <c r="G38" i="31" s="1"/>
  <c r="H36" i="31"/>
  <c r="F15" i="31"/>
  <c r="F34" i="31"/>
  <c r="N49" i="2"/>
  <c r="AP22" i="2"/>
  <c r="AP10" i="2"/>
  <c r="BG7" i="10"/>
  <c r="AZ11" i="10"/>
  <c r="BM11" i="10" s="1"/>
  <c r="N38" i="2"/>
  <c r="AL14" i="2"/>
  <c r="O71" i="2"/>
  <c r="AL71" i="2" s="1"/>
  <c r="AL57" i="2"/>
  <c r="AP69" i="2"/>
  <c r="AQ46" i="2"/>
  <c r="AT69" i="2"/>
  <c r="AQ69" i="2"/>
  <c r="AP46" i="2"/>
  <c r="AR46" i="2"/>
  <c r="AO46" i="2"/>
  <c r="AP58" i="2"/>
  <c r="AS46" i="2"/>
  <c r="AS69" i="2"/>
  <c r="AT46" i="2"/>
  <c r="AR69" i="2"/>
  <c r="AR58" i="2"/>
  <c r="AS58" i="2"/>
  <c r="AQ58" i="2"/>
  <c r="T54" i="2"/>
  <c r="T31" i="2"/>
  <c r="T65" i="2"/>
  <c r="T42" i="2"/>
  <c r="R42" i="2"/>
  <c r="R65" i="2"/>
  <c r="AO65" i="2" s="1"/>
  <c r="R54" i="2"/>
  <c r="AO54" i="2" s="1"/>
  <c r="R31" i="2"/>
  <c r="P65" i="2"/>
  <c r="P31" i="2"/>
  <c r="P42" i="2"/>
  <c r="P54" i="2"/>
  <c r="AM54" i="2" s="1"/>
  <c r="S65" i="2"/>
  <c r="S31" i="2"/>
  <c r="S54" i="2"/>
  <c r="S42" i="2"/>
  <c r="AL20" i="2"/>
  <c r="AL31" i="2"/>
  <c r="AL65" i="2"/>
  <c r="Q65" i="2"/>
  <c r="Q31" i="2"/>
  <c r="Q42" i="2"/>
  <c r="Q54" i="2"/>
  <c r="AN54" i="2" s="1"/>
  <c r="W31" i="2"/>
  <c r="W54" i="2"/>
  <c r="W65" i="2"/>
  <c r="W42" i="2"/>
  <c r="U54" i="2"/>
  <c r="U31" i="2"/>
  <c r="U65" i="2"/>
  <c r="U42" i="2"/>
  <c r="AL42" i="2"/>
  <c r="V31" i="2"/>
  <c r="V54" i="2"/>
  <c r="V65" i="2"/>
  <c r="V42" i="2"/>
  <c r="T68" i="2"/>
  <c r="AM35" i="2"/>
  <c r="AN46" i="2"/>
  <c r="AN35" i="2"/>
  <c r="D65" i="7"/>
  <c r="AQ35" i="2"/>
  <c r="AM46" i="2"/>
  <c r="N54" i="2"/>
  <c r="N42" i="2"/>
  <c r="N31" i="2"/>
  <c r="N65" i="2"/>
  <c r="AO35" i="2"/>
  <c r="BB9" i="10"/>
  <c r="BO9" i="10" s="1"/>
  <c r="J82" i="6"/>
  <c r="AN69" i="2"/>
  <c r="U38" i="2"/>
  <c r="U49" i="2"/>
  <c r="U72" i="2"/>
  <c r="U61" i="2"/>
  <c r="AM69" i="2"/>
  <c r="AP35" i="2"/>
  <c r="AA17" i="2"/>
  <c r="BO14" i="10"/>
  <c r="Q48" i="2"/>
  <c r="Q71" i="2"/>
  <c r="Q37" i="2"/>
  <c r="Q60" i="2"/>
  <c r="AN60" i="2" s="1"/>
  <c r="L35" i="2"/>
  <c r="L58" i="2"/>
  <c r="L69" i="2"/>
  <c r="L46" i="2"/>
  <c r="L50" i="2"/>
  <c r="L73" i="2"/>
  <c r="L62" i="2"/>
  <c r="L39" i="2"/>
  <c r="C68" i="7"/>
  <c r="O36" i="2" l="1"/>
  <c r="P47" i="2"/>
  <c r="K76" i="6"/>
  <c r="AM9" i="2"/>
  <c r="AT50" i="2"/>
  <c r="AT67" i="2"/>
  <c r="AT43" i="2"/>
  <c r="Q8" i="23"/>
  <c r="AT44" i="2"/>
  <c r="AT73" i="2"/>
  <c r="AT66" i="2"/>
  <c r="H17" i="31"/>
  <c r="S48" i="2"/>
  <c r="S71" i="2"/>
  <c r="C27" i="7"/>
  <c r="P60" i="2"/>
  <c r="AM60" i="2" s="1"/>
  <c r="S37" i="2"/>
  <c r="R59" i="2"/>
  <c r="AO59" i="2" s="1"/>
  <c r="W59" i="2"/>
  <c r="AT59" i="2" s="1"/>
  <c r="AL13" i="2"/>
  <c r="R70" i="2"/>
  <c r="R36" i="2"/>
  <c r="U36" i="2"/>
  <c r="AZ12" i="10"/>
  <c r="BM12" i="10" s="1"/>
  <c r="O70" i="2"/>
  <c r="O47" i="2"/>
  <c r="O59" i="2"/>
  <c r="AL59" i="2" s="1"/>
  <c r="V70" i="2"/>
  <c r="S36" i="2"/>
  <c r="Q61" i="2"/>
  <c r="AN61" i="2" s="1"/>
  <c r="AL68" i="2"/>
  <c r="AS55" i="2"/>
  <c r="AT62" i="2"/>
  <c r="AQ33" i="2"/>
  <c r="BH7" i="10"/>
  <c r="AP28" i="2"/>
  <c r="AP21" i="2"/>
  <c r="AQ32" i="2"/>
  <c r="P18" i="23"/>
  <c r="AR31" i="2"/>
  <c r="AQ39" i="2"/>
  <c r="E9" i="23"/>
  <c r="D9" i="23" s="1"/>
  <c r="AL34" i="2"/>
  <c r="R57" i="2"/>
  <c r="AO57" i="2" s="1"/>
  <c r="BA6" i="10"/>
  <c r="AL23" i="2"/>
  <c r="W72" i="2"/>
  <c r="U60" i="2"/>
  <c r="AR60" i="2" s="1"/>
  <c r="R71" i="2"/>
  <c r="W38" i="2"/>
  <c r="W49" i="2"/>
  <c r="T34" i="2"/>
  <c r="T57" i="2"/>
  <c r="AL8" i="2"/>
  <c r="AL72" i="2"/>
  <c r="P57" i="2"/>
  <c r="AM57" i="2" s="1"/>
  <c r="T61" i="2"/>
  <c r="AQ61" i="2" s="1"/>
  <c r="P72" i="2"/>
  <c r="AM72" i="2" s="1"/>
  <c r="R38" i="2"/>
  <c r="Q57" i="2"/>
  <c r="AN57" i="2" s="1"/>
  <c r="H38" i="31"/>
  <c r="BA10" i="10"/>
  <c r="BN10" i="10" s="1"/>
  <c r="P38" i="2"/>
  <c r="Q49" i="2"/>
  <c r="AN49" i="2" s="1"/>
  <c r="P34" i="2"/>
  <c r="Q45" i="2"/>
  <c r="AN45" i="2" s="1"/>
  <c r="I35" i="31"/>
  <c r="I36" i="31" s="1"/>
  <c r="I15" i="31"/>
  <c r="I9" i="31"/>
  <c r="I28" i="31"/>
  <c r="I30" i="31" s="1"/>
  <c r="S72" i="2"/>
  <c r="AP72" i="2" s="1"/>
  <c r="J14" i="31"/>
  <c r="J7" i="31"/>
  <c r="R40" i="4"/>
  <c r="S39" i="4"/>
  <c r="W57" i="2"/>
  <c r="AT57" i="2" s="1"/>
  <c r="S68" i="2"/>
  <c r="AP68" i="2" s="1"/>
  <c r="S34" i="2"/>
  <c r="U45" i="2"/>
  <c r="AR45" i="2" s="1"/>
  <c r="F17" i="31"/>
  <c r="V38" i="2"/>
  <c r="V57" i="2"/>
  <c r="AS57" i="2" s="1"/>
  <c r="U37" i="2"/>
  <c r="V61" i="2"/>
  <c r="AS61" i="2" s="1"/>
  <c r="W68" i="2"/>
  <c r="AT68" i="2" s="1"/>
  <c r="P48" i="2"/>
  <c r="AM48" i="2" s="1"/>
  <c r="U71" i="2"/>
  <c r="AR71" i="2" s="1"/>
  <c r="V34" i="2"/>
  <c r="T37" i="2"/>
  <c r="T49" i="2"/>
  <c r="P49" i="2"/>
  <c r="AM49" i="2" s="1"/>
  <c r="S61" i="2"/>
  <c r="AP61" i="2" s="1"/>
  <c r="S49" i="2"/>
  <c r="AP49" i="2" s="1"/>
  <c r="S38" i="2"/>
  <c r="Q72" i="2"/>
  <c r="AN72" i="2" s="1"/>
  <c r="T38" i="2"/>
  <c r="AL27" i="2"/>
  <c r="P45" i="2"/>
  <c r="U34" i="2"/>
  <c r="U68" i="2"/>
  <c r="S57" i="2"/>
  <c r="AP57" i="2" s="1"/>
  <c r="AL38" i="2"/>
  <c r="AL37" i="2"/>
  <c r="R61" i="2"/>
  <c r="AO61" i="2" s="1"/>
  <c r="R72" i="2"/>
  <c r="U48" i="2"/>
  <c r="V72" i="2"/>
  <c r="R49" i="2"/>
  <c r="AO49" i="2" s="1"/>
  <c r="R68" i="2"/>
  <c r="R45" i="2"/>
  <c r="AO45" i="2" s="1"/>
  <c r="Q68" i="2"/>
  <c r="V45" i="2"/>
  <c r="Q34" i="2"/>
  <c r="P37" i="2"/>
  <c r="W34" i="2"/>
  <c r="W48" i="2"/>
  <c r="AT48" i="2" s="1"/>
  <c r="W37" i="2"/>
  <c r="W60" i="2"/>
  <c r="AT60" i="2" s="1"/>
  <c r="W71" i="2"/>
  <c r="AT71" i="2" s="1"/>
  <c r="T71" i="2"/>
  <c r="AQ71" i="2" s="1"/>
  <c r="P36" i="2"/>
  <c r="AM36" i="2" s="1"/>
  <c r="T60" i="2"/>
  <c r="R60" i="2"/>
  <c r="AO60" i="2" s="1"/>
  <c r="R37" i="2"/>
  <c r="BB12" i="10"/>
  <c r="BO12" i="10" s="1"/>
  <c r="F36" i="31"/>
  <c r="AL36" i="2"/>
  <c r="AL26" i="2"/>
  <c r="AZ10" i="10"/>
  <c r="BM10" i="10" s="1"/>
  <c r="P59" i="2"/>
  <c r="AM59" i="2" s="1"/>
  <c r="V60" i="2"/>
  <c r="AS60" i="2" s="1"/>
  <c r="P70" i="2"/>
  <c r="V48" i="2"/>
  <c r="V71" i="2"/>
  <c r="V37" i="2"/>
  <c r="AQ68" i="2"/>
  <c r="AQ45" i="2"/>
  <c r="AP45" i="2"/>
  <c r="AM68" i="2"/>
  <c r="AT45" i="2"/>
  <c r="AS68" i="2"/>
  <c r="AZ13" i="10"/>
  <c r="BM13" i="10" s="1"/>
  <c r="AR57" i="2"/>
  <c r="AO48" i="2"/>
  <c r="AT61" i="2"/>
  <c r="AT42" i="2"/>
  <c r="AP42" i="2"/>
  <c r="AP60" i="2"/>
  <c r="AQ72" i="2"/>
  <c r="AR54" i="2"/>
  <c r="AT65" i="2"/>
  <c r="AQ65" i="2"/>
  <c r="AS49" i="2"/>
  <c r="AR61" i="2"/>
  <c r="AR65" i="2"/>
  <c r="AP65" i="2"/>
  <c r="AO42" i="2"/>
  <c r="AQ54" i="2"/>
  <c r="AQ48" i="2"/>
  <c r="AS42" i="2"/>
  <c r="AQ42" i="2"/>
  <c r="AO47" i="2"/>
  <c r="AR72" i="2"/>
  <c r="AM61" i="2"/>
  <c r="AS65" i="2"/>
  <c r="AP54" i="2"/>
  <c r="AR49" i="2"/>
  <c r="AS54" i="2"/>
  <c r="AR42" i="2"/>
  <c r="AT54" i="2"/>
  <c r="AN42" i="2"/>
  <c r="AN20" i="2"/>
  <c r="AN31" i="2"/>
  <c r="AP31" i="2"/>
  <c r="AP20" i="2"/>
  <c r="BB11" i="10"/>
  <c r="BO11" i="10" s="1"/>
  <c r="AO31" i="2"/>
  <c r="AO20" i="2"/>
  <c r="AM42" i="2"/>
  <c r="AM31" i="2"/>
  <c r="AM20" i="2"/>
  <c r="AQ31" i="2"/>
  <c r="AQ20" i="2"/>
  <c r="AO34" i="2"/>
  <c r="AN65" i="2"/>
  <c r="AM65" i="2"/>
  <c r="AQ24" i="2"/>
  <c r="AP24" i="2"/>
  <c r="BA14" i="10"/>
  <c r="E16" i="7"/>
  <c r="D16" i="7"/>
  <c r="AR38" i="2"/>
  <c r="AO24" i="2"/>
  <c r="AN24" i="2"/>
  <c r="AN38" i="2"/>
  <c r="AM24" i="2"/>
  <c r="AM71" i="2"/>
  <c r="AN48" i="2"/>
  <c r="AZ14" i="10"/>
  <c r="BM14" i="10" s="1"/>
  <c r="AN37" i="2"/>
  <c r="AM47" i="2"/>
  <c r="BA11" i="10"/>
  <c r="BN11" i="10" s="1"/>
  <c r="AN71" i="2"/>
  <c r="BB10" i="10"/>
  <c r="AO72" i="2" l="1"/>
  <c r="AO70" i="2"/>
  <c r="AO71" i="2"/>
  <c r="AO68" i="2"/>
  <c r="AP71" i="2"/>
  <c r="AP48" i="2"/>
  <c r="T70" i="2"/>
  <c r="AQ70" i="2" s="1"/>
  <c r="AT49" i="2"/>
  <c r="S47" i="2"/>
  <c r="AS70" i="2"/>
  <c r="AL47" i="2"/>
  <c r="T47" i="2"/>
  <c r="V36" i="2"/>
  <c r="AO36" i="2"/>
  <c r="W36" i="2"/>
  <c r="Q47" i="2"/>
  <c r="W47" i="2"/>
  <c r="AT47" i="2" s="1"/>
  <c r="Q59" i="2"/>
  <c r="AN59" i="2" s="1"/>
  <c r="S59" i="2"/>
  <c r="AP59" i="2" s="1"/>
  <c r="AP36" i="2"/>
  <c r="W70" i="2"/>
  <c r="S70" i="2"/>
  <c r="Q70" i="2"/>
  <c r="Q36" i="2"/>
  <c r="AN36" i="2" s="1"/>
  <c r="AO25" i="2"/>
  <c r="AL25" i="2"/>
  <c r="AP37" i="2"/>
  <c r="T59" i="2"/>
  <c r="AQ59" i="2" s="1"/>
  <c r="T36" i="2"/>
  <c r="U47" i="2"/>
  <c r="AR47" i="2" s="1"/>
  <c r="U59" i="2"/>
  <c r="AR59" i="2" s="1"/>
  <c r="V47" i="2"/>
  <c r="AS47" i="2" s="1"/>
  <c r="V59" i="2"/>
  <c r="AS59" i="2" s="1"/>
  <c r="U70" i="2"/>
  <c r="AR70" i="2" s="1"/>
  <c r="AR20" i="2"/>
  <c r="AL70" i="2"/>
  <c r="AT72" i="2"/>
  <c r="AT56" i="2"/>
  <c r="AT55" i="2"/>
  <c r="AR32" i="2"/>
  <c r="AP9" i="2"/>
  <c r="AQ10" i="2"/>
  <c r="AQ22" i="2"/>
  <c r="AR36" i="2"/>
  <c r="AQ28" i="2"/>
  <c r="AR39" i="2"/>
  <c r="AQ21" i="2"/>
  <c r="AR35" i="2"/>
  <c r="Q18" i="23"/>
  <c r="AP16" i="2"/>
  <c r="AR33" i="2"/>
  <c r="BI7" i="10"/>
  <c r="AM34" i="2"/>
  <c r="AQ23" i="2"/>
  <c r="AQ57" i="2"/>
  <c r="AQ34" i="2"/>
  <c r="AR37" i="2"/>
  <c r="AQ37" i="2"/>
  <c r="AR68" i="2"/>
  <c r="AN23" i="2"/>
  <c r="AM38" i="2"/>
  <c r="AN68" i="2"/>
  <c r="J28" i="31"/>
  <c r="J30" i="31" s="1"/>
  <c r="J9" i="31"/>
  <c r="AN27" i="2"/>
  <c r="AO38" i="2"/>
  <c r="J35" i="31"/>
  <c r="J36" i="31" s="1"/>
  <c r="J15" i="31"/>
  <c r="I38" i="31"/>
  <c r="K7" i="31"/>
  <c r="K14" i="31"/>
  <c r="T39" i="4"/>
  <c r="S40" i="4"/>
  <c r="I17" i="31"/>
  <c r="AS38" i="2"/>
  <c r="AR26" i="2"/>
  <c r="AN34" i="2"/>
  <c r="AM23" i="2"/>
  <c r="AQ49" i="2"/>
  <c r="AM45" i="2"/>
  <c r="AP34" i="2"/>
  <c r="AR23" i="2"/>
  <c r="AM37" i="2"/>
  <c r="AP38" i="2"/>
  <c r="AQ38" i="2"/>
  <c r="AS72" i="2"/>
  <c r="AP23" i="2"/>
  <c r="AR34" i="2"/>
  <c r="AS27" i="2"/>
  <c r="AR48" i="2"/>
  <c r="AO37" i="2"/>
  <c r="AS45" i="2"/>
  <c r="AO23" i="2"/>
  <c r="AP47" i="2"/>
  <c r="AO26" i="2"/>
  <c r="AS48" i="2"/>
  <c r="AQ60" i="2"/>
  <c r="F38" i="31"/>
  <c r="AM70" i="2"/>
  <c r="AS37" i="2"/>
  <c r="AS71" i="2"/>
  <c r="BN14" i="10"/>
  <c r="BN15" i="10" s="1"/>
  <c r="BB6" i="10"/>
  <c r="F44" i="1"/>
  <c r="AP12" i="2"/>
  <c r="AO12" i="2"/>
  <c r="E44" i="1"/>
  <c r="AM12" i="2"/>
  <c r="AN12" i="2"/>
  <c r="AR27" i="2"/>
  <c r="AQ12" i="2"/>
  <c r="BC8" i="10"/>
  <c r="AZ9" i="10"/>
  <c r="BM9" i="10" s="1"/>
  <c r="L65" i="2"/>
  <c r="L31" i="2"/>
  <c r="L42" i="2"/>
  <c r="L54" i="2"/>
  <c r="H18" i="2"/>
  <c r="AN26" i="2"/>
  <c r="BA15" i="10"/>
  <c r="BA16" i="10" s="1"/>
  <c r="BO10" i="10"/>
  <c r="AP26" i="2" l="1"/>
  <c r="AN47" i="2"/>
  <c r="AQ47" i="2"/>
  <c r="AP70" i="2"/>
  <c r="AQ25" i="2"/>
  <c r="AP13" i="2"/>
  <c r="AS36" i="2"/>
  <c r="AN70" i="2"/>
  <c r="AQ36" i="2"/>
  <c r="AN25" i="2"/>
  <c r="AT70" i="2"/>
  <c r="AT37" i="2"/>
  <c r="AR25" i="2"/>
  <c r="AS25" i="2"/>
  <c r="AS23" i="2"/>
  <c r="AS34" i="2"/>
  <c r="AS35" i="2"/>
  <c r="BK14" i="10"/>
  <c r="AR10" i="2"/>
  <c r="AR22" i="2"/>
  <c r="BJ7" i="10"/>
  <c r="AS33" i="2"/>
  <c r="AS39" i="2"/>
  <c r="AR24" i="2"/>
  <c r="AQ9" i="2"/>
  <c r="AR28" i="2"/>
  <c r="AR21" i="2"/>
  <c r="AS31" i="2"/>
  <c r="AS20" i="2"/>
  <c r="AS32" i="2"/>
  <c r="AQ16" i="2"/>
  <c r="BJ14" i="10"/>
  <c r="AM27" i="2"/>
  <c r="AQ27" i="2"/>
  <c r="AP27" i="2"/>
  <c r="BH14" i="10"/>
  <c r="K28" i="31"/>
  <c r="K30" i="31" s="1"/>
  <c r="K9" i="31"/>
  <c r="L14" i="31"/>
  <c r="L7" i="31"/>
  <c r="T40" i="4"/>
  <c r="J17" i="31"/>
  <c r="K35" i="31"/>
  <c r="K36" i="31" s="1"/>
  <c r="K15" i="31"/>
  <c r="J38" i="31"/>
  <c r="AP11" i="2"/>
  <c r="AO14" i="2"/>
  <c r="AM26" i="2"/>
  <c r="AO27" i="2"/>
  <c r="AQ26" i="2"/>
  <c r="AS26" i="2"/>
  <c r="BG14" i="10"/>
  <c r="AM25" i="2"/>
  <c r="BF14" i="10"/>
  <c r="BC12" i="10"/>
  <c r="BB15" i="10"/>
  <c r="BB16" i="10" s="1"/>
  <c r="AR15" i="2"/>
  <c r="AO15" i="2"/>
  <c r="AQ15" i="2"/>
  <c r="F16" i="7"/>
  <c r="BO15" i="10"/>
  <c r="D68" i="7"/>
  <c r="I82" i="6"/>
  <c r="AM15" i="2"/>
  <c r="AP15" i="2"/>
  <c r="E62" i="7"/>
  <c r="BE14" i="10"/>
  <c r="AN14" i="2"/>
  <c r="BC14" i="10"/>
  <c r="AM14" i="2"/>
  <c r="BD14" i="10"/>
  <c r="AP14" i="2"/>
  <c r="AZ6" i="10"/>
  <c r="AM13" i="2"/>
  <c r="F27" i="7"/>
  <c r="AQ14" i="2"/>
  <c r="Y17" i="2"/>
  <c r="AS14" i="2"/>
  <c r="AO13" i="2"/>
  <c r="Q76" i="6" l="1"/>
  <c r="AS15" i="2"/>
  <c r="F65" i="7"/>
  <c r="F67" i="7"/>
  <c r="K82" i="6"/>
  <c r="F66" i="7"/>
  <c r="F64" i="7"/>
  <c r="F63" i="7"/>
  <c r="AQ11" i="2"/>
  <c r="AP25" i="2"/>
  <c r="AQ13" i="2"/>
  <c r="AN15" i="2"/>
  <c r="R76" i="6"/>
  <c r="AT14" i="2"/>
  <c r="AN13" i="2"/>
  <c r="AR13" i="2"/>
  <c r="AN11" i="2"/>
  <c r="AS13" i="2"/>
  <c r="AC17" i="2"/>
  <c r="AC18" i="2" s="1"/>
  <c r="BD11" i="10" s="1"/>
  <c r="AT36" i="2"/>
  <c r="AM11" i="2"/>
  <c r="AR9" i="2"/>
  <c r="AT39" i="2"/>
  <c r="P76" i="6"/>
  <c r="AR12" i="2"/>
  <c r="AT20" i="2"/>
  <c r="AT31" i="2"/>
  <c r="AT32" i="2"/>
  <c r="AS21" i="2"/>
  <c r="AS28" i="2"/>
  <c r="BK7" i="10"/>
  <c r="AT33" i="2"/>
  <c r="AT34" i="2"/>
  <c r="AS22" i="2"/>
  <c r="AS10" i="2"/>
  <c r="AR14" i="2"/>
  <c r="AT26" i="2"/>
  <c r="AR16" i="2"/>
  <c r="AT38" i="2"/>
  <c r="AT35" i="2"/>
  <c r="AS24" i="2"/>
  <c r="BW14" i="10"/>
  <c r="M76" i="6"/>
  <c r="AE17" i="2"/>
  <c r="AE18" i="2" s="1"/>
  <c r="AO11" i="2"/>
  <c r="AR11" i="2"/>
  <c r="AF17" i="2"/>
  <c r="AF18" i="2" s="1"/>
  <c r="BG9" i="10" s="1"/>
  <c r="K38" i="31"/>
  <c r="L28" i="31"/>
  <c r="L30" i="31" s="1"/>
  <c r="L9" i="31"/>
  <c r="K17" i="31"/>
  <c r="L35" i="31"/>
  <c r="L36" i="31" s="1"/>
  <c r="L15" i="31"/>
  <c r="N76" i="6"/>
  <c r="O76" i="6"/>
  <c r="BU14" i="10"/>
  <c r="L68" i="7"/>
  <c r="BP12" i="10"/>
  <c r="BS14" i="10"/>
  <c r="BI14" i="10"/>
  <c r="AN8" i="2"/>
  <c r="BP14" i="10"/>
  <c r="J76" i="6"/>
  <c r="E70" i="7"/>
  <c r="E71" i="7" s="1"/>
  <c r="F68" i="7"/>
  <c r="D70" i="7"/>
  <c r="D71" i="7" s="1"/>
  <c r="BQ14" i="10"/>
  <c r="BC10" i="10"/>
  <c r="BP10" i="10" s="1"/>
  <c r="AZ15" i="10"/>
  <c r="AZ16" i="10" s="1"/>
  <c r="K68" i="7"/>
  <c r="C16" i="7"/>
  <c r="BC6" i="10"/>
  <c r="I68" i="7"/>
  <c r="BC13" i="10"/>
  <c r="BP13" i="10" s="1"/>
  <c r="G68" i="7"/>
  <c r="M68" i="7"/>
  <c r="BC11" i="10"/>
  <c r="BP11" i="10" s="1"/>
  <c r="L76" i="6"/>
  <c r="BC9" i="10"/>
  <c r="BP9" i="10" s="1"/>
  <c r="S76" i="6" l="1"/>
  <c r="BD8" i="10"/>
  <c r="AQ8" i="2"/>
  <c r="AG17" i="2"/>
  <c r="AG18" i="2" s="1"/>
  <c r="AM8" i="2"/>
  <c r="AH17" i="2"/>
  <c r="AH18" i="2" s="1"/>
  <c r="BI11" i="10" s="1"/>
  <c r="AD17" i="2"/>
  <c r="AD18" i="2" s="1"/>
  <c r="BE11" i="10" s="1"/>
  <c r="BD12" i="10"/>
  <c r="G16" i="7"/>
  <c r="AS11" i="2"/>
  <c r="AT24" i="2"/>
  <c r="AT27" i="2"/>
  <c r="AT21" i="2"/>
  <c r="AT28" i="2"/>
  <c r="AT23" i="2"/>
  <c r="AT25" i="2"/>
  <c r="AT22" i="2"/>
  <c r="AT10" i="2"/>
  <c r="AS9" i="2"/>
  <c r="AS12" i="2"/>
  <c r="AS16" i="2"/>
  <c r="AP8" i="2"/>
  <c r="BX14" i="10"/>
  <c r="AR8" i="2"/>
  <c r="BF8" i="10"/>
  <c r="BR14" i="10"/>
  <c r="H68" i="7"/>
  <c r="BG10" i="10"/>
  <c r="BG12" i="10"/>
  <c r="AO8" i="2"/>
  <c r="L38" i="31"/>
  <c r="L17" i="31"/>
  <c r="BH11" i="10"/>
  <c r="BV14" i="10"/>
  <c r="BT14" i="10"/>
  <c r="BG6" i="10"/>
  <c r="BI6" i="10"/>
  <c r="BF6" i="10"/>
  <c r="BJ6" i="10"/>
  <c r="BK6" i="10"/>
  <c r="L82" i="6"/>
  <c r="R82" i="6"/>
  <c r="P82" i="6"/>
  <c r="Q82" i="6"/>
  <c r="BC15" i="10"/>
  <c r="BC16" i="10" s="1"/>
  <c r="BP15" i="10"/>
  <c r="D44" i="1"/>
  <c r="N82" i="6"/>
  <c r="F62" i="7"/>
  <c r="BM15" i="10"/>
  <c r="K16" i="7" l="1"/>
  <c r="G65" i="7"/>
  <c r="BQ11" i="10"/>
  <c r="BH13" i="10"/>
  <c r="BU13" i="10" s="1"/>
  <c r="BR11" i="10"/>
  <c r="BD13" i="10"/>
  <c r="BE8" i="10"/>
  <c r="BE10" i="10"/>
  <c r="BV11" i="10"/>
  <c r="G64" i="7"/>
  <c r="BT10" i="10"/>
  <c r="G27" i="7"/>
  <c r="N68" i="7"/>
  <c r="I67" i="7"/>
  <c r="M82" i="6"/>
  <c r="BG8" i="10"/>
  <c r="BF13" i="10"/>
  <c r="AI17" i="2"/>
  <c r="AI18" i="2" s="1"/>
  <c r="AS8" i="2"/>
  <c r="AT13" i="2"/>
  <c r="AT11" i="2"/>
  <c r="AT15" i="2"/>
  <c r="AT16" i="2"/>
  <c r="AT9" i="2"/>
  <c r="AT12" i="2"/>
  <c r="BE13" i="10"/>
  <c r="I16" i="7"/>
  <c r="BF9" i="10"/>
  <c r="BG13" i="10"/>
  <c r="BF12" i="10"/>
  <c r="BS12" i="10" s="1"/>
  <c r="BF11" i="10"/>
  <c r="BS11" i="10" s="1"/>
  <c r="H16" i="7"/>
  <c r="I27" i="7"/>
  <c r="J27" i="7"/>
  <c r="BF10" i="10"/>
  <c r="J16" i="7"/>
  <c r="BT9" i="10"/>
  <c r="H65" i="7"/>
  <c r="I65" i="7"/>
  <c r="I63" i="7"/>
  <c r="BH6" i="10"/>
  <c r="BH8" i="10"/>
  <c r="I66" i="7"/>
  <c r="BH10" i="10"/>
  <c r="BH12" i="10"/>
  <c r="BH9" i="10"/>
  <c r="K27" i="7"/>
  <c r="C62" i="7"/>
  <c r="F70" i="7"/>
  <c r="F71" i="7" s="1"/>
  <c r="BD9" i="10"/>
  <c r="BE6" i="10"/>
  <c r="K67" i="7"/>
  <c r="BD6" i="10"/>
  <c r="H66" i="7" l="1"/>
  <c r="BE12" i="10"/>
  <c r="BR12" i="10" s="1"/>
  <c r="H64" i="7"/>
  <c r="L66" i="7"/>
  <c r="BI12" i="10"/>
  <c r="BV12" i="10" s="1"/>
  <c r="H63" i="7"/>
  <c r="L16" i="7"/>
  <c r="BI13" i="10"/>
  <c r="BI8" i="10"/>
  <c r="BE9" i="10"/>
  <c r="BR9" i="10" s="1"/>
  <c r="L65" i="7"/>
  <c r="H27" i="7"/>
  <c r="G62" i="7"/>
  <c r="L64" i="7"/>
  <c r="G63" i="7"/>
  <c r="L63" i="7"/>
  <c r="BQ12" i="10"/>
  <c r="G66" i="7"/>
  <c r="BI10" i="10"/>
  <c r="BV10" i="10" s="1"/>
  <c r="BI9" i="10"/>
  <c r="BV9" i="10" s="1"/>
  <c r="BQ9" i="10"/>
  <c r="L27" i="7"/>
  <c r="J64" i="7"/>
  <c r="BQ13" i="10"/>
  <c r="G67" i="7"/>
  <c r="BD10" i="10"/>
  <c r="BQ10" i="10" s="1"/>
  <c r="I62" i="7"/>
  <c r="S82" i="6"/>
  <c r="BS13" i="10"/>
  <c r="BR13" i="10"/>
  <c r="AJ17" i="2"/>
  <c r="AJ18" i="2" s="1"/>
  <c r="AT8" i="2"/>
  <c r="BT13" i="10"/>
  <c r="BT12" i="10"/>
  <c r="BS10" i="10"/>
  <c r="BG11" i="10"/>
  <c r="BG15" i="10" s="1"/>
  <c r="BG16" i="10" s="1"/>
  <c r="BU11" i="10"/>
  <c r="K65" i="7"/>
  <c r="I64" i="7"/>
  <c r="K64" i="7"/>
  <c r="BU12" i="10"/>
  <c r="BU10" i="10"/>
  <c r="BH15" i="10"/>
  <c r="BH16" i="10" s="1"/>
  <c r="BU9" i="10"/>
  <c r="BF15" i="10"/>
  <c r="BF16" i="10" s="1"/>
  <c r="BS9" i="10"/>
  <c r="K66" i="7"/>
  <c r="K63" i="7"/>
  <c r="J65" i="7"/>
  <c r="J62" i="7"/>
  <c r="K62" i="7"/>
  <c r="J68" i="7"/>
  <c r="O82" i="6"/>
  <c r="C70" i="7"/>
  <c r="C71" i="7" s="1"/>
  <c r="BR10" i="10" l="1"/>
  <c r="L62" i="7"/>
  <c r="H62" i="7"/>
  <c r="BE15" i="10"/>
  <c r="BE16" i="10" s="1"/>
  <c r="BI15" i="10"/>
  <c r="BI16" i="10" s="1"/>
  <c r="L67" i="7"/>
  <c r="BV13" i="10"/>
  <c r="BV15" i="10" s="1"/>
  <c r="BR15" i="10"/>
  <c r="BQ15" i="10"/>
  <c r="BD15" i="10"/>
  <c r="BD16" i="10" s="1"/>
  <c r="M16" i="7"/>
  <c r="O16" i="7"/>
  <c r="BJ13" i="10"/>
  <c r="H67" i="7"/>
  <c r="BJ10" i="10"/>
  <c r="BJ11" i="10"/>
  <c r="BJ12" i="10"/>
  <c r="N16" i="7"/>
  <c r="BJ9" i="10"/>
  <c r="M27" i="7"/>
  <c r="BT11" i="10"/>
  <c r="BT15" i="10" s="1"/>
  <c r="BS15" i="10"/>
  <c r="BU15" i="10"/>
  <c r="K70" i="7"/>
  <c r="G70" i="7"/>
  <c r="I70" i="7"/>
  <c r="J67" i="7"/>
  <c r="J63" i="7"/>
  <c r="O68" i="7"/>
  <c r="J66" i="7"/>
  <c r="L70" i="7" l="1"/>
  <c r="G71" i="7"/>
  <c r="H70" i="7"/>
  <c r="BW13" i="10"/>
  <c r="BW10" i="10"/>
  <c r="I71" i="7"/>
  <c r="BW11" i="10"/>
  <c r="BW9" i="10"/>
  <c r="BK10" i="10"/>
  <c r="BJ8" i="10"/>
  <c r="BJ15" i="10" s="1"/>
  <c r="BJ16" i="10" s="1"/>
  <c r="BW12" i="10"/>
  <c r="N27" i="7"/>
  <c r="BK9" i="10"/>
  <c r="BK12" i="10"/>
  <c r="BK11" i="10"/>
  <c r="BK13" i="10"/>
  <c r="K71" i="7"/>
  <c r="J70" i="7"/>
  <c r="J71" i="7" s="1"/>
  <c r="L71" i="7" l="1"/>
  <c r="H71" i="7"/>
  <c r="BX13" i="10"/>
  <c r="BW15" i="10"/>
  <c r="BX12" i="10"/>
  <c r="O27" i="7"/>
  <c r="BX9" i="10"/>
  <c r="BX11" i="10"/>
  <c r="N65" i="7"/>
  <c r="N67" i="7"/>
  <c r="M62" i="7"/>
  <c r="BX10" i="10"/>
  <c r="BK8" i="10"/>
  <c r="BK15" i="10" s="1"/>
  <c r="BK16" i="10" s="1"/>
  <c r="N66" i="7"/>
  <c r="N63" i="7"/>
  <c r="N64" i="7"/>
  <c r="BX15" i="10" l="1"/>
  <c r="M63" i="7"/>
  <c r="M65" i="7"/>
  <c r="M64" i="7"/>
  <c r="N62" i="7"/>
  <c r="O62" i="7" s="1"/>
  <c r="M66" i="7"/>
  <c r="M67" i="7"/>
  <c r="O65" i="7" l="1"/>
  <c r="O66" i="7"/>
  <c r="O67" i="7"/>
  <c r="O63" i="7"/>
  <c r="N70" i="7"/>
  <c r="N71" i="7" s="1"/>
  <c r="M70" i="7"/>
  <c r="M71" i="7" s="1"/>
  <c r="O64" i="7"/>
  <c r="O70" i="7" l="1"/>
  <c r="K25" i="29" l="1"/>
  <c r="K24" i="29" l="1"/>
  <c r="N25" i="29" l="1"/>
  <c r="R17" i="29"/>
  <c r="R18" i="29"/>
  <c r="R16" i="29"/>
  <c r="N24" i="29" l="1"/>
  <c r="R14" i="29" s="1"/>
  <c r="R13" i="29" l="1"/>
  <c r="R15" i="29"/>
  <c r="N22" i="29" l="1"/>
  <c r="R6" i="29" s="1"/>
  <c r="R5" i="29"/>
  <c r="R7" i="29"/>
  <c r="N23" i="29" l="1"/>
  <c r="R12" i="29" s="1"/>
  <c r="N19" i="29"/>
  <c r="R10" i="29" l="1"/>
  <c r="R11" i="29"/>
  <c r="R8" i="29"/>
  <c r="R9" i="29"/>
  <c r="H25" i="29" l="1"/>
  <c r="J25" i="29"/>
  <c r="E25" i="29"/>
  <c r="I25" i="29"/>
  <c r="F25" i="29"/>
  <c r="G25" i="29"/>
  <c r="M25" i="29" l="1"/>
  <c r="Q17" i="29" s="1"/>
  <c r="L23" i="29"/>
  <c r="P10" i="29" s="1"/>
  <c r="P8" i="29"/>
  <c r="S8" i="29" s="1"/>
  <c r="L25" i="29"/>
  <c r="P17" i="29" s="1"/>
  <c r="G23" i="29"/>
  <c r="P12" i="29"/>
  <c r="F24" i="29" l="1"/>
  <c r="H23" i="29"/>
  <c r="H24" i="29"/>
  <c r="L24" i="29"/>
  <c r="P15" i="29" s="1"/>
  <c r="G24" i="29"/>
  <c r="E24" i="29"/>
  <c r="E23" i="29"/>
  <c r="J23" i="29"/>
  <c r="K23" i="29"/>
  <c r="M23" i="29"/>
  <c r="Q8" i="29" s="1"/>
  <c r="P16" i="29"/>
  <c r="P18" i="29"/>
  <c r="I22" i="29"/>
  <c r="I19" i="29"/>
  <c r="J19" i="29"/>
  <c r="J22" i="29"/>
  <c r="I24" i="29"/>
  <c r="S17" i="29"/>
  <c r="I23" i="29"/>
  <c r="F23" i="29"/>
  <c r="J24" i="29"/>
  <c r="Q9" i="29"/>
  <c r="P9" i="29"/>
  <c r="P11" i="29"/>
  <c r="Q18" i="29"/>
  <c r="Q16" i="29"/>
  <c r="P13" i="29" l="1"/>
  <c r="P14" i="29"/>
  <c r="G22" i="29"/>
  <c r="Q12" i="29"/>
  <c r="S12" i="29" s="1"/>
  <c r="K22" i="29"/>
  <c r="Q10" i="29"/>
  <c r="S9" i="29"/>
  <c r="M22" i="29"/>
  <c r="Q5" i="29" s="1"/>
  <c r="S18" i="29"/>
  <c r="L19" i="29"/>
  <c r="L22" i="29"/>
  <c r="P7" i="29" s="1"/>
  <c r="G19" i="29"/>
  <c r="K19" i="29"/>
  <c r="H22" i="29"/>
  <c r="H19" i="29"/>
  <c r="E22" i="29"/>
  <c r="E19" i="29"/>
  <c r="S16" i="29"/>
  <c r="Q11" i="29"/>
  <c r="S11" i="29" s="1"/>
  <c r="Q6" i="29" l="1"/>
  <c r="Q7" i="29"/>
  <c r="S7" i="29" s="1"/>
  <c r="M19" i="29"/>
  <c r="S10" i="29"/>
  <c r="T12" i="29" s="1"/>
  <c r="U12" i="29" s="1"/>
  <c r="P6" i="29"/>
  <c r="M24" i="29"/>
  <c r="Q13" i="29" s="1"/>
  <c r="S13" i="29" s="1"/>
  <c r="P5" i="29"/>
  <c r="S5" i="29" s="1"/>
  <c r="S6" i="29" l="1"/>
  <c r="T7" i="29" s="1"/>
  <c r="Q15" i="29"/>
  <c r="S15" i="29" s="1"/>
  <c r="Q14" i="29"/>
  <c r="S14" i="29" s="1"/>
  <c r="T15" i="29" l="1"/>
  <c r="F22" i="29" l="1"/>
  <c r="F19" i="2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Steven Martin</author>
  </authors>
  <commentList>
    <comment ref="O22" authorId="0" shapeId="0" xr:uid="{00000000-0006-0000-0900-000003000000}">
      <text>
        <r>
          <rPr>
            <b/>
            <sz val="9"/>
            <color indexed="81"/>
            <rFont val="Tahoma"/>
            <family val="2"/>
          </rPr>
          <t>AST:</t>
        </r>
        <r>
          <rPr>
            <sz val="9"/>
            <color indexed="81"/>
            <rFont val="Tahoma"/>
            <family val="2"/>
          </rPr>
          <t xml:space="preserve">
CY15-18 actual avg HV rebate payment per lot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Steven Martin</author>
  </authors>
  <commentList>
    <comment ref="C11" authorId="0" shapeId="0" xr:uid="{00000000-0006-0000-0F00-000002000000}">
      <text>
        <r>
          <rPr>
            <b/>
            <sz val="9"/>
            <color indexed="81"/>
            <rFont val="Tahoma"/>
            <family val="2"/>
          </rPr>
          <t>AST:</t>
        </r>
        <r>
          <rPr>
            <sz val="9"/>
            <color indexed="81"/>
            <rFont val="Tahoma"/>
            <family val="2"/>
          </rPr>
          <t xml:space="preserve">
Total of codes 1018 + 1019 for CY15 only, split out thereafter</t>
        </r>
      </text>
    </comment>
  </commentList>
</comments>
</file>

<file path=xl/sharedStrings.xml><?xml version="1.0" encoding="utf-8"?>
<sst xmlns="http://schemas.openxmlformats.org/spreadsheetml/2006/main" count="1636" uniqueCount="391">
  <si>
    <t>Meters T/Switches &amp; Services</t>
  </si>
  <si>
    <t>Recoverable &amp; Special Works</t>
  </si>
  <si>
    <t>SCS Capex</t>
  </si>
  <si>
    <t>Total</t>
  </si>
  <si>
    <t>Source:  Regulatory Accounting Team</t>
  </si>
  <si>
    <t>Workcode</t>
  </si>
  <si>
    <t>CY2015</t>
  </si>
  <si>
    <t>CY2016</t>
  </si>
  <si>
    <t>CY2017</t>
  </si>
  <si>
    <t>CY2018</t>
  </si>
  <si>
    <t>CY2019</t>
  </si>
  <si>
    <t>CY2020</t>
  </si>
  <si>
    <t>118 - COGENERATION PROJECTS</t>
  </si>
  <si>
    <t>CY2010</t>
  </si>
  <si>
    <t>CY2011</t>
  </si>
  <si>
    <t>CY2012</t>
  </si>
  <si>
    <t>CY2013</t>
  </si>
  <si>
    <t>CY2014</t>
  </si>
  <si>
    <t>Actual</t>
  </si>
  <si>
    <t>Forecast</t>
  </si>
  <si>
    <t>Average Unit Cost per connection ($000's)</t>
  </si>
  <si>
    <t>Direct Labour Cost</t>
  </si>
  <si>
    <t>Direct Material Cost</t>
  </si>
  <si>
    <t>Contracts Cost</t>
  </si>
  <si>
    <t>Other Cost</t>
  </si>
  <si>
    <t>Connections Capex Forecast</t>
  </si>
  <si>
    <t>Other Customer Capex - Non connection related</t>
  </si>
  <si>
    <t>Reg Forecast</t>
  </si>
  <si>
    <t>Tenix OH</t>
  </si>
  <si>
    <t>Source: Oracle report: 109 112 116 Capex (Direct) 2011-13.xlsm</t>
  </si>
  <si>
    <t>Labour</t>
  </si>
  <si>
    <t>Materials</t>
  </si>
  <si>
    <t>Contracts</t>
  </si>
  <si>
    <t>Other</t>
  </si>
  <si>
    <t>Gross Capex</t>
  </si>
  <si>
    <t>Contrib</t>
  </si>
  <si>
    <t>Recovered</t>
  </si>
  <si>
    <t>Cap OH</t>
  </si>
  <si>
    <t>Direct</t>
  </si>
  <si>
    <t>Average</t>
  </si>
  <si>
    <t>CY13-14</t>
  </si>
  <si>
    <t>Net inflation</t>
  </si>
  <si>
    <t>DIRECT MATERIAL COST</t>
  </si>
  <si>
    <t>DIRECT LABOUR COST</t>
  </si>
  <si>
    <t>OTHER COST</t>
  </si>
  <si>
    <t>CHECK</t>
  </si>
  <si>
    <t>RESIDENTIAL</t>
  </si>
  <si>
    <t>COMMERCIAL/INDUSTRIAL</t>
  </si>
  <si>
    <t>SUBDIVISION</t>
  </si>
  <si>
    <t>EMBEDDED GENERATION</t>
  </si>
  <si>
    <t>Code</t>
  </si>
  <si>
    <t>CONNECTION SUBCATEGORY</t>
  </si>
  <si>
    <t>EDPR RIN Template Outputs</t>
  </si>
  <si>
    <t>Connections Forecast Assumptions</t>
  </si>
  <si>
    <t>Connection Category</t>
  </si>
  <si>
    <t>Unit Rate</t>
  </si>
  <si>
    <t>Volume</t>
  </si>
  <si>
    <t>Historical proportion of forecast residential connections</t>
  </si>
  <si>
    <t>Historical proportion of forecast non-residential connections</t>
  </si>
  <si>
    <t>N/A - forecast driven by historical costs incurred</t>
  </si>
  <si>
    <t>(Note, this activity is excluded from total Connections Forecast)</t>
  </si>
  <si>
    <t>(This activity is excluded from Connections Forecast)</t>
  </si>
  <si>
    <t>AusNet Overheads Allocation</t>
  </si>
  <si>
    <t>In Thousands</t>
  </si>
  <si>
    <t>In $2014 ($000's)</t>
  </si>
  <si>
    <t>1.  Assumptions</t>
  </si>
  <si>
    <t>2.5 Connections</t>
  </si>
  <si>
    <t>a.</t>
  </si>
  <si>
    <t>b.</t>
  </si>
  <si>
    <t>c.</t>
  </si>
  <si>
    <t>d.</t>
  </si>
  <si>
    <t>Total Expenditure Forecast</t>
  </si>
  <si>
    <t>Historical Cost recovery</t>
  </si>
  <si>
    <t>Contributions Forecast</t>
  </si>
  <si>
    <t>2.12 Input Tables</t>
  </si>
  <si>
    <t>Contributions as a proportion of Gross Capex (excl CFC's)</t>
  </si>
  <si>
    <t>Forecast Customer Contributions</t>
  </si>
  <si>
    <t>Historical Cost Recovery</t>
  </si>
  <si>
    <t>Connections Expenditure Forecast - All activities</t>
  </si>
  <si>
    <t>Non-Connection related Direct Expenditure Forecast</t>
  </si>
  <si>
    <t>Connection related Direct Expenditure Forecast</t>
  </si>
  <si>
    <t>Thousands</t>
  </si>
  <si>
    <t>Other Lookups</t>
  </si>
  <si>
    <t>Table of Contents</t>
  </si>
  <si>
    <t>(This activity is excluded from Connections forecast as this is reported under Reinforcement &amp; Safety Capex)</t>
  </si>
  <si>
    <t>Table A:  Basis of Forecast Unit rates &amp; Volumes by Work code</t>
  </si>
  <si>
    <t>Underlying forecast connections supplied by Revenue Forecasting Team</t>
  </si>
  <si>
    <r>
      <t xml:space="preserve">Estimated historic &amp; forecast Connections for Capex </t>
    </r>
    <r>
      <rPr>
        <b/>
        <vertAlign val="superscript"/>
        <sz val="11"/>
        <color theme="1"/>
        <rFont val="Calibri"/>
        <family val="2"/>
      </rPr>
      <t>#</t>
    </r>
  </si>
  <si>
    <t>Contributions based on Current recovery rates</t>
  </si>
  <si>
    <t>Customer Capex work codes allocation for Reg Accounts purposes</t>
  </si>
  <si>
    <t>Connections</t>
  </si>
  <si>
    <t>Regulatory &amp; Financial Allocations</t>
  </si>
  <si>
    <t>Check</t>
  </si>
  <si>
    <t>Labour Type</t>
  </si>
  <si>
    <t>Internal labour real rate</t>
  </si>
  <si>
    <t>Internal labour index</t>
  </si>
  <si>
    <t>External labour real rate</t>
  </si>
  <si>
    <t>External labour index</t>
  </si>
  <si>
    <t>No of lots - 1018</t>
  </si>
  <si>
    <t>No of lots - 1019</t>
  </si>
  <si>
    <t>No of Proj - 1018</t>
  </si>
  <si>
    <t>No of Proj - 1019</t>
  </si>
  <si>
    <t>Base</t>
  </si>
  <si>
    <t>G/A</t>
  </si>
  <si>
    <t>LOW DENSITY HOUSING</t>
  </si>
  <si>
    <t>Lots</t>
  </si>
  <si>
    <t>Projects</t>
  </si>
  <si>
    <t># Actual connections based on 2 year rolling average</t>
  </si>
  <si>
    <t>4 mths</t>
  </si>
  <si>
    <t>8mths</t>
  </si>
  <si>
    <t>Direct costs excl Tenix OH</t>
  </si>
  <si>
    <t>LOW DENSITY HOUSING - SUBDIVISION</t>
  </si>
  <si>
    <t>F'cast</t>
  </si>
  <si>
    <t>CY13-15</t>
  </si>
  <si>
    <t>Historical / Forecast Volumes incl Gifted Assets</t>
  </si>
  <si>
    <t>No of projects</t>
  </si>
  <si>
    <t>FY22</t>
  </si>
  <si>
    <t>FY23</t>
  </si>
  <si>
    <t>FY24</t>
  </si>
  <si>
    <t>CY18</t>
  </si>
  <si>
    <t>CY19</t>
  </si>
  <si>
    <t>CY20</t>
  </si>
  <si>
    <t>1012 - MEDIUM DENSITY HOUSING - No of Lots</t>
  </si>
  <si>
    <t>1013 - U/GROUND SERVICE INSTALLATION - no of projects</t>
  </si>
  <si>
    <t>1014 - BUSINESS SUPPLY PROJECTS - no of projects</t>
  </si>
  <si>
    <t>MEDIUM DENSITY HOUSING - SUBDIVISION</t>
  </si>
  <si>
    <t>UNDERGROUND SERVICE INSTALLATION</t>
  </si>
  <si>
    <t>BUSINESS SUPPLY PROJECTS</t>
  </si>
  <si>
    <t>COMPLEX RESIDENTIAL SUPPLY PROJECTS</t>
  </si>
  <si>
    <t>COGENERATION PROJECTS</t>
  </si>
  <si>
    <t>PRIVATE ELECTRIC LINE REPLACEMENT - RESIDENTIAL</t>
  </si>
  <si>
    <t>Comments</t>
  </si>
  <si>
    <t>Average contribution rate - SCS only</t>
  </si>
  <si>
    <t>Contributions exc Gifted assets</t>
  </si>
  <si>
    <t>Avg contribution rate - SCS, exc Gifted</t>
  </si>
  <si>
    <t>Avg contribution rate - SCS, exc Gifted, exc Co-Gen</t>
  </si>
  <si>
    <t>2021-25</t>
  </si>
  <si>
    <t>2017 Actual splits</t>
  </si>
  <si>
    <t>Includes Turnkey Contracts</t>
  </si>
  <si>
    <t>2017 actual splits - excl Gifted assets</t>
  </si>
  <si>
    <t>2010-14 Avg splits</t>
  </si>
  <si>
    <t>Total Res Conn - SCS</t>
  </si>
  <si>
    <t>$2018</t>
  </si>
  <si>
    <t>$2014 to Nominal</t>
  </si>
  <si>
    <t>Nominal to $2018</t>
  </si>
  <si>
    <t>AusNet Overheads ($2018)</t>
  </si>
  <si>
    <t>Direct Expenditure (In $2018)</t>
  </si>
  <si>
    <t>Direct Labour Unit Cost ($2018)</t>
  </si>
  <si>
    <t>Direct Material Unit Cost ($2018)</t>
  </si>
  <si>
    <t>Direct Contracts Unit Cost ($2018)</t>
  </si>
  <si>
    <t>Direct Other Unit Cost ($2018)</t>
  </si>
  <si>
    <t>CPI - Nominal to $2018</t>
  </si>
  <si>
    <t>TURNKEY - GIFTED ASSETS</t>
  </si>
  <si>
    <t>AusNet Design and Construct</t>
  </si>
  <si>
    <t>TURNKEY - HV Rebates (Payments to Developers)</t>
  </si>
  <si>
    <t>AusNet Design and Construct (2% of all volume)</t>
  </si>
  <si>
    <t>Direct exc Turnkey / Gifted</t>
  </si>
  <si>
    <t>Gross Capex $2018</t>
  </si>
  <si>
    <t>Direct Expenditure - $Nom</t>
  </si>
  <si>
    <t>Tenix OH's - $Nom</t>
  </si>
  <si>
    <t>Direct Exp (In $2018 dollars)</t>
  </si>
  <si>
    <t>TOTAL</t>
  </si>
  <si>
    <t>2 Yr</t>
  </si>
  <si>
    <t>$Nominal</t>
  </si>
  <si>
    <t>Connections Forecast Summary - Standard Control Services</t>
  </si>
  <si>
    <t>FY25</t>
  </si>
  <si>
    <t>CPI 8 cities - Jun to Jun, 1 year lagged</t>
  </si>
  <si>
    <t>CPI 8 cities - Sept to Sept, 1 year lagged</t>
  </si>
  <si>
    <t>Note, AusNet D shifts from CPI basis of Sept qtr to Jun qtr commencing from 2016 (start of 2016-20 control period) as per AusNet D 2016-20 Final Determination - Control mechanisms - attachment 14, May 2016</t>
  </si>
  <si>
    <t>AusNet CPI Table</t>
  </si>
  <si>
    <t>Labour Escalation</t>
  </si>
  <si>
    <t>2.  Escalation</t>
  </si>
  <si>
    <t>3. Regulatory &amp; Financial Allocations</t>
  </si>
  <si>
    <t>4. Connections (Historical / Forecast)</t>
  </si>
  <si>
    <t>5. Capital Expenditure Forecast</t>
  </si>
  <si>
    <t>6. Customer Contributions Analysis</t>
  </si>
  <si>
    <t>8. EDPR RIN Outputs</t>
  </si>
  <si>
    <t>Total no of Projects</t>
  </si>
  <si>
    <t>Total Lots</t>
  </si>
  <si>
    <t>Direct costs excl Tenix OH / Downer support</t>
  </si>
  <si>
    <t>Tenix OH / Downer Support</t>
  </si>
  <si>
    <t>Historical</t>
  </si>
  <si>
    <t>$Nominal, $000's</t>
  </si>
  <si>
    <t>Direct costs incl Tenix OH / Downer support</t>
  </si>
  <si>
    <t>CY16-17</t>
  </si>
  <si>
    <t>Standard Control Services</t>
  </si>
  <si>
    <t>Actual / Historical</t>
  </si>
  <si>
    <t>Gifted assets based on avg cost per lot, excludes AusNet overhead allocation</t>
  </si>
  <si>
    <t>Contrib forecasts - 2% of all projects (AusNet D&amp;C)</t>
  </si>
  <si>
    <t>Capitalised Overheads</t>
  </si>
  <si>
    <t>&lt;SPARE&gt;</t>
  </si>
  <si>
    <t>AusNet Overhead rate - New Connections</t>
  </si>
  <si>
    <t>Direct Only, $2018</t>
  </si>
  <si>
    <t>Capitalised OH rate</t>
  </si>
  <si>
    <t>Co Generation Projects Forecast</t>
  </si>
  <si>
    <t>Downer Support costs ($2018)</t>
  </si>
  <si>
    <t>Direct excl Downer Support costs ($2018)</t>
  </si>
  <si>
    <t>Total Direct costs ($2018)</t>
  </si>
  <si>
    <t>AusNet Overheads</t>
  </si>
  <si>
    <t>Support costs to be allocated (escalated) - $2018</t>
  </si>
  <si>
    <t>Escalation Index (contract escalation)</t>
  </si>
  <si>
    <t>Excluding real cost escalators, $2018</t>
  </si>
  <si>
    <t>With Labour Escalators, $2018</t>
  </si>
  <si>
    <t>Downer Support costs Allocation</t>
  </si>
  <si>
    <t>NEW SERVICE</t>
  </si>
  <si>
    <t>Avg over historic period 2010-13 (Ex Meters T/Switches &amp; Services)</t>
  </si>
  <si>
    <t>Avg over historic period 2010-13 (Ex Recoverable &amp; Special Works)</t>
  </si>
  <si>
    <t>Gross Capex - $2018</t>
  </si>
  <si>
    <t>Tenix OH Total (incl 1016, 1020, 1002)  ($2018)</t>
  </si>
  <si>
    <t>Direct Costs excluding escalators ($2018)</t>
  </si>
  <si>
    <t>Direct Costs including escalators ($2018)</t>
  </si>
  <si>
    <t>Expenditure Splits - per AusNet Services' Accounting systems and 2017 RIN response supporting documents</t>
  </si>
  <si>
    <t>Gifted assets only</t>
  </si>
  <si>
    <t>From Capex model</t>
  </si>
  <si>
    <t>Overall split of Work Assignment</t>
  </si>
  <si>
    <t>Turnkey / Gifted by Developers to AusNet D</t>
  </si>
  <si>
    <t>AusNet DES &amp;Const, Ext. Design &amp; AusNet Construct</t>
  </si>
  <si>
    <t>CY17 historical unit rate</t>
  </si>
  <si>
    <t>As per forecast approach</t>
  </si>
  <si>
    <t>Forecasts of expected volume of generation connections over the 2019-25 period is based on a pipeline of projects that AusNet Services updates on regular basis.  Since these connections typically involve network extensions in the 66kV network the costs are significant.  AusNet services has two active regulated generation projects in construction (wind and solar) and has received several applications for further connections in the 2021-25 period.</t>
  </si>
  <si>
    <t>Downer Support cost Allocations</t>
  </si>
  <si>
    <t>C.I.C</t>
  </si>
  <si>
    <t>Downer support Allocation</t>
  </si>
  <si>
    <t>Total Direct $2018 incl escalators (incl Downer)</t>
  </si>
  <si>
    <t>Total Direct $2018 incl escalators (excl Downer)</t>
  </si>
  <si>
    <t>Capex by RAB Class</t>
  </si>
  <si>
    <t>Subtransmission</t>
  </si>
  <si>
    <t>Distribution system assets</t>
  </si>
  <si>
    <t>SCADA/Network control</t>
  </si>
  <si>
    <t>Non-network general assets - IT</t>
  </si>
  <si>
    <t>Non-network general assets - Other</t>
  </si>
  <si>
    <t>Land</t>
  </si>
  <si>
    <t>Customer Contributions</t>
  </si>
  <si>
    <t>Net Capex</t>
  </si>
  <si>
    <t>TOTAL SCS</t>
  </si>
  <si>
    <t>Direct costs excluding Downer Support costs</t>
  </si>
  <si>
    <t>Net growth forecasts plus abolishments</t>
  </si>
  <si>
    <t>RFM &amp; PTRM output</t>
  </si>
  <si>
    <t>Actual / Forecast Average Cost recovery by Activity type</t>
  </si>
  <si>
    <t>Summary Output - Total Gross, Contributions &amp; Net Expenditure</t>
  </si>
  <si>
    <t>Capex &amp; Contributions by Asset Class</t>
  </si>
  <si>
    <t>7.  Forecast Summary</t>
  </si>
  <si>
    <t>Non-network - Metering related IT</t>
  </si>
  <si>
    <t>Subtransmission connections</t>
  </si>
  <si>
    <t>Note, actual overheads and contributions sourced from AusNet Services' finance systems and supporting information to the published annual regulatory accounts</t>
  </si>
  <si>
    <t>Excluding Gifted</t>
  </si>
  <si>
    <t>Overheads</t>
  </si>
  <si>
    <t>Gifted</t>
  </si>
  <si>
    <t>Cash</t>
  </si>
  <si>
    <t>CY17-18</t>
  </si>
  <si>
    <t>TURNKEY - LV/HV Rebates (Payments to Developers)</t>
  </si>
  <si>
    <t>Turnkey - Gifted Assets - Medium Density Housing</t>
  </si>
  <si>
    <t>5 yr historical avg unit rate (2014-18)</t>
  </si>
  <si>
    <t>5 yr historical avg direct costs incurred (2014-18)</t>
  </si>
  <si>
    <t>3 yr historical avg unit rate (2016-18).   Prior to CY16 these costs are wrapped up in a single work code including 1018 costs.</t>
  </si>
  <si>
    <t>Volume of Gifted lots</t>
  </si>
  <si>
    <t>Volume per LV/HV rebates</t>
  </si>
  <si>
    <t>AST Construct volume</t>
  </si>
  <si>
    <t>Jan-Jun21</t>
  </si>
  <si>
    <t>FY26</t>
  </si>
  <si>
    <t>FY22-26</t>
  </si>
  <si>
    <t>Stubb</t>
  </si>
  <si>
    <t>Nominal to Jun $2021</t>
  </si>
  <si>
    <t>Gross Capex - Jun $2021</t>
  </si>
  <si>
    <t>2022-26</t>
  </si>
  <si>
    <t>Real June $2021</t>
  </si>
  <si>
    <t>Total Gross Capex (Jun $2021)</t>
  </si>
  <si>
    <t>Customer Contributions - Jun $2021</t>
  </si>
  <si>
    <t>Total Contributions (Jun $2021)</t>
  </si>
  <si>
    <t>Net Capex - Jun $2021</t>
  </si>
  <si>
    <t>Total Net Capex (Jun $2021)</t>
  </si>
  <si>
    <t>Net growth forecasts plus abolishments / attrition</t>
  </si>
  <si>
    <t>(6 mths)</t>
  </si>
  <si>
    <t>(12 mths)</t>
  </si>
  <si>
    <t>Non-Network Leasehold Land &amp; Buildings</t>
  </si>
  <si>
    <t>3 year average split per annual CA RIN</t>
  </si>
  <si>
    <t>Customer Capex portion ($2018)</t>
  </si>
  <si>
    <t>stub</t>
  </si>
  <si>
    <t>TOTAL DIRECT (incl Downer Support)</t>
  </si>
  <si>
    <t>CONTRACT COST (incl Downer Support)</t>
  </si>
  <si>
    <t>$000's, $Jun 2021</t>
  </si>
  <si>
    <t>Table 1: TOTAL DIRECT COST INPUTS (incl Downer Support)</t>
  </si>
  <si>
    <t>Capitalised Overheads recovered - $2018</t>
  </si>
  <si>
    <t>Capitalised Overheads recovered - $Jun 2021</t>
  </si>
  <si>
    <t>Capitalised network overheads</t>
  </si>
  <si>
    <t>Capitalised corporate overheads</t>
  </si>
  <si>
    <t>2019-20</t>
  </si>
  <si>
    <t>2020-21</t>
  </si>
  <si>
    <t>Cal Year</t>
  </si>
  <si>
    <t>6 month Stub</t>
  </si>
  <si>
    <t>June Financial Year</t>
  </si>
  <si>
    <t>Total - $Jun 2021</t>
  </si>
  <si>
    <t>STANDARD CONTROL SERVICES CAPCONS (For Reset RIN Tables 2.1.7 and 2.1.8)</t>
  </si>
  <si>
    <t>TOTAL DIRECT COST</t>
  </si>
  <si>
    <t>DIRECT COST (incl Downer support) including labour escalators ($000's, Jun $2021)</t>
  </si>
  <si>
    <t>DIRECT COST (incl Downer support) including labour escalators ($000's, $2018)</t>
  </si>
  <si>
    <t>Allocation</t>
  </si>
  <si>
    <t>SUBTOTAL</t>
  </si>
  <si>
    <t>FY20</t>
  </si>
  <si>
    <t>FY21</t>
  </si>
  <si>
    <t>TOTAL DIRECT</t>
  </si>
  <si>
    <t>Simple connection LV</t>
  </si>
  <si>
    <t>Complex connection LV</t>
  </si>
  <si>
    <t>Complex connection HV</t>
  </si>
  <si>
    <t>Complex connection HV (customer connected at LV, minor HV works)</t>
  </si>
  <si>
    <t>Complex connection HV (customer connected at LV, upstream asset works)</t>
  </si>
  <si>
    <t>Complex connection HV (customer connected at HV)</t>
  </si>
  <si>
    <t>Complex connection sub-transmission</t>
  </si>
  <si>
    <t>Complex connection HV (no upstream asset works)</t>
  </si>
  <si>
    <t>Complex connection HV (with upstream asset works)</t>
  </si>
  <si>
    <t>Complex connection HV (small capacity)</t>
  </si>
  <si>
    <t>Complex connection HV (large capacity)</t>
  </si>
  <si>
    <t>New Historical RIN - CY data (WB2) - 2.5 Connections</t>
  </si>
  <si>
    <t>Subtotal by category</t>
  </si>
  <si>
    <t>3 Year</t>
  </si>
  <si>
    <t>CONNECTION CLASSIFICATION</t>
  </si>
  <si>
    <t xml:space="preserve">Direct costs (including CC) - $Nominal </t>
  </si>
  <si>
    <t>Forecast Direct Expenditures - including capital contributions ($000's, $Jun 2021)</t>
  </si>
  <si>
    <t>Forecast Capital Contributions - TOTAL (000's, $Jun 2021)</t>
  </si>
  <si>
    <t>DIRECT COST (incl Downer support) including labour escalators ($000's, $2018) - FY Basis</t>
  </si>
  <si>
    <t>Forecast Capital Contributions - TOTAL (000's, $Jun 2021) - FY Basis</t>
  </si>
  <si>
    <t>ACS (90% residential historical average)</t>
  </si>
  <si>
    <t>(3 year average split per annual CA RIN)</t>
  </si>
  <si>
    <t>SCS Only - New Historical CA RIN 2.5</t>
  </si>
  <si>
    <t>Calendar Year</t>
  </si>
  <si>
    <t>Volumes</t>
  </si>
  <si>
    <t>TOTAL VOLUMES</t>
  </si>
  <si>
    <t>ACS (10% commercial historical average)</t>
  </si>
  <si>
    <t>ACS fee based connections forecast</t>
  </si>
  <si>
    <t>NEW CONNECTIONS - ALL - Volumes</t>
  </si>
  <si>
    <t>NEW CONNECTIONS - Standard Control Service</t>
  </si>
  <si>
    <t>NEW CONNECTIONS - SCS Only</t>
  </si>
  <si>
    <t>Standard Control Service</t>
  </si>
  <si>
    <t>Volumes - ALL</t>
  </si>
  <si>
    <t>Fee Based Connections</t>
  </si>
  <si>
    <t>OH Res</t>
  </si>
  <si>
    <t>OH Com</t>
  </si>
  <si>
    <t>UG Res</t>
  </si>
  <si>
    <t>UG Com</t>
  </si>
  <si>
    <t>historical average residential split</t>
  </si>
  <si>
    <t>historical average commercial split</t>
  </si>
  <si>
    <t>95mm2 overhead service from LVABC – After Hours</t>
  </si>
  <si>
    <t>95mm2 overhead service from LVABC – Business Hours</t>
  </si>
  <si>
    <t>Multi-phase underground connection with a CT connected meter – After Hours</t>
  </si>
  <si>
    <t>Multi-phase underground with a CT connected meter – Business Hours</t>
  </si>
  <si>
    <t>Multi-phase underground with a directly connected meter – After Hours</t>
  </si>
  <si>
    <t>Multi-phase underground with a directly connected meter on group metering panel – Business Hours</t>
  </si>
  <si>
    <t>Multi-phase underground with a directly connected meter – Business Hours</t>
  </si>
  <si>
    <t>Multi-phase overhead connection with a CT connected meter – After Hours</t>
  </si>
  <si>
    <t xml:space="preserve">Multi-phase overhead with a CT connected meter </t>
  </si>
  <si>
    <t>Multi-phase overhead with a directly connected meter– After Hours</t>
  </si>
  <si>
    <t>Multi-phase overhead with a directly connected meter – Business Hours</t>
  </si>
  <si>
    <t>Single Phase underground – After Hours</t>
  </si>
  <si>
    <t>Single Phase underground with a directly connected meter on group metering panel – Business Hours</t>
  </si>
  <si>
    <t>Single Phase underground – Business Hours</t>
  </si>
  <si>
    <t>Single Phase Overhead – After Hours</t>
  </si>
  <si>
    <t>Single Phase Overhead – Business Hours</t>
  </si>
  <si>
    <t>2025-26</t>
  </si>
  <si>
    <t>2024-25</t>
  </si>
  <si>
    <t>2023-24</t>
  </si>
  <si>
    <t>2022-23</t>
  </si>
  <si>
    <t>2021-22</t>
  </si>
  <si>
    <t>VOLUMES (0's)</t>
  </si>
  <si>
    <t>EXPENDITURE 
($0's, real June 2021)</t>
  </si>
  <si>
    <t>Residential</t>
  </si>
  <si>
    <t>Commercial</t>
  </si>
  <si>
    <t>ALL - SCS and ACS</t>
  </si>
  <si>
    <t>CPI - $2018 to nominal</t>
  </si>
  <si>
    <r>
      <t xml:space="preserve">A. Third party construct and developer gifts assets to AusNet Services:-
     1. Gifted LV Assets - at agreed unit cost per lot (subject to annual CPI inflation)
     2. HV Rebates - </t>
    </r>
    <r>
      <rPr>
        <sz val="11"/>
        <rFont val="Calibri"/>
        <family val="2"/>
        <scheme val="minor"/>
      </rPr>
      <t>at 4yr historical avg unit rate (2015-18)</t>
    </r>
    <r>
      <rPr>
        <sz val="11"/>
        <color theme="1"/>
        <rFont val="Calibri"/>
        <family val="2"/>
        <scheme val="minor"/>
      </rPr>
      <t xml:space="preserve">
B. AusNet Design &amp; Construct - CY18 historical unit rate</t>
    </r>
  </si>
  <si>
    <t>2018-19</t>
  </si>
  <si>
    <t>FY19</t>
  </si>
  <si>
    <t>FY22-26 period</t>
  </si>
  <si>
    <t>ACS Fee based connections forecast - RIN template 4.3 (Fee-based services)</t>
  </si>
  <si>
    <t>2.17-2.18 CapCons</t>
  </si>
  <si>
    <t>2.5.3 Volumes</t>
  </si>
  <si>
    <t>source: actual CPI to Jun-19 Qtr, forecast CPI for 6 months to June 2021 (6 month Proposal PTRM) and forecast CPI for FY22-26 (Proposal PTRM model - 2022-26)</t>
  </si>
  <si>
    <t xml:space="preserve">Source: ASD - WPI calculation - Public.xls  -  2019-26 forecasts based on an average of forecasts prepared by Deloitte &amp; BIS forecasts. Forecast of EGWWS Victoria real WPI. </t>
  </si>
  <si>
    <t>Per AusNet Services 2018 Regulatory Accounts</t>
  </si>
  <si>
    <t>Work codes excluded from the SCS Connections forecast: -</t>
  </si>
  <si>
    <t>Customer Connections Expenditure Splits</t>
  </si>
  <si>
    <t>Escalation factor from CY18</t>
  </si>
  <si>
    <t>$Jun 2021 ($000's)</t>
  </si>
  <si>
    <t>Note: The below forecast for Medium Density Housing does not include Gifted Assets related contributions for residential subdivision - refer to Summary_Output tab</t>
  </si>
  <si>
    <t>Note: Overheads do not apply gifted assets capex</t>
  </si>
  <si>
    <t>CY2018 Actual Capex by Work code</t>
  </si>
  <si>
    <t>CY2018 Capital Contributions</t>
  </si>
  <si>
    <t>Confidential</t>
  </si>
  <si>
    <t>Source: AusNet Services 2018 Annual Reporting RIN information</t>
  </si>
  <si>
    <t>Total Direct costs incl Gifted</t>
  </si>
  <si>
    <t>PUBLIC version</t>
  </si>
  <si>
    <t>Actual / forecast connection volumes derived using 2 year rolling average except for 6 month stub (Jan-Jun21) and FY22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</si>
</sst>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Red]\-&quot;$&quot;#,##0"/>
    <numFmt numFmtId="43" formatCode="_-* #,##0.00_-;\-* #,##0.00_-;_-* &quot;-&quot;??_-;_-@_-"/>
    <numFmt numFmtId="164" formatCode="&quot;$&quot;#,##0_);[Red]\(&quot;$&quot;#,##0\)"/>
    <numFmt numFmtId="165" formatCode="&quot;$&quot;#,##0.00_);[Red]\(&quot;$&quot;#,##0.00\)"/>
    <numFmt numFmtId="166" formatCode="0.000"/>
    <numFmt numFmtId="167" formatCode="0.0%"/>
    <numFmt numFmtId="168" formatCode="&quot;$&quot;#,##0.00;[Red]&quot;$&quot;#,##0.00"/>
    <numFmt numFmtId="169" formatCode="&quot;$&quot;#,##0;[Red]&quot;$&quot;#,##0"/>
    <numFmt numFmtId="170" formatCode="_-* #,##0.0_-;\-* #,##0.0_-;_-* &quot;-&quot;??_-;_-@_-"/>
    <numFmt numFmtId="171" formatCode="_-* #,##0_-;\-* #,##0_-;_-* &quot;-&quot;??_-;_-@_-"/>
    <numFmt numFmtId="172" formatCode="0.0000"/>
    <numFmt numFmtId="173" formatCode="&quot;$&quot;#,##0.000;[Red]&quot;$&quot;#,##0.000"/>
    <numFmt numFmtId="174" formatCode="#,##0.000"/>
  </numFmts>
  <fonts count="33" x14ac:knownFonts="1">
    <font>
      <sz val="11"/>
      <color theme="1"/>
      <name val="Calibri"/>
      <family val="2"/>
      <scheme val="minor"/>
    </font>
    <font>
      <sz val="11"/>
      <color theme="1"/>
      <name val="Calibri"/>
      <family val="2"/>
      <scheme val="minor"/>
    </font>
    <font>
      <b/>
      <sz val="11"/>
      <color theme="1"/>
      <name val="Calibri"/>
      <family val="2"/>
      <scheme val="minor"/>
    </font>
    <font>
      <sz val="11"/>
      <color rgb="FFFF0000"/>
      <name val="Calibri"/>
      <family val="2"/>
      <scheme val="minor"/>
    </font>
    <font>
      <i/>
      <sz val="11"/>
      <color theme="1"/>
      <name val="Calibri"/>
      <family val="2"/>
      <scheme val="minor"/>
    </font>
    <font>
      <u/>
      <sz val="11"/>
      <color theme="1"/>
      <name val="Calibri"/>
      <family val="2"/>
      <scheme val="minor"/>
    </font>
    <font>
      <b/>
      <sz val="11"/>
      <color rgb="FFFF0000"/>
      <name val="Calibri"/>
      <family val="2"/>
      <scheme val="minor"/>
    </font>
    <font>
      <sz val="11"/>
      <name val="Calibri"/>
      <family val="2"/>
      <scheme val="minor"/>
    </font>
    <font>
      <b/>
      <u/>
      <sz val="11"/>
      <color theme="1"/>
      <name val="Calibri"/>
      <family val="2"/>
      <scheme val="minor"/>
    </font>
    <font>
      <sz val="11"/>
      <color theme="3"/>
      <name val="Calibri"/>
      <family val="2"/>
      <scheme val="minor"/>
    </font>
    <font>
      <b/>
      <sz val="14"/>
      <color rgb="FF002060"/>
      <name val="Calibri"/>
      <family val="2"/>
      <scheme val="minor"/>
    </font>
    <font>
      <b/>
      <sz val="11"/>
      <color theme="3"/>
      <name val="Calibri"/>
      <family val="2"/>
      <scheme val="minor"/>
    </font>
    <font>
      <b/>
      <sz val="11"/>
      <name val="Calibri"/>
      <family val="2"/>
      <scheme val="minor"/>
    </font>
    <font>
      <u/>
      <sz val="11"/>
      <color theme="10"/>
      <name val="Calibri"/>
      <family val="2"/>
      <scheme val="minor"/>
    </font>
    <font>
      <b/>
      <sz val="11"/>
      <color rgb="FF002060"/>
      <name val="Calibri"/>
      <family val="2"/>
      <scheme val="minor"/>
    </font>
    <font>
      <sz val="11"/>
      <color rgb="FF002060"/>
      <name val="Calibri"/>
      <family val="2"/>
      <scheme val="minor"/>
    </font>
    <font>
      <b/>
      <sz val="16"/>
      <color rgb="FF002060"/>
      <name val="Calibri"/>
      <family val="2"/>
      <scheme val="minor"/>
    </font>
    <font>
      <b/>
      <vertAlign val="superscript"/>
      <sz val="11"/>
      <color theme="1"/>
      <name val="Calibri"/>
      <family val="2"/>
    </font>
    <font>
      <b/>
      <i/>
      <sz val="11"/>
      <color rgb="FFFF0000"/>
      <name val="Calibri"/>
      <family val="2"/>
      <scheme val="minor"/>
    </font>
    <font>
      <u/>
      <sz val="10"/>
      <color theme="10"/>
      <name val="Calibri"/>
      <family val="2"/>
      <scheme val="minor"/>
    </font>
    <font>
      <b/>
      <sz val="11"/>
      <color rgb="FF0070C0"/>
      <name val="Calibri"/>
      <family val="2"/>
      <scheme val="minor"/>
    </font>
    <font>
      <sz val="9"/>
      <color indexed="81"/>
      <name val="Tahoma"/>
      <family val="2"/>
    </font>
    <font>
      <b/>
      <sz val="9"/>
      <color indexed="81"/>
      <name val="Tahoma"/>
      <family val="2"/>
    </font>
    <font>
      <sz val="11"/>
      <color theme="0"/>
      <name val="Calibri"/>
      <family val="2"/>
      <scheme val="minor"/>
    </font>
    <font>
      <sz val="11"/>
      <color rgb="FFC00000"/>
      <name val="Calibri"/>
      <family val="2"/>
      <scheme val="minor"/>
    </font>
    <font>
      <sz val="12"/>
      <color theme="1"/>
      <name val="Calibri"/>
      <family val="2"/>
      <scheme val="minor"/>
    </font>
    <font>
      <sz val="9"/>
      <color theme="1"/>
      <name val="Calibri"/>
      <family val="2"/>
      <scheme val="minor"/>
    </font>
    <font>
      <i/>
      <sz val="11"/>
      <name val="Calibri"/>
      <family val="2"/>
      <scheme val="minor"/>
    </font>
    <font>
      <i/>
      <sz val="11"/>
      <color rgb="FFFF0000"/>
      <name val="Calibri"/>
      <family val="2"/>
      <scheme val="minor"/>
    </font>
    <font>
      <u/>
      <sz val="8"/>
      <color theme="10"/>
      <name val="Calibri"/>
      <family val="2"/>
      <scheme val="minor"/>
    </font>
    <font>
      <sz val="11"/>
      <color rgb="FF0070C0"/>
      <name val="Calibri"/>
      <family val="2"/>
      <scheme val="minor"/>
    </font>
    <font>
      <i/>
      <sz val="10"/>
      <color theme="1"/>
      <name val="Calibri"/>
      <family val="2"/>
      <scheme val="minor"/>
    </font>
    <font>
      <b/>
      <sz val="14"/>
      <color rgb="FF0070C0"/>
      <name val="Calibri"/>
      <family val="2"/>
      <scheme val="minor"/>
    </font>
  </fonts>
  <fills count="18">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4"/>
        <bgColor indexed="64"/>
      </patternFill>
    </fill>
    <fill>
      <patternFill patternType="solid">
        <fgColor rgb="FFCCFFFF"/>
        <bgColor indexed="64"/>
      </patternFill>
    </fill>
    <fill>
      <patternFill patternType="solid">
        <fgColor theme="0" tint="-0.249977111117893"/>
        <bgColor indexed="64"/>
      </patternFill>
    </fill>
    <fill>
      <patternFill patternType="solid">
        <fgColor rgb="FFFDE9D9"/>
        <bgColor indexed="64"/>
      </patternFill>
    </fill>
    <fill>
      <patternFill patternType="solid">
        <fgColor rgb="FFFFFFFF"/>
        <bgColor indexed="64"/>
      </patternFill>
    </fill>
    <fill>
      <patternFill patternType="solid">
        <fgColor theme="1"/>
        <bgColor indexed="64"/>
      </patternFill>
    </fill>
  </fills>
  <borders count="31">
    <border>
      <left/>
      <right/>
      <top/>
      <bottom/>
      <diagonal/>
    </border>
    <border>
      <left/>
      <right/>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dashed">
        <color auto="1"/>
      </left>
      <right/>
      <top/>
      <bottom/>
      <diagonal/>
    </border>
    <border>
      <left style="dashed">
        <color auto="1"/>
      </left>
      <right/>
      <top/>
      <bottom style="thin">
        <color indexed="64"/>
      </bottom>
      <diagonal/>
    </border>
    <border>
      <left style="dashed">
        <color auto="1"/>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ashed">
        <color auto="1"/>
      </left>
      <right/>
      <top style="thin">
        <color indexed="64"/>
      </top>
      <bottom/>
      <diagonal/>
    </border>
  </borders>
  <cellStyleXfs count="4">
    <xf numFmtId="0" fontId="0" fillId="0" borderId="0"/>
    <xf numFmtId="9" fontId="1" fillId="0" borderId="0" applyFont="0" applyFill="0" applyBorder="0" applyAlignment="0" applyProtection="0"/>
    <xf numFmtId="0" fontId="13" fillId="0" borderId="0" applyNumberFormat="0" applyFill="0" applyBorder="0" applyAlignment="0" applyProtection="0"/>
    <xf numFmtId="43" fontId="1" fillId="0" borderId="0" applyFont="0" applyFill="0" applyBorder="0" applyAlignment="0" applyProtection="0"/>
  </cellStyleXfs>
  <cellXfs count="540">
    <xf numFmtId="0" fontId="0" fillId="0" borderId="0" xfId="0"/>
    <xf numFmtId="0" fontId="2" fillId="0" borderId="0" xfId="0" applyFont="1"/>
    <xf numFmtId="0" fontId="0" fillId="0" borderId="0" xfId="0" applyFont="1"/>
    <xf numFmtId="0" fontId="3" fillId="0" borderId="0" xfId="0" applyFont="1"/>
    <xf numFmtId="0" fontId="2" fillId="0" borderId="0" xfId="0" applyFont="1" applyAlignment="1">
      <alignment horizontal="center"/>
    </xf>
    <xf numFmtId="164" fontId="0" fillId="0" borderId="0" xfId="0" applyNumberFormat="1" applyFont="1"/>
    <xf numFmtId="164" fontId="0" fillId="0" borderId="2" xfId="0" applyNumberFormat="1" applyFont="1" applyBorder="1"/>
    <xf numFmtId="164" fontId="0" fillId="0" borderId="0" xfId="0" applyNumberFormat="1" applyFont="1" applyBorder="1"/>
    <xf numFmtId="166" fontId="0" fillId="0" borderId="0" xfId="0" applyNumberFormat="1" applyFont="1"/>
    <xf numFmtId="0" fontId="0" fillId="0" borderId="0" xfId="0" quotePrefix="1" applyFont="1" applyAlignment="1">
      <alignment horizontal="center"/>
    </xf>
    <xf numFmtId="6" fontId="0" fillId="0" borderId="0" xfId="0" quotePrefix="1" applyNumberFormat="1" applyFont="1" applyAlignment="1">
      <alignment horizontal="center"/>
    </xf>
    <xf numFmtId="0" fontId="0" fillId="0" borderId="0" xfId="0" applyFont="1" applyAlignment="1">
      <alignment horizontal="center"/>
    </xf>
    <xf numFmtId="0" fontId="4" fillId="0" borderId="0" xfId="0" applyFont="1"/>
    <xf numFmtId="0" fontId="5" fillId="0" borderId="0" xfId="0" applyFont="1"/>
    <xf numFmtId="3" fontId="0" fillId="0" borderId="0" xfId="0" applyNumberFormat="1" applyFont="1"/>
    <xf numFmtId="9" fontId="0" fillId="0" borderId="0" xfId="1" applyFont="1"/>
    <xf numFmtId="3" fontId="0" fillId="0" borderId="4" xfId="0" applyNumberFormat="1" applyFont="1" applyBorder="1"/>
    <xf numFmtId="167" fontId="0" fillId="0" borderId="0" xfId="1" applyNumberFormat="1" applyFont="1"/>
    <xf numFmtId="0" fontId="0" fillId="0" borderId="0" xfId="0" applyFont="1" applyFill="1"/>
    <xf numFmtId="0" fontId="4" fillId="0" borderId="0" xfId="0" applyFont="1" applyFill="1"/>
    <xf numFmtId="0" fontId="2" fillId="0" borderId="0" xfId="0" applyFont="1" applyFill="1"/>
    <xf numFmtId="164" fontId="0" fillId="6" borderId="0" xfId="0" applyNumberFormat="1" applyFont="1" applyFill="1"/>
    <xf numFmtId="9" fontId="0" fillId="0" borderId="0" xfId="1" applyFont="1" applyBorder="1"/>
    <xf numFmtId="3" fontId="0" fillId="0" borderId="0" xfId="0" applyNumberFormat="1" applyFont="1" applyFill="1"/>
    <xf numFmtId="0" fontId="7" fillId="0" borderId="0" xfId="0" applyFont="1"/>
    <xf numFmtId="165" fontId="0" fillId="0" borderId="0" xfId="0" applyNumberFormat="1" applyFont="1"/>
    <xf numFmtId="0" fontId="0" fillId="0" borderId="1" xfId="0" applyFont="1" applyBorder="1"/>
    <xf numFmtId="3" fontId="2" fillId="0" borderId="0" xfId="0" applyNumberFormat="1" applyFont="1"/>
    <xf numFmtId="3" fontId="2" fillId="4" borderId="0" xfId="0" applyNumberFormat="1" applyFont="1" applyFill="1"/>
    <xf numFmtId="1" fontId="0" fillId="0" borderId="0" xfId="0" applyNumberFormat="1" applyFont="1" applyFill="1"/>
    <xf numFmtId="1" fontId="3" fillId="0" borderId="0" xfId="0" applyNumberFormat="1" applyFont="1" applyFill="1"/>
    <xf numFmtId="0" fontId="8" fillId="0" borderId="0" xfId="0" applyFont="1"/>
    <xf numFmtId="9" fontId="0" fillId="0" borderId="0" xfId="0" applyNumberFormat="1" applyFont="1"/>
    <xf numFmtId="167" fontId="0" fillId="3" borderId="3" xfId="1" applyNumberFormat="1" applyFont="1" applyFill="1" applyBorder="1" applyAlignment="1">
      <alignment vertical="center"/>
    </xf>
    <xf numFmtId="0" fontId="0" fillId="0" borderId="0" xfId="0" quotePrefix="1" applyFont="1"/>
    <xf numFmtId="168" fontId="0" fillId="0" borderId="0" xfId="0" applyNumberFormat="1" applyFont="1"/>
    <xf numFmtId="0" fontId="0" fillId="2" borderId="0" xfId="0" applyFill="1"/>
    <xf numFmtId="0" fontId="10" fillId="2" borderId="0" xfId="0" applyFont="1" applyFill="1"/>
    <xf numFmtId="0" fontId="2" fillId="0" borderId="0" xfId="0" applyFont="1" applyAlignment="1">
      <alignment horizontal="center"/>
    </xf>
    <xf numFmtId="0" fontId="2" fillId="0" borderId="3" xfId="0" applyFont="1" applyBorder="1"/>
    <xf numFmtId="0" fontId="2" fillId="0" borderId="3" xfId="0" applyFont="1" applyBorder="1" applyAlignment="1">
      <alignment horizontal="center"/>
    </xf>
    <xf numFmtId="9" fontId="0" fillId="0" borderId="0" xfId="0" applyNumberFormat="1" applyFont="1" applyFill="1"/>
    <xf numFmtId="0" fontId="12" fillId="0" borderId="0" xfId="0" applyFont="1"/>
    <xf numFmtId="0" fontId="0" fillId="3" borderId="0" xfId="0" applyFill="1"/>
    <xf numFmtId="0" fontId="0" fillId="3" borderId="0" xfId="0" applyFill="1" applyAlignment="1">
      <alignment horizontal="center"/>
    </xf>
    <xf numFmtId="0" fontId="13" fillId="3" borderId="0" xfId="2" applyFill="1"/>
    <xf numFmtId="0" fontId="14" fillId="3" borderId="0" xfId="2" applyFont="1" applyFill="1"/>
    <xf numFmtId="0" fontId="15" fillId="3" borderId="0" xfId="0" applyFont="1" applyFill="1" applyAlignment="1">
      <alignment horizontal="right"/>
    </xf>
    <xf numFmtId="0" fontId="2" fillId="0" borderId="0" xfId="0" applyFont="1" applyAlignment="1"/>
    <xf numFmtId="0" fontId="16" fillId="3" borderId="0" xfId="0" applyFont="1" applyFill="1"/>
    <xf numFmtId="0" fontId="0" fillId="7" borderId="0" xfId="0" applyFont="1" applyFill="1"/>
    <xf numFmtId="0" fontId="10" fillId="3" borderId="0" xfId="2" applyFont="1" applyFill="1"/>
    <xf numFmtId="0" fontId="10" fillId="0" borderId="0" xfId="2" applyFont="1" applyFill="1"/>
    <xf numFmtId="0" fontId="19" fillId="0" borderId="0" xfId="2" applyFont="1" applyFill="1"/>
    <xf numFmtId="0" fontId="0" fillId="0" borderId="0" xfId="0" applyFill="1"/>
    <xf numFmtId="0" fontId="19" fillId="2" borderId="0" xfId="2" applyFont="1" applyFill="1"/>
    <xf numFmtId="0" fontId="2" fillId="3" borderId="3" xfId="0" applyFont="1" applyFill="1" applyBorder="1" applyAlignment="1">
      <alignment horizontal="center" wrapText="1"/>
    </xf>
    <xf numFmtId="0" fontId="2" fillId="3" borderId="3" xfId="0" applyFont="1" applyFill="1" applyBorder="1" applyAlignment="1">
      <alignment horizontal="center"/>
    </xf>
    <xf numFmtId="0" fontId="0" fillId="3" borderId="3" xfId="0" applyFill="1" applyBorder="1"/>
    <xf numFmtId="166" fontId="0" fillId="3" borderId="3" xfId="0" applyNumberFormat="1" applyFill="1" applyBorder="1"/>
    <xf numFmtId="0" fontId="0" fillId="3" borderId="3" xfId="0" applyFill="1" applyBorder="1" applyAlignment="1">
      <alignment vertical="center"/>
    </xf>
    <xf numFmtId="0" fontId="0" fillId="3" borderId="3" xfId="0" applyFill="1" applyBorder="1" applyAlignment="1">
      <alignment horizontal="center" vertical="center"/>
    </xf>
    <xf numFmtId="164" fontId="2" fillId="0" borderId="4" xfId="0" applyNumberFormat="1" applyFont="1" applyBorder="1"/>
    <xf numFmtId="164" fontId="0" fillId="0" borderId="0" xfId="0" applyNumberFormat="1" applyFont="1" applyFill="1"/>
    <xf numFmtId="170" fontId="0" fillId="0" borderId="0" xfId="3" applyNumberFormat="1" applyFont="1" applyBorder="1"/>
    <xf numFmtId="170" fontId="0" fillId="0" borderId="0" xfId="3" applyNumberFormat="1" applyFont="1"/>
    <xf numFmtId="0" fontId="0" fillId="0" borderId="0" xfId="0" applyFont="1" applyAlignment="1">
      <alignment horizontal="left" indent="1"/>
    </xf>
    <xf numFmtId="170" fontId="0" fillId="0" borderId="0" xfId="3" applyNumberFormat="1" applyFont="1" applyFill="1" applyBorder="1"/>
    <xf numFmtId="0" fontId="19" fillId="3" borderId="0" xfId="2" applyFont="1" applyFill="1"/>
    <xf numFmtId="0" fontId="2" fillId="3" borderId="0" xfId="0" applyFont="1" applyFill="1"/>
    <xf numFmtId="0" fontId="9" fillId="3" borderId="0" xfId="0" applyFont="1" applyFill="1"/>
    <xf numFmtId="0" fontId="2" fillId="3" borderId="0" xfId="0" applyFont="1" applyFill="1" applyAlignment="1">
      <alignment horizontal="center"/>
    </xf>
    <xf numFmtId="0" fontId="2" fillId="3" borderId="12" xfId="0" applyFont="1" applyFill="1" applyBorder="1" applyAlignment="1">
      <alignment horizontal="center"/>
    </xf>
    <xf numFmtId="0" fontId="0" fillId="3" borderId="0" xfId="0" applyFont="1" applyFill="1"/>
    <xf numFmtId="3" fontId="0" fillId="3" borderId="0" xfId="0" applyNumberFormat="1" applyFill="1"/>
    <xf numFmtId="3" fontId="0" fillId="3" borderId="0" xfId="0" applyNumberFormat="1" applyFill="1" applyBorder="1"/>
    <xf numFmtId="0" fontId="20" fillId="0" borderId="0" xfId="0" applyFont="1" applyFill="1"/>
    <xf numFmtId="0" fontId="2" fillId="3" borderId="0" xfId="0" applyFont="1" applyFill="1" applyBorder="1"/>
    <xf numFmtId="0" fontId="0" fillId="3" borderId="0" xfId="0" applyFont="1" applyFill="1" applyAlignment="1">
      <alignment vertical="center"/>
    </xf>
    <xf numFmtId="0" fontId="0" fillId="3" borderId="0" xfId="0" applyFont="1" applyFill="1" applyAlignment="1">
      <alignment horizontal="center"/>
    </xf>
    <xf numFmtId="0" fontId="2" fillId="3" borderId="10" xfId="0" applyFont="1" applyFill="1" applyBorder="1" applyAlignment="1">
      <alignment horizontal="center"/>
    </xf>
    <xf numFmtId="0" fontId="2" fillId="3" borderId="0" xfId="0" applyFont="1" applyFill="1" applyBorder="1" applyAlignment="1">
      <alignment horizontal="center"/>
    </xf>
    <xf numFmtId="0" fontId="2" fillId="3" borderId="11" xfId="0" applyFont="1" applyFill="1" applyBorder="1" applyAlignment="1">
      <alignment horizontal="center"/>
    </xf>
    <xf numFmtId="0" fontId="2" fillId="3" borderId="7" xfId="0" applyFont="1" applyFill="1" applyBorder="1" applyAlignment="1">
      <alignment horizontal="center"/>
    </xf>
    <xf numFmtId="0" fontId="2" fillId="3" borderId="9" xfId="0" applyFont="1" applyFill="1" applyBorder="1" applyAlignment="1">
      <alignment horizontal="center"/>
    </xf>
    <xf numFmtId="0" fontId="2" fillId="3" borderId="8" xfId="0" applyFont="1" applyFill="1" applyBorder="1" applyAlignment="1">
      <alignment horizontal="center"/>
    </xf>
    <xf numFmtId="3" fontId="0" fillId="3" borderId="0" xfId="0" applyNumberFormat="1" applyFont="1" applyFill="1" applyBorder="1"/>
    <xf numFmtId="3" fontId="0" fillId="3" borderId="0" xfId="0" applyNumberFormat="1" applyFont="1" applyFill="1"/>
    <xf numFmtId="171" fontId="0" fillId="3" borderId="0" xfId="3" applyNumberFormat="1" applyFont="1" applyFill="1"/>
    <xf numFmtId="171" fontId="0" fillId="3" borderId="12" xfId="3" applyNumberFormat="1" applyFont="1" applyFill="1" applyBorder="1"/>
    <xf numFmtId="171" fontId="0" fillId="3" borderId="1" xfId="3" applyNumberFormat="1" applyFont="1" applyFill="1" applyBorder="1"/>
    <xf numFmtId="171" fontId="0" fillId="3" borderId="13" xfId="3" applyNumberFormat="1" applyFont="1" applyFill="1" applyBorder="1"/>
    <xf numFmtId="171" fontId="0" fillId="3" borderId="2" xfId="3" applyNumberFormat="1" applyFont="1" applyFill="1" applyBorder="1"/>
    <xf numFmtId="171" fontId="2" fillId="3" borderId="14" xfId="3" applyNumberFormat="1" applyFont="1" applyFill="1" applyBorder="1"/>
    <xf numFmtId="171" fontId="2" fillId="3" borderId="2" xfId="3" applyNumberFormat="1" applyFont="1" applyFill="1" applyBorder="1"/>
    <xf numFmtId="171" fontId="0" fillId="3" borderId="10" xfId="3" applyNumberFormat="1" applyFont="1" applyFill="1" applyBorder="1"/>
    <xf numFmtId="171" fontId="0" fillId="3" borderId="0" xfId="3" applyNumberFormat="1" applyFont="1" applyFill="1" applyBorder="1"/>
    <xf numFmtId="171" fontId="0" fillId="3" borderId="11" xfId="3" applyNumberFormat="1" applyFont="1" applyFill="1" applyBorder="1"/>
    <xf numFmtId="171" fontId="0" fillId="3" borderId="5" xfId="3" applyNumberFormat="1" applyFont="1" applyFill="1" applyBorder="1"/>
    <xf numFmtId="171" fontId="0" fillId="3" borderId="6" xfId="3" applyNumberFormat="1" applyFont="1" applyFill="1" applyBorder="1"/>
    <xf numFmtId="171" fontId="0" fillId="3" borderId="0" xfId="0" applyNumberFormat="1" applyFont="1" applyFill="1"/>
    <xf numFmtId="43" fontId="0" fillId="3" borderId="0" xfId="0" applyNumberFormat="1" applyFont="1" applyFill="1"/>
    <xf numFmtId="0" fontId="3" fillId="0" borderId="0" xfId="0" applyFont="1" applyFill="1" applyAlignment="1">
      <alignment horizontal="right"/>
    </xf>
    <xf numFmtId="0" fontId="0" fillId="0" borderId="0" xfId="0" applyAlignment="1">
      <alignment horizontal="center"/>
    </xf>
    <xf numFmtId="3" fontId="0" fillId="0" borderId="1" xfId="0" applyNumberFormat="1" applyFont="1" applyFill="1" applyBorder="1"/>
    <xf numFmtId="173" fontId="0" fillId="0" borderId="0" xfId="0" applyNumberFormat="1" applyFont="1"/>
    <xf numFmtId="165" fontId="0" fillId="9" borderId="0" xfId="0" applyNumberFormat="1" applyFont="1" applyFill="1"/>
    <xf numFmtId="165" fontId="0" fillId="0" borderId="0" xfId="0" applyNumberFormat="1" applyFont="1" applyFill="1"/>
    <xf numFmtId="1" fontId="0" fillId="0" borderId="0" xfId="0" applyNumberFormat="1" applyFont="1" applyFill="1" applyAlignment="1">
      <alignment horizontal="center"/>
    </xf>
    <xf numFmtId="0" fontId="0" fillId="0" borderId="4" xfId="0" applyFont="1" applyBorder="1"/>
    <xf numFmtId="0" fontId="0" fillId="0" borderId="0" xfId="0" applyFont="1" applyBorder="1"/>
    <xf numFmtId="0" fontId="0" fillId="0" borderId="0" xfId="0" applyFont="1" applyAlignment="1">
      <alignment horizontal="left"/>
    </xf>
    <xf numFmtId="0" fontId="20" fillId="0" borderId="0" xfId="0" applyFont="1"/>
    <xf numFmtId="43" fontId="0" fillId="0" borderId="0" xfId="0" applyNumberFormat="1"/>
    <xf numFmtId="0" fontId="0" fillId="0" borderId="0" xfId="0" quotePrefix="1"/>
    <xf numFmtId="43" fontId="0" fillId="0" borderId="4" xfId="0" applyNumberFormat="1" applyBorder="1"/>
    <xf numFmtId="43" fontId="0" fillId="0" borderId="0" xfId="3" applyFont="1"/>
    <xf numFmtId="43" fontId="0" fillId="0" borderId="0" xfId="0" applyNumberFormat="1" applyFont="1" applyFill="1"/>
    <xf numFmtId="164" fontId="0" fillId="0" borderId="0" xfId="0" applyNumberFormat="1" applyFont="1" applyFill="1" applyBorder="1"/>
    <xf numFmtId="164" fontId="0" fillId="0" borderId="2" xfId="0" applyNumberFormat="1" applyFont="1" applyFill="1" applyBorder="1"/>
    <xf numFmtId="3" fontId="0" fillId="0" borderId="0" xfId="0" applyNumberFormat="1" applyFont="1" applyAlignment="1">
      <alignment horizontal="center"/>
    </xf>
    <xf numFmtId="1" fontId="0" fillId="0" borderId="0" xfId="0" applyNumberFormat="1" applyFont="1"/>
    <xf numFmtId="0" fontId="0" fillId="0" borderId="0" xfId="0" applyFont="1" applyFill="1" applyAlignment="1">
      <alignment horizontal="center"/>
    </xf>
    <xf numFmtId="171" fontId="0" fillId="0" borderId="0" xfId="0" applyNumberFormat="1" applyFont="1"/>
    <xf numFmtId="9" fontId="0" fillId="0" borderId="0" xfId="1" applyFont="1" applyFill="1"/>
    <xf numFmtId="3" fontId="2" fillId="0" borderId="4" xfId="0" applyNumberFormat="1" applyFont="1" applyBorder="1"/>
    <xf numFmtId="9" fontId="2" fillId="0" borderId="0" xfId="1" applyFont="1" applyFill="1"/>
    <xf numFmtId="43" fontId="0" fillId="0" borderId="0" xfId="0" applyNumberFormat="1" applyFont="1"/>
    <xf numFmtId="0" fontId="2" fillId="0" borderId="10" xfId="0" applyFont="1" applyBorder="1" applyAlignment="1">
      <alignment horizontal="center"/>
    </xf>
    <xf numFmtId="0" fontId="0" fillId="0" borderId="10" xfId="0" applyFont="1" applyBorder="1"/>
    <xf numFmtId="164" fontId="0" fillId="0" borderId="10" xfId="0" applyNumberFormat="1" applyFont="1" applyBorder="1"/>
    <xf numFmtId="164" fontId="0" fillId="0" borderId="5" xfId="0" applyNumberFormat="1" applyFont="1" applyBorder="1"/>
    <xf numFmtId="164" fontId="2" fillId="0" borderId="17" xfId="0" applyNumberFormat="1" applyFont="1" applyBorder="1"/>
    <xf numFmtId="170" fontId="0" fillId="0" borderId="10" xfId="3" applyNumberFormat="1" applyFont="1" applyBorder="1"/>
    <xf numFmtId="164" fontId="0" fillId="6" borderId="10" xfId="0" applyNumberFormat="1" applyFont="1" applyFill="1" applyBorder="1"/>
    <xf numFmtId="9" fontId="0" fillId="0" borderId="10" xfId="1" applyFont="1" applyBorder="1"/>
    <xf numFmtId="0" fontId="7" fillId="0" borderId="0" xfId="0" applyFont="1" applyAlignment="1">
      <alignment horizontal="center"/>
    </xf>
    <xf numFmtId="1" fontId="0" fillId="0" borderId="4" xfId="0" applyNumberFormat="1" applyFont="1" applyBorder="1"/>
    <xf numFmtId="0" fontId="2" fillId="0" borderId="0" xfId="0" applyFont="1" applyFill="1" applyAlignment="1">
      <alignment horizontal="center"/>
    </xf>
    <xf numFmtId="2" fontId="0" fillId="0" borderId="0" xfId="0" applyNumberFormat="1" applyFont="1" applyFill="1" applyAlignment="1">
      <alignment horizontal="center"/>
    </xf>
    <xf numFmtId="166" fontId="0" fillId="0" borderId="0" xfId="0" applyNumberFormat="1"/>
    <xf numFmtId="9" fontId="0" fillId="0" borderId="0" xfId="0" applyNumberFormat="1"/>
    <xf numFmtId="1" fontId="0" fillId="0" borderId="0" xfId="0" applyNumberFormat="1" applyFont="1" applyBorder="1"/>
    <xf numFmtId="3" fontId="0" fillId="0" borderId="0" xfId="0" applyNumberFormat="1" applyFont="1" applyBorder="1"/>
    <xf numFmtId="0" fontId="0" fillId="0" borderId="0" xfId="0" applyFont="1" applyAlignment="1">
      <alignment horizontal="right"/>
    </xf>
    <xf numFmtId="0" fontId="0" fillId="0" borderId="3" xfId="0" applyFont="1" applyFill="1" applyBorder="1"/>
    <xf numFmtId="167" fontId="0" fillId="0" borderId="3" xfId="1" applyNumberFormat="1" applyFont="1" applyFill="1" applyBorder="1" applyAlignment="1">
      <alignment vertical="center"/>
    </xf>
    <xf numFmtId="10" fontId="0" fillId="0" borderId="3" xfId="1" applyNumberFormat="1" applyFont="1" applyFill="1" applyBorder="1" applyAlignment="1">
      <alignment vertical="center"/>
    </xf>
    <xf numFmtId="10" fontId="0" fillId="0" borderId="0" xfId="1" applyNumberFormat="1" applyFont="1" applyFill="1"/>
    <xf numFmtId="3" fontId="2" fillId="0" borderId="0" xfId="0" applyNumberFormat="1" applyFont="1" applyFill="1"/>
    <xf numFmtId="0" fontId="0" fillId="0" borderId="0" xfId="0" applyFont="1" applyAlignment="1">
      <alignment wrapText="1"/>
    </xf>
    <xf numFmtId="0" fontId="2" fillId="0" borderId="0" xfId="0" applyFont="1" applyBorder="1" applyAlignment="1">
      <alignment horizontal="center"/>
    </xf>
    <xf numFmtId="164" fontId="0" fillId="6" borderId="0" xfId="0" applyNumberFormat="1" applyFont="1" applyFill="1" applyBorder="1"/>
    <xf numFmtId="164" fontId="7" fillId="0" borderId="10" xfId="0" applyNumberFormat="1" applyFont="1" applyFill="1" applyBorder="1"/>
    <xf numFmtId="164" fontId="7" fillId="0" borderId="0" xfId="0" applyNumberFormat="1" applyFont="1" applyFill="1"/>
    <xf numFmtId="0" fontId="20" fillId="0" borderId="0" xfId="0" applyFont="1" applyAlignment="1">
      <alignment wrapText="1"/>
    </xf>
    <xf numFmtId="164" fontId="2" fillId="0" borderId="0" xfId="1" applyNumberFormat="1" applyFont="1" applyBorder="1"/>
    <xf numFmtId="0" fontId="0" fillId="0" borderId="18" xfId="0" applyFont="1" applyBorder="1" applyAlignment="1">
      <alignment horizontal="center"/>
    </xf>
    <xf numFmtId="0" fontId="2" fillId="0" borderId="18" xfId="0" applyFont="1" applyBorder="1" applyAlignment="1">
      <alignment horizontal="center"/>
    </xf>
    <xf numFmtId="0" fontId="0" fillId="0" borderId="18" xfId="0" applyFont="1" applyBorder="1"/>
    <xf numFmtId="164" fontId="0" fillId="0" borderId="18" xfId="0" applyNumberFormat="1" applyFont="1" applyBorder="1"/>
    <xf numFmtId="164" fontId="0" fillId="0" borderId="19" xfId="0" applyNumberFormat="1" applyFont="1" applyBorder="1"/>
    <xf numFmtId="164" fontId="2" fillId="0" borderId="20" xfId="0" applyNumberFormat="1" applyFont="1" applyBorder="1"/>
    <xf numFmtId="164" fontId="7" fillId="0" borderId="18" xfId="0" applyNumberFormat="1" applyFont="1" applyFill="1" applyBorder="1"/>
    <xf numFmtId="164" fontId="0" fillId="6" borderId="18" xfId="0" applyNumberFormat="1" applyFont="1" applyFill="1" applyBorder="1"/>
    <xf numFmtId="0" fontId="24" fillId="0" borderId="0" xfId="0" applyFont="1"/>
    <xf numFmtId="1" fontId="0" fillId="0" borderId="0" xfId="0" applyNumberFormat="1" applyFont="1" applyFill="1" applyBorder="1"/>
    <xf numFmtId="171" fontId="0" fillId="0" borderId="0" xfId="3" applyNumberFormat="1" applyFont="1" applyBorder="1"/>
    <xf numFmtId="166" fontId="0" fillId="0" borderId="0" xfId="0" applyNumberFormat="1" applyFont="1" applyFill="1"/>
    <xf numFmtId="0" fontId="25" fillId="0" borderId="0" xfId="0" applyFont="1"/>
    <xf numFmtId="165" fontId="4" fillId="0" borderId="0" xfId="0" applyNumberFormat="1" applyFont="1" applyFill="1"/>
    <xf numFmtId="164" fontId="0" fillId="0" borderId="10" xfId="0" applyNumberFormat="1" applyFont="1" applyFill="1" applyBorder="1"/>
    <xf numFmtId="174" fontId="0" fillId="0" borderId="0" xfId="0" applyNumberFormat="1" applyFont="1"/>
    <xf numFmtId="0" fontId="0" fillId="0" borderId="0" xfId="0" applyFont="1" applyFill="1" applyAlignment="1">
      <alignment horizontal="left" indent="1"/>
    </xf>
    <xf numFmtId="164" fontId="0" fillId="0" borderId="5" xfId="0" applyNumberFormat="1" applyFont="1" applyFill="1" applyBorder="1"/>
    <xf numFmtId="164" fontId="0" fillId="0" borderId="27" xfId="0" applyNumberFormat="1" applyFont="1" applyFill="1" applyBorder="1"/>
    <xf numFmtId="164" fontId="0" fillId="0" borderId="3" xfId="0" applyNumberFormat="1" applyFont="1" applyFill="1" applyBorder="1"/>
    <xf numFmtId="164" fontId="0" fillId="0" borderId="27" xfId="0" applyNumberFormat="1" applyFont="1" applyBorder="1"/>
    <xf numFmtId="164" fontId="0" fillId="0" borderId="3" xfId="0" applyNumberFormat="1" applyFont="1" applyBorder="1"/>
    <xf numFmtId="0" fontId="7" fillId="0" borderId="0" xfId="0" applyFont="1" applyAlignment="1">
      <alignment wrapText="1"/>
    </xf>
    <xf numFmtId="164" fontId="0" fillId="13" borderId="0" xfId="0" applyNumberFormat="1" applyFont="1" applyFill="1" applyBorder="1"/>
    <xf numFmtId="164" fontId="0" fillId="13" borderId="10" xfId="0" applyNumberFormat="1" applyFont="1" applyFill="1" applyBorder="1"/>
    <xf numFmtId="0" fontId="26" fillId="0" borderId="0" xfId="0" applyFont="1"/>
    <xf numFmtId="0" fontId="0" fillId="0" borderId="3" xfId="0" applyBorder="1"/>
    <xf numFmtId="10" fontId="0" fillId="0" borderId="3" xfId="1" applyNumberFormat="1" applyFont="1" applyBorder="1"/>
    <xf numFmtId="0" fontId="0" fillId="7" borderId="3" xfId="0" applyFill="1" applyBorder="1"/>
    <xf numFmtId="10" fontId="0" fillId="7" borderId="3" xfId="1" applyNumberFormat="1" applyFont="1" applyFill="1" applyBorder="1"/>
    <xf numFmtId="10" fontId="0" fillId="0" borderId="3" xfId="0" applyNumberFormat="1" applyBorder="1"/>
    <xf numFmtId="172" fontId="0" fillId="0" borderId="3" xfId="0" applyNumberFormat="1" applyBorder="1"/>
    <xf numFmtId="172" fontId="0" fillId="0" borderId="3" xfId="3" applyNumberFormat="1" applyFont="1" applyBorder="1"/>
    <xf numFmtId="0" fontId="0" fillId="0" borderId="3" xfId="0" applyBorder="1" applyAlignment="1">
      <alignment horizontal="center"/>
    </xf>
    <xf numFmtId="0" fontId="0" fillId="0" borderId="3" xfId="0" applyFont="1" applyBorder="1"/>
    <xf numFmtId="166" fontId="4" fillId="0" borderId="3" xfId="0" applyNumberFormat="1" applyFont="1" applyBorder="1"/>
    <xf numFmtId="166" fontId="0" fillId="10" borderId="3" xfId="0" applyNumberFormat="1" applyFill="1" applyBorder="1"/>
    <xf numFmtId="0" fontId="0" fillId="0" borderId="0" xfId="0" applyAlignment="1">
      <alignment horizontal="center"/>
    </xf>
    <xf numFmtId="171" fontId="0" fillId="0" borderId="3" xfId="0" applyNumberFormat="1" applyFont="1" applyBorder="1"/>
    <xf numFmtId="9" fontId="0" fillId="0" borderId="3" xfId="1" applyFont="1" applyBorder="1"/>
    <xf numFmtId="171" fontId="0" fillId="0" borderId="3" xfId="3" applyNumberFormat="1" applyFont="1" applyBorder="1"/>
    <xf numFmtId="0" fontId="0" fillId="0" borderId="7" xfId="0" applyFont="1" applyBorder="1" applyAlignment="1">
      <alignment horizontal="center"/>
    </xf>
    <xf numFmtId="0" fontId="0" fillId="0" borderId="8" xfId="0" applyFont="1" applyBorder="1" applyAlignment="1">
      <alignment horizontal="center"/>
    </xf>
    <xf numFmtId="0" fontId="0" fillId="0" borderId="15" xfId="0" applyFont="1" applyBorder="1" applyAlignment="1">
      <alignment horizontal="center"/>
    </xf>
    <xf numFmtId="0" fontId="0" fillId="0" borderId="16" xfId="0" applyFont="1" applyBorder="1" applyAlignment="1">
      <alignment horizontal="center"/>
    </xf>
    <xf numFmtId="0" fontId="0" fillId="0" borderId="28" xfId="0" applyFont="1" applyBorder="1" applyAlignment="1">
      <alignment horizontal="center"/>
    </xf>
    <xf numFmtId="0" fontId="0" fillId="0" borderId="29" xfId="0" applyFont="1" applyBorder="1" applyAlignment="1">
      <alignment horizontal="center"/>
    </xf>
    <xf numFmtId="3" fontId="2" fillId="0" borderId="5" xfId="0" applyNumberFormat="1" applyFont="1" applyBorder="1"/>
    <xf numFmtId="9" fontId="2" fillId="0" borderId="6" xfId="1" applyFont="1" applyBorder="1"/>
    <xf numFmtId="3" fontId="2" fillId="0" borderId="3" xfId="0" applyNumberFormat="1" applyFont="1" applyBorder="1"/>
    <xf numFmtId="9" fontId="2" fillId="0" borderId="3" xfId="1" applyFont="1" applyBorder="1"/>
    <xf numFmtId="0" fontId="0" fillId="0" borderId="0" xfId="0" applyAlignment="1">
      <alignment horizontal="center"/>
    </xf>
    <xf numFmtId="0" fontId="0" fillId="0" borderId="0" xfId="0" applyFont="1" applyAlignment="1">
      <alignment horizontal="center"/>
    </xf>
    <xf numFmtId="164" fontId="0" fillId="0" borderId="11" xfId="0" applyNumberFormat="1" applyFont="1" applyFill="1" applyBorder="1"/>
    <xf numFmtId="164" fontId="0" fillId="0" borderId="6" xfId="0" applyNumberFormat="1" applyFont="1" applyFill="1" applyBorder="1"/>
    <xf numFmtId="164" fontId="0" fillId="0" borderId="11" xfId="0" applyNumberFormat="1" applyFont="1" applyBorder="1"/>
    <xf numFmtId="164" fontId="0" fillId="0" borderId="6" xfId="0" applyNumberFormat="1" applyFont="1" applyBorder="1"/>
    <xf numFmtId="171" fontId="0" fillId="0" borderId="0" xfId="3" applyNumberFormat="1" applyFont="1" applyFill="1"/>
    <xf numFmtId="171" fontId="7" fillId="0" borderId="0" xfId="3" applyNumberFormat="1" applyFont="1" applyFill="1"/>
    <xf numFmtId="0" fontId="2" fillId="0" borderId="11" xfId="0" applyFont="1" applyBorder="1" applyAlignment="1">
      <alignment horizontal="center"/>
    </xf>
    <xf numFmtId="0" fontId="2" fillId="0" borderId="27" xfId="0" applyFont="1" applyBorder="1" applyAlignment="1">
      <alignment horizontal="center"/>
    </xf>
    <xf numFmtId="167" fontId="0" fillId="0" borderId="0" xfId="0" applyNumberFormat="1" applyFont="1"/>
    <xf numFmtId="10" fontId="0" fillId="0" borderId="0" xfId="0" applyNumberFormat="1" applyAlignment="1">
      <alignment horizontal="center"/>
    </xf>
    <xf numFmtId="9" fontId="0" fillId="0" borderId="0" xfId="0" applyNumberFormat="1" applyAlignment="1">
      <alignment horizontal="center"/>
    </xf>
    <xf numFmtId="167" fontId="0" fillId="0" borderId="0" xfId="1" applyNumberFormat="1" applyFont="1" applyBorder="1" applyAlignment="1">
      <alignment horizontal="center"/>
    </xf>
    <xf numFmtId="167" fontId="0" fillId="0" borderId="0" xfId="1" applyNumberFormat="1" applyFont="1" applyFill="1" applyBorder="1" applyAlignment="1">
      <alignment horizontal="center"/>
    </xf>
    <xf numFmtId="9" fontId="0" fillId="0" borderId="0" xfId="1" applyFont="1" applyFill="1" applyBorder="1" applyAlignment="1">
      <alignment horizontal="center"/>
    </xf>
    <xf numFmtId="0" fontId="0" fillId="14" borderId="0" xfId="0" applyFill="1"/>
    <xf numFmtId="43" fontId="0" fillId="0" borderId="0" xfId="3" applyFont="1" applyFill="1"/>
    <xf numFmtId="0" fontId="7" fillId="0" borderId="0" xfId="0" applyFont="1" applyFill="1"/>
    <xf numFmtId="43" fontId="0" fillId="0" borderId="0" xfId="0" applyNumberFormat="1" applyFill="1"/>
    <xf numFmtId="10" fontId="0" fillId="9" borderId="3" xfId="0" applyNumberFormat="1" applyFill="1" applyBorder="1"/>
    <xf numFmtId="166" fontId="0" fillId="9" borderId="3" xfId="0" applyNumberFormat="1" applyFill="1" applyBorder="1"/>
    <xf numFmtId="0" fontId="0" fillId="0" borderId="3" xfId="0" applyFill="1" applyBorder="1" applyAlignment="1">
      <alignment horizontal="center" vertical="center"/>
    </xf>
    <xf numFmtId="0" fontId="0" fillId="0" borderId="3" xfId="0" applyFill="1" applyBorder="1" applyAlignment="1">
      <alignment vertical="center"/>
    </xf>
    <xf numFmtId="0" fontId="28" fillId="0" borderId="0" xfId="0" applyFont="1" applyFill="1"/>
    <xf numFmtId="0" fontId="0" fillId="0" borderId="0" xfId="0" applyFont="1" applyAlignment="1">
      <alignment horizontal="center"/>
    </xf>
    <xf numFmtId="171" fontId="0" fillId="0" borderId="0" xfId="3" applyNumberFormat="1" applyFont="1"/>
    <xf numFmtId="171" fontId="0" fillId="0" borderId="1" xfId="3" applyNumberFormat="1" applyFont="1" applyBorder="1"/>
    <xf numFmtId="171" fontId="2" fillId="0" borderId="0" xfId="3" applyNumberFormat="1" applyFont="1"/>
    <xf numFmtId="171" fontId="0" fillId="0" borderId="10" xfId="3" applyNumberFormat="1" applyFont="1" applyBorder="1"/>
    <xf numFmtId="171" fontId="0" fillId="0" borderId="15" xfId="3" applyNumberFormat="1" applyFont="1" applyBorder="1"/>
    <xf numFmtId="171" fontId="2" fillId="0" borderId="10" xfId="3" applyNumberFormat="1" applyFont="1" applyBorder="1"/>
    <xf numFmtId="171" fontId="0" fillId="0" borderId="27" xfId="3" applyNumberFormat="1" applyFont="1" applyBorder="1"/>
    <xf numFmtId="171" fontId="0" fillId="0" borderId="29" xfId="3" applyNumberFormat="1" applyFont="1" applyBorder="1"/>
    <xf numFmtId="171" fontId="2" fillId="0" borderId="27" xfId="3" applyNumberFormat="1" applyFont="1" applyBorder="1"/>
    <xf numFmtId="0" fontId="0" fillId="0" borderId="10" xfId="0" applyFont="1" applyBorder="1" applyAlignment="1">
      <alignment horizontal="center"/>
    </xf>
    <xf numFmtId="0" fontId="0" fillId="0" borderId="16" xfId="0" applyBorder="1"/>
    <xf numFmtId="0" fontId="2" fillId="0" borderId="15" xfId="0" applyFont="1" applyBorder="1" applyAlignment="1">
      <alignment horizontal="center"/>
    </xf>
    <xf numFmtId="0" fontId="2" fillId="0" borderId="1" xfId="0" applyFont="1" applyBorder="1" applyAlignment="1">
      <alignment horizontal="center"/>
    </xf>
    <xf numFmtId="0" fontId="2" fillId="0" borderId="29" xfId="0" applyFont="1" applyBorder="1" applyAlignment="1">
      <alignment horizontal="center"/>
    </xf>
    <xf numFmtId="0" fontId="2" fillId="0" borderId="1" xfId="0" applyFont="1" applyBorder="1"/>
    <xf numFmtId="172" fontId="0" fillId="0" borderId="0" xfId="0" applyNumberFormat="1"/>
    <xf numFmtId="171" fontId="2" fillId="0" borderId="0" xfId="3" applyNumberFormat="1" applyFont="1" applyBorder="1"/>
    <xf numFmtId="0" fontId="10" fillId="0" borderId="0" xfId="0" applyFont="1" applyFill="1"/>
    <xf numFmtId="0" fontId="29" fillId="0" borderId="0" xfId="2" applyFont="1" applyFill="1" applyAlignment="1">
      <alignment vertical="center"/>
    </xf>
    <xf numFmtId="0" fontId="0" fillId="0" borderId="0" xfId="0" applyFont="1" applyFill="1" applyBorder="1" applyAlignment="1">
      <alignment horizontal="center"/>
    </xf>
    <xf numFmtId="9" fontId="0" fillId="0" borderId="3" xfId="1" applyFont="1" applyFill="1" applyBorder="1"/>
    <xf numFmtId="3" fontId="0" fillId="0" borderId="3" xfId="0" applyNumberFormat="1" applyFont="1" applyBorder="1"/>
    <xf numFmtId="0" fontId="0" fillId="0" borderId="0" xfId="0" applyAlignment="1">
      <alignment horizontal="center"/>
    </xf>
    <xf numFmtId="0" fontId="2" fillId="0" borderId="0" xfId="0" applyFont="1" applyAlignment="1">
      <alignment horizontal="center"/>
    </xf>
    <xf numFmtId="0" fontId="0" fillId="0" borderId="0" xfId="0" applyFont="1" applyAlignment="1">
      <alignment horizontal="center"/>
    </xf>
    <xf numFmtId="0" fontId="0" fillId="0" borderId="0" xfId="0" applyFont="1" applyAlignment="1">
      <alignment horizontal="left" indent="2"/>
    </xf>
    <xf numFmtId="0" fontId="0" fillId="0" borderId="0" xfId="0" applyAlignment="1">
      <alignment horizontal="left"/>
    </xf>
    <xf numFmtId="0" fontId="0" fillId="0" borderId="0" xfId="0" applyAlignment="1"/>
    <xf numFmtId="171" fontId="0" fillId="0" borderId="0" xfId="0" applyNumberFormat="1"/>
    <xf numFmtId="0" fontId="7" fillId="0" borderId="0" xfId="0" applyFont="1" applyFill="1" applyAlignment="1">
      <alignment horizontal="center"/>
    </xf>
    <xf numFmtId="0" fontId="0" fillId="0" borderId="0" xfId="0" applyFont="1" applyAlignment="1">
      <alignment horizontal="center"/>
    </xf>
    <xf numFmtId="2" fontId="0" fillId="0" borderId="0" xfId="0" applyNumberFormat="1" applyFont="1"/>
    <xf numFmtId="0" fontId="2" fillId="0" borderId="3" xfId="0" applyFont="1" applyFill="1" applyBorder="1" applyAlignment="1">
      <alignment horizontal="center"/>
    </xf>
    <xf numFmtId="172" fontId="0" fillId="0" borderId="3" xfId="3" applyNumberFormat="1" applyFont="1" applyFill="1" applyBorder="1"/>
    <xf numFmtId="0" fontId="11" fillId="0" borderId="0" xfId="0" applyFont="1"/>
    <xf numFmtId="168" fontId="0" fillId="0" borderId="0" xfId="0" applyNumberFormat="1" applyFont="1" applyAlignment="1">
      <alignment horizontal="center"/>
    </xf>
    <xf numFmtId="167" fontId="0" fillId="5" borderId="0" xfId="1" applyNumberFormat="1" applyFont="1" applyFill="1" applyBorder="1"/>
    <xf numFmtId="10" fontId="0" fillId="11" borderId="0" xfId="1" applyNumberFormat="1" applyFont="1" applyFill="1" applyBorder="1"/>
    <xf numFmtId="171" fontId="0" fillId="0" borderId="0" xfId="0" applyNumberFormat="1" applyFont="1" applyFill="1"/>
    <xf numFmtId="0" fontId="2" fillId="0" borderId="0" xfId="0" applyFont="1" applyAlignment="1">
      <alignment horizontal="center"/>
    </xf>
    <xf numFmtId="172" fontId="12" fillId="0" borderId="0" xfId="0" applyNumberFormat="1" applyFont="1" applyFill="1" applyBorder="1" applyAlignment="1">
      <alignment horizontal="center"/>
    </xf>
    <xf numFmtId="0" fontId="2" fillId="0" borderId="0" xfId="0" applyFont="1" applyBorder="1" applyAlignment="1">
      <alignment horizontal="center"/>
    </xf>
    <xf numFmtId="0" fontId="0" fillId="0" borderId="0" xfId="0" applyFont="1" applyAlignment="1">
      <alignment horizontal="center"/>
    </xf>
    <xf numFmtId="17" fontId="2" fillId="0" borderId="0" xfId="0" applyNumberFormat="1" applyFont="1" applyAlignment="1">
      <alignment horizontal="center"/>
    </xf>
    <xf numFmtId="0" fontId="2" fillId="0" borderId="0" xfId="0" applyFont="1" applyAlignment="1">
      <alignment horizontal="center"/>
    </xf>
    <xf numFmtId="0" fontId="2" fillId="0" borderId="0" xfId="0" applyFont="1" applyBorder="1" applyAlignment="1">
      <alignment horizontal="center"/>
    </xf>
    <xf numFmtId="0" fontId="2" fillId="0" borderId="11" xfId="0" applyFont="1" applyBorder="1" applyAlignment="1">
      <alignment horizontal="center"/>
    </xf>
    <xf numFmtId="0" fontId="0" fillId="0" borderId="0" xfId="0" applyFont="1" applyAlignment="1">
      <alignment horizontal="center"/>
    </xf>
    <xf numFmtId="17" fontId="2" fillId="0" borderId="0" xfId="0" applyNumberFormat="1" applyFont="1" applyFill="1" applyAlignment="1">
      <alignment horizontal="center"/>
    </xf>
    <xf numFmtId="17" fontId="0" fillId="0" borderId="0" xfId="0" applyNumberFormat="1" applyFont="1" applyFill="1" applyAlignment="1">
      <alignment horizontal="center"/>
    </xf>
    <xf numFmtId="17" fontId="0" fillId="3" borderId="3" xfId="0" applyNumberFormat="1" applyFill="1" applyBorder="1" applyAlignment="1">
      <alignment horizontal="center" vertical="center"/>
    </xf>
    <xf numFmtId="17" fontId="0" fillId="0" borderId="0" xfId="0" applyNumberFormat="1" applyFont="1" applyAlignment="1">
      <alignment horizontal="center"/>
    </xf>
    <xf numFmtId="17" fontId="0" fillId="0" borderId="0" xfId="0" applyNumberFormat="1" applyFill="1"/>
    <xf numFmtId="0" fontId="2" fillId="0" borderId="15" xfId="0" applyFont="1" applyFill="1" applyBorder="1" applyAlignment="1">
      <alignment horizontal="center"/>
    </xf>
    <xf numFmtId="0" fontId="2" fillId="0" borderId="1" xfId="0" applyFont="1" applyFill="1" applyBorder="1" applyAlignment="1">
      <alignment horizontal="center"/>
    </xf>
    <xf numFmtId="0" fontId="2" fillId="0" borderId="16" xfId="0" applyFont="1" applyFill="1" applyBorder="1" applyAlignment="1">
      <alignment horizontal="center"/>
    </xf>
    <xf numFmtId="3" fontId="9" fillId="0" borderId="0" xfId="0" applyNumberFormat="1" applyFont="1" applyFill="1"/>
    <xf numFmtId="0" fontId="7" fillId="0" borderId="0" xfId="0" applyFont="1" applyFill="1" applyAlignment="1">
      <alignment horizontal="left" indent="1"/>
    </xf>
    <xf numFmtId="17" fontId="2" fillId="0" borderId="10" xfId="0" applyNumberFormat="1" applyFont="1" applyBorder="1" applyAlignment="1">
      <alignment horizontal="center"/>
    </xf>
    <xf numFmtId="17" fontId="2" fillId="0" borderId="27" xfId="0" applyNumberFormat="1" applyFont="1" applyBorder="1" applyAlignment="1">
      <alignment horizontal="center"/>
    </xf>
    <xf numFmtId="10" fontId="0" fillId="0" borderId="3" xfId="0" applyNumberFormat="1" applyFill="1" applyBorder="1"/>
    <xf numFmtId="9" fontId="0" fillId="3" borderId="0" xfId="0" applyNumberFormat="1" applyFill="1"/>
    <xf numFmtId="10" fontId="0" fillId="0" borderId="0" xfId="0" applyNumberFormat="1" applyFont="1"/>
    <xf numFmtId="171" fontId="0" fillId="16" borderId="0" xfId="3" applyNumberFormat="1" applyFont="1" applyFill="1" applyBorder="1"/>
    <xf numFmtId="171" fontId="0" fillId="16" borderId="10" xfId="3" applyNumberFormat="1" applyFont="1" applyFill="1" applyBorder="1"/>
    <xf numFmtId="3" fontId="0" fillId="16" borderId="0" xfId="0" applyNumberFormat="1" applyFont="1" applyFill="1" applyBorder="1"/>
    <xf numFmtId="171" fontId="0" fillId="3" borderId="15" xfId="3" applyNumberFormat="1" applyFont="1" applyFill="1" applyBorder="1"/>
    <xf numFmtId="171" fontId="0" fillId="3" borderId="16" xfId="3" applyNumberFormat="1" applyFont="1" applyFill="1" applyBorder="1"/>
    <xf numFmtId="171" fontId="0" fillId="16" borderId="0" xfId="3" applyNumberFormat="1" applyFont="1" applyFill="1"/>
    <xf numFmtId="0" fontId="2" fillId="0" borderId="5" xfId="0" applyFont="1" applyBorder="1" applyAlignment="1">
      <alignment horizontal="center"/>
    </xf>
    <xf numFmtId="0" fontId="0" fillId="0" borderId="0" xfId="0" applyAlignment="1">
      <alignment horizontal="center"/>
    </xf>
    <xf numFmtId="0" fontId="0" fillId="0" borderId="7" xfId="0" applyBorder="1"/>
    <xf numFmtId="0" fontId="0" fillId="0" borderId="10" xfId="0" applyBorder="1"/>
    <xf numFmtId="0" fontId="0" fillId="0" borderId="5" xfId="0" applyBorder="1"/>
    <xf numFmtId="0" fontId="0" fillId="0" borderId="2" xfId="0" applyBorder="1"/>
    <xf numFmtId="0" fontId="2" fillId="0" borderId="5" xfId="0" applyFont="1" applyBorder="1"/>
    <xf numFmtId="0" fontId="2" fillId="3" borderId="5" xfId="0" applyFont="1" applyFill="1" applyBorder="1"/>
    <xf numFmtId="0" fontId="2" fillId="3" borderId="6" xfId="0" applyFont="1" applyFill="1" applyBorder="1" applyAlignment="1">
      <alignment horizontal="center"/>
    </xf>
    <xf numFmtId="0" fontId="2" fillId="3" borderId="2" xfId="0" applyFont="1" applyFill="1" applyBorder="1" applyAlignment="1">
      <alignment horizontal="center"/>
    </xf>
    <xf numFmtId="0" fontId="0" fillId="3" borderId="7" xfId="0" applyFill="1" applyBorder="1"/>
    <xf numFmtId="0" fontId="0" fillId="3" borderId="9" xfId="0" applyFill="1" applyBorder="1" applyAlignment="1">
      <alignment horizontal="center"/>
    </xf>
    <xf numFmtId="0" fontId="0" fillId="3" borderId="9" xfId="0" applyFill="1" applyBorder="1" applyAlignment="1"/>
    <xf numFmtId="171" fontId="0" fillId="3" borderId="28" xfId="3" applyNumberFormat="1" applyFont="1" applyFill="1" applyBorder="1"/>
    <xf numFmtId="171" fontId="0" fillId="3" borderId="9" xfId="3" applyNumberFormat="1" applyFont="1" applyFill="1" applyBorder="1"/>
    <xf numFmtId="0" fontId="0" fillId="3" borderId="10" xfId="0" applyFill="1" applyBorder="1"/>
    <xf numFmtId="0" fontId="0" fillId="3" borderId="0" xfId="0" applyFill="1" applyBorder="1" applyAlignment="1">
      <alignment horizontal="center"/>
    </xf>
    <xf numFmtId="0" fontId="0" fillId="3" borderId="0" xfId="0" applyFill="1" applyBorder="1" applyAlignment="1"/>
    <xf numFmtId="171" fontId="0" fillId="3" borderId="27" xfId="3" applyNumberFormat="1" applyFont="1" applyFill="1" applyBorder="1"/>
    <xf numFmtId="171" fontId="0" fillId="3" borderId="29" xfId="3" applyNumberFormat="1" applyFont="1" applyFill="1" applyBorder="1"/>
    <xf numFmtId="0" fontId="0" fillId="3" borderId="15" xfId="0" applyFill="1" applyBorder="1"/>
    <xf numFmtId="0" fontId="0" fillId="3" borderId="1" xfId="0" applyFill="1" applyBorder="1" applyAlignment="1">
      <alignment horizontal="center"/>
    </xf>
    <xf numFmtId="0" fontId="0" fillId="3" borderId="1" xfId="0" applyFill="1" applyBorder="1" applyAlignment="1"/>
    <xf numFmtId="0" fontId="0" fillId="3" borderId="5" xfId="0" applyFill="1" applyBorder="1"/>
    <xf numFmtId="0" fontId="0" fillId="3" borderId="2" xfId="0" applyFill="1" applyBorder="1" applyAlignment="1">
      <alignment horizontal="center"/>
    </xf>
    <xf numFmtId="0" fontId="0" fillId="3" borderId="2" xfId="0" applyFill="1" applyBorder="1" applyAlignment="1"/>
    <xf numFmtId="171" fontId="0" fillId="3" borderId="3" xfId="3" applyNumberFormat="1" applyFont="1" applyFill="1" applyBorder="1"/>
    <xf numFmtId="0" fontId="0" fillId="3" borderId="2" xfId="0" applyFill="1" applyBorder="1"/>
    <xf numFmtId="171" fontId="2" fillId="3" borderId="3" xfId="3" applyNumberFormat="1" applyFont="1" applyFill="1" applyBorder="1"/>
    <xf numFmtId="0" fontId="7" fillId="3" borderId="0" xfId="0" applyFont="1" applyFill="1"/>
    <xf numFmtId="169" fontId="0" fillId="3" borderId="0" xfId="0" applyNumberFormat="1" applyFont="1" applyFill="1"/>
    <xf numFmtId="169" fontId="9" fillId="3" borderId="0" xfId="0" applyNumberFormat="1" applyFont="1" applyFill="1"/>
    <xf numFmtId="169" fontId="0" fillId="3" borderId="0" xfId="0" applyNumberFormat="1" applyFill="1"/>
    <xf numFmtId="169" fontId="0" fillId="3" borderId="1" xfId="0" applyNumberFormat="1" applyFill="1" applyBorder="1"/>
    <xf numFmtId="169" fontId="2" fillId="3" borderId="0" xfId="0" applyNumberFormat="1" applyFont="1" applyFill="1"/>
    <xf numFmtId="0" fontId="0" fillId="3" borderId="15" xfId="0" applyFill="1" applyBorder="1" applyAlignment="1">
      <alignment horizontal="right"/>
    </xf>
    <xf numFmtId="171" fontId="0" fillId="3" borderId="0" xfId="0" applyNumberFormat="1" applyFill="1"/>
    <xf numFmtId="171" fontId="0" fillId="3" borderId="30" xfId="3" applyNumberFormat="1" applyFont="1" applyFill="1" applyBorder="1"/>
    <xf numFmtId="171" fontId="0" fillId="3" borderId="8" xfId="3" applyNumberFormat="1" applyFont="1" applyFill="1" applyBorder="1"/>
    <xf numFmtId="171" fontId="0" fillId="3" borderId="14" xfId="3" applyNumberFormat="1" applyFont="1" applyFill="1" applyBorder="1"/>
    <xf numFmtId="171" fontId="0" fillId="3" borderId="9" xfId="3" applyNumberFormat="1" applyFont="1" applyFill="1" applyBorder="1" applyAlignment="1">
      <alignment horizontal="center"/>
    </xf>
    <xf numFmtId="171" fontId="0" fillId="3" borderId="0" xfId="3" applyNumberFormat="1" applyFont="1" applyFill="1" applyBorder="1" applyAlignment="1">
      <alignment horizontal="center"/>
    </xf>
    <xf numFmtId="171" fontId="0" fillId="3" borderId="1" xfId="3" applyNumberFormat="1" applyFont="1" applyFill="1" applyBorder="1" applyAlignment="1">
      <alignment horizontal="center"/>
    </xf>
    <xf numFmtId="171" fontId="0" fillId="3" borderId="2" xfId="3" applyNumberFormat="1" applyFont="1" applyFill="1" applyBorder="1" applyAlignment="1">
      <alignment horizontal="center"/>
    </xf>
    <xf numFmtId="0" fontId="2" fillId="3" borderId="2" xfId="0" applyFont="1" applyFill="1" applyBorder="1"/>
    <xf numFmtId="171" fontId="2" fillId="3" borderId="6" xfId="3" applyNumberFormat="1" applyFont="1" applyFill="1" applyBorder="1"/>
    <xf numFmtId="43" fontId="0" fillId="3" borderId="0" xfId="3" applyFont="1" applyFill="1"/>
    <xf numFmtId="171" fontId="0" fillId="3" borderId="7" xfId="3" applyNumberFormat="1" applyFont="1" applyFill="1" applyBorder="1"/>
    <xf numFmtId="0" fontId="2" fillId="3" borderId="28" xfId="0" applyFont="1" applyFill="1" applyBorder="1" applyAlignment="1">
      <alignment horizontal="center"/>
    </xf>
    <xf numFmtId="0" fontId="2" fillId="3" borderId="28" xfId="0" applyFont="1" applyFill="1" applyBorder="1"/>
    <xf numFmtId="0" fontId="0" fillId="3" borderId="28" xfId="0" applyFill="1" applyBorder="1"/>
    <xf numFmtId="0" fontId="0" fillId="3" borderId="27" xfId="0" applyFill="1" applyBorder="1"/>
    <xf numFmtId="0" fontId="0" fillId="3" borderId="29" xfId="0" applyFill="1" applyBorder="1"/>
    <xf numFmtId="0" fontId="2" fillId="3" borderId="3" xfId="0" applyFont="1" applyFill="1" applyBorder="1"/>
    <xf numFmtId="171" fontId="2" fillId="0" borderId="0" xfId="0" applyNumberFormat="1" applyFont="1"/>
    <xf numFmtId="171" fontId="2" fillId="3" borderId="3" xfId="0" applyNumberFormat="1" applyFont="1" applyFill="1" applyBorder="1"/>
    <xf numFmtId="0" fontId="20" fillId="3" borderId="0" xfId="0" applyFont="1" applyFill="1"/>
    <xf numFmtId="164" fontId="0" fillId="0" borderId="18" xfId="0" applyNumberFormat="1" applyFont="1" applyFill="1" applyBorder="1"/>
    <xf numFmtId="164" fontId="0" fillId="0" borderId="19" xfId="0" applyNumberFormat="1" applyFont="1" applyFill="1" applyBorder="1"/>
    <xf numFmtId="171" fontId="0" fillId="16" borderId="28" xfId="3" applyNumberFormat="1" applyFont="1" applyFill="1" applyBorder="1"/>
    <xf numFmtId="1" fontId="0" fillId="0" borderId="0" xfId="0" applyNumberFormat="1"/>
    <xf numFmtId="1" fontId="0" fillId="0" borderId="1" xfId="0" applyNumberFormat="1" applyBorder="1"/>
    <xf numFmtId="3" fontId="0" fillId="0" borderId="0" xfId="0" applyNumberFormat="1"/>
    <xf numFmtId="9" fontId="0" fillId="0" borderId="0" xfId="0" applyNumberFormat="1" applyFill="1"/>
    <xf numFmtId="0" fontId="0" fillId="0" borderId="9" xfId="0" applyBorder="1"/>
    <xf numFmtId="3" fontId="0" fillId="0" borderId="9" xfId="0" applyNumberFormat="1" applyBorder="1"/>
    <xf numFmtId="3" fontId="0" fillId="0" borderId="8" xfId="0" applyNumberFormat="1" applyBorder="1"/>
    <xf numFmtId="0" fontId="0" fillId="0" borderId="0" xfId="0" applyBorder="1"/>
    <xf numFmtId="3" fontId="0" fillId="0" borderId="0" xfId="0" applyNumberFormat="1" applyBorder="1"/>
    <xf numFmtId="3" fontId="0" fillId="0" borderId="11" xfId="0" applyNumberFormat="1" applyBorder="1"/>
    <xf numFmtId="0" fontId="0" fillId="0" borderId="15" xfId="0" applyBorder="1" applyAlignment="1">
      <alignment horizontal="right"/>
    </xf>
    <xf numFmtId="0" fontId="0" fillId="0" borderId="1" xfId="0" applyBorder="1"/>
    <xf numFmtId="3" fontId="0" fillId="0" borderId="1" xfId="0" applyNumberFormat="1" applyBorder="1"/>
    <xf numFmtId="3" fontId="0" fillId="0" borderId="16" xfId="0" applyNumberFormat="1" applyBorder="1"/>
    <xf numFmtId="3" fontId="0" fillId="0" borderId="2" xfId="0" applyNumberFormat="1" applyBorder="1"/>
    <xf numFmtId="3" fontId="0" fillId="0" borderId="6" xfId="0" applyNumberFormat="1" applyBorder="1"/>
    <xf numFmtId="3" fontId="2" fillId="0" borderId="2" xfId="0" applyNumberFormat="1" applyFont="1" applyBorder="1"/>
    <xf numFmtId="3" fontId="2" fillId="0" borderId="6" xfId="0" applyNumberFormat="1" applyFont="1" applyBorder="1"/>
    <xf numFmtId="3" fontId="0" fillId="0" borderId="7" xfId="0" applyNumberFormat="1" applyBorder="1"/>
    <xf numFmtId="3" fontId="0" fillId="0" borderId="10" xfId="0" applyNumberFormat="1" applyBorder="1"/>
    <xf numFmtId="3" fontId="0" fillId="0" borderId="15" xfId="0" applyNumberFormat="1" applyBorder="1"/>
    <xf numFmtId="3" fontId="0" fillId="0" borderId="5" xfId="0" applyNumberFormat="1" applyBorder="1"/>
    <xf numFmtId="0" fontId="2" fillId="0" borderId="5" xfId="0" applyFont="1" applyBorder="1" applyAlignment="1">
      <alignment horizontal="center"/>
    </xf>
    <xf numFmtId="0" fontId="0" fillId="0" borderId="0" xfId="0" applyAlignment="1">
      <alignment horizontal="center"/>
    </xf>
    <xf numFmtId="0" fontId="2" fillId="0" borderId="0" xfId="0" applyFont="1" applyAlignment="1">
      <alignment horizontal="center"/>
    </xf>
    <xf numFmtId="0" fontId="30" fillId="0" borderId="10" xfId="0" applyFont="1" applyBorder="1"/>
    <xf numFmtId="0" fontId="30" fillId="0" borderId="0" xfId="0" applyFont="1" applyBorder="1"/>
    <xf numFmtId="3" fontId="30" fillId="0" borderId="15" xfId="0" applyNumberFormat="1" applyFont="1" applyBorder="1"/>
    <xf numFmtId="3" fontId="30" fillId="0" borderId="1" xfId="0" applyNumberFormat="1" applyFont="1" applyBorder="1"/>
    <xf numFmtId="3" fontId="30" fillId="0" borderId="16" xfId="0" applyNumberFormat="1" applyFont="1" applyBorder="1"/>
    <xf numFmtId="1" fontId="0" fillId="5" borderId="0" xfId="0" applyNumberFormat="1" applyFill="1"/>
    <xf numFmtId="171" fontId="0" fillId="16" borderId="1" xfId="3" applyNumberFormat="1" applyFont="1" applyFill="1" applyBorder="1" applyAlignment="1">
      <alignment horizontal="center"/>
    </xf>
    <xf numFmtId="3" fontId="0" fillId="0" borderId="10" xfId="0" applyNumberFormat="1" applyFill="1" applyBorder="1"/>
    <xf numFmtId="3" fontId="0" fillId="0" borderId="15" xfId="0" applyNumberFormat="1" applyFill="1" applyBorder="1"/>
    <xf numFmtId="167" fontId="0" fillId="0" borderId="0" xfId="0" applyNumberFormat="1"/>
    <xf numFmtId="9" fontId="0" fillId="0" borderId="0" xfId="0" applyNumberFormat="1" applyFill="1" applyBorder="1"/>
    <xf numFmtId="9" fontId="0" fillId="0" borderId="0" xfId="0" applyNumberFormat="1" applyBorder="1"/>
    <xf numFmtId="9" fontId="0" fillId="0" borderId="1" xfId="1" applyFont="1" applyBorder="1"/>
    <xf numFmtId="9" fontId="0" fillId="0" borderId="1" xfId="0" applyNumberFormat="1" applyBorder="1"/>
    <xf numFmtId="167" fontId="0" fillId="0" borderId="0" xfId="1" applyNumberFormat="1" applyFont="1" applyBorder="1"/>
    <xf numFmtId="9" fontId="0" fillId="0" borderId="0" xfId="1" applyNumberFormat="1" applyFont="1" applyBorder="1"/>
    <xf numFmtId="9" fontId="0" fillId="0" borderId="1" xfId="1" applyNumberFormat="1" applyFont="1" applyBorder="1"/>
    <xf numFmtId="3" fontId="0" fillId="0" borderId="0" xfId="0" applyNumberFormat="1" applyFill="1"/>
    <xf numFmtId="10" fontId="0" fillId="8" borderId="0" xfId="1" applyNumberFormat="1" applyFont="1" applyFill="1" applyBorder="1"/>
    <xf numFmtId="10" fontId="0" fillId="15" borderId="3" xfId="0" applyNumberFormat="1" applyFill="1" applyBorder="1"/>
    <xf numFmtId="0" fontId="0" fillId="0" borderId="0" xfId="0" applyFont="1" applyFill="1" applyBorder="1"/>
    <xf numFmtId="166" fontId="0" fillId="0" borderId="0" xfId="0" applyNumberFormat="1" applyFont="1" applyFill="1" applyBorder="1"/>
    <xf numFmtId="0" fontId="2" fillId="0" borderId="0" xfId="0" applyFont="1" applyFill="1" applyBorder="1"/>
    <xf numFmtId="164" fontId="2" fillId="0" borderId="0" xfId="0" applyNumberFormat="1" applyFont="1" applyFill="1" applyBorder="1"/>
    <xf numFmtId="10" fontId="0" fillId="0" borderId="0" xfId="1" applyNumberFormat="1" applyFont="1" applyFill="1" applyBorder="1"/>
    <xf numFmtId="0" fontId="2" fillId="0" borderId="5" xfId="0" applyFont="1" applyBorder="1" applyAlignment="1">
      <alignment horizontal="center"/>
    </xf>
    <xf numFmtId="0" fontId="2" fillId="0" borderId="0" xfId="0" applyFont="1" applyAlignment="1">
      <alignment horizontal="center"/>
    </xf>
    <xf numFmtId="0" fontId="0" fillId="0" borderId="0" xfId="0" applyAlignment="1">
      <alignment horizontal="center"/>
    </xf>
    <xf numFmtId="0" fontId="2" fillId="0" borderId="0" xfId="0" applyFont="1" applyAlignment="1">
      <alignment horizontal="center"/>
    </xf>
    <xf numFmtId="171" fontId="2" fillId="16" borderId="3" xfId="3" applyNumberFormat="1" applyFont="1" applyFill="1" applyBorder="1"/>
    <xf numFmtId="164" fontId="2" fillId="0" borderId="17" xfId="0" applyNumberFormat="1" applyFont="1" applyFill="1" applyBorder="1"/>
    <xf numFmtId="0" fontId="0" fillId="16" borderId="0" xfId="0" applyFill="1"/>
    <xf numFmtId="3" fontId="0" fillId="0" borderId="0" xfId="0" applyNumberFormat="1" applyFill="1" applyBorder="1"/>
    <xf numFmtId="3" fontId="0" fillId="0" borderId="1" xfId="0" applyNumberFormat="1" applyFill="1" applyBorder="1"/>
    <xf numFmtId="166" fontId="0" fillId="0" borderId="3" xfId="0" applyNumberFormat="1" applyFill="1" applyBorder="1"/>
    <xf numFmtId="0" fontId="31" fillId="3" borderId="0" xfId="0" applyFont="1" applyFill="1"/>
    <xf numFmtId="0" fontId="31" fillId="0" borderId="0" xfId="0" applyFont="1"/>
    <xf numFmtId="0" fontId="0" fillId="0" borderId="3" xfId="0" applyFont="1" applyFill="1" applyBorder="1" applyAlignment="1">
      <alignment vertical="center"/>
    </xf>
    <xf numFmtId="9" fontId="0" fillId="0" borderId="0" xfId="0" applyNumberFormat="1" applyFont="1" applyFill="1" applyAlignment="1">
      <alignment horizontal="right"/>
    </xf>
    <xf numFmtId="167" fontId="0" fillId="0" borderId="3" xfId="1" applyNumberFormat="1" applyFont="1" applyFill="1" applyBorder="1"/>
    <xf numFmtId="0" fontId="2" fillId="0" borderId="5" xfId="0" applyFont="1" applyFill="1" applyBorder="1" applyAlignment="1">
      <alignment vertical="center"/>
    </xf>
    <xf numFmtId="0" fontId="0" fillId="0" borderId="6" xfId="0" applyFont="1" applyBorder="1"/>
    <xf numFmtId="0" fontId="0" fillId="0" borderId="1" xfId="0" applyFont="1" applyFill="1" applyBorder="1"/>
    <xf numFmtId="9" fontId="2" fillId="0" borderId="6" xfId="1" applyFont="1" applyFill="1" applyBorder="1"/>
    <xf numFmtId="9" fontId="2" fillId="0" borderId="3" xfId="1" applyFont="1" applyFill="1" applyBorder="1"/>
    <xf numFmtId="1" fontId="0" fillId="0" borderId="3" xfId="0" applyNumberFormat="1" applyFont="1" applyFill="1" applyBorder="1"/>
    <xf numFmtId="1" fontId="2" fillId="0" borderId="3" xfId="0" applyNumberFormat="1" applyFont="1" applyBorder="1"/>
    <xf numFmtId="0" fontId="2" fillId="0" borderId="0" xfId="0" applyFont="1" applyFill="1" applyBorder="1" applyAlignment="1">
      <alignment horizontal="center"/>
    </xf>
    <xf numFmtId="0" fontId="0" fillId="0" borderId="0" xfId="0" applyFill="1" applyAlignment="1">
      <alignment horizontal="left"/>
    </xf>
    <xf numFmtId="0" fontId="0" fillId="0" borderId="0" xfId="0" applyFill="1" applyAlignment="1">
      <alignment horizontal="center"/>
    </xf>
    <xf numFmtId="3" fontId="0" fillId="0" borderId="3" xfId="0" applyNumberFormat="1" applyFont="1" applyFill="1" applyBorder="1"/>
    <xf numFmtId="167" fontId="0" fillId="0" borderId="0" xfId="1" applyNumberFormat="1" applyFont="1" applyFill="1" applyBorder="1"/>
    <xf numFmtId="167" fontId="0" fillId="0" borderId="0" xfId="0" applyNumberFormat="1" applyFill="1" applyBorder="1"/>
    <xf numFmtId="9" fontId="0" fillId="0" borderId="0" xfId="1" applyFont="1" applyFill="1" applyBorder="1"/>
    <xf numFmtId="171" fontId="0" fillId="17" borderId="10" xfId="3" applyNumberFormat="1" applyFont="1" applyFill="1" applyBorder="1"/>
    <xf numFmtId="171" fontId="0" fillId="17" borderId="0" xfId="3" applyNumberFormat="1" applyFont="1" applyFill="1" applyBorder="1"/>
    <xf numFmtId="171" fontId="0" fillId="17" borderId="11" xfId="3" applyNumberFormat="1" applyFont="1" applyFill="1" applyBorder="1"/>
    <xf numFmtId="171" fontId="0" fillId="17" borderId="5" xfId="3" applyNumberFormat="1" applyFont="1" applyFill="1" applyBorder="1"/>
    <xf numFmtId="171" fontId="0" fillId="17" borderId="2" xfId="3" applyNumberFormat="1" applyFont="1" applyFill="1" applyBorder="1"/>
    <xf numFmtId="171" fontId="0" fillId="17" borderId="6" xfId="3" applyNumberFormat="1" applyFont="1" applyFill="1" applyBorder="1"/>
    <xf numFmtId="164" fontId="0" fillId="17" borderId="2" xfId="0" applyNumberFormat="1" applyFont="1" applyFill="1" applyBorder="1"/>
    <xf numFmtId="164" fontId="0" fillId="17" borderId="6" xfId="0" applyNumberFormat="1" applyFont="1" applyFill="1" applyBorder="1"/>
    <xf numFmtId="164" fontId="0" fillId="17" borderId="5" xfId="0" applyNumberFormat="1" applyFont="1" applyFill="1" applyBorder="1"/>
    <xf numFmtId="164" fontId="0" fillId="17" borderId="3" xfId="0" applyNumberFormat="1" applyFont="1" applyFill="1" applyBorder="1"/>
    <xf numFmtId="164" fontId="0" fillId="17" borderId="0" xfId="0" applyNumberFormat="1" applyFont="1" applyFill="1"/>
    <xf numFmtId="164" fontId="0" fillId="17" borderId="11" xfId="0" applyNumberFormat="1" applyFont="1" applyFill="1" applyBorder="1"/>
    <xf numFmtId="164" fontId="0" fillId="17" borderId="10" xfId="0" applyNumberFormat="1" applyFont="1" applyFill="1" applyBorder="1"/>
    <xf numFmtId="164" fontId="0" fillId="17" borderId="27" xfId="0" applyNumberFormat="1" applyFont="1" applyFill="1" applyBorder="1"/>
    <xf numFmtId="6" fontId="0" fillId="17" borderId="0" xfId="0" applyNumberFormat="1" applyFont="1" applyFill="1"/>
    <xf numFmtId="0" fontId="0" fillId="17" borderId="0" xfId="0" applyFont="1" applyFill="1"/>
    <xf numFmtId="10" fontId="0" fillId="17" borderId="0" xfId="0" applyNumberFormat="1" applyFont="1" applyFill="1"/>
    <xf numFmtId="10" fontId="9" fillId="17" borderId="0" xfId="0" applyNumberFormat="1" applyFont="1" applyFill="1"/>
    <xf numFmtId="10" fontId="9" fillId="17" borderId="27" xfId="0" applyNumberFormat="1" applyFont="1" applyFill="1" applyBorder="1"/>
    <xf numFmtId="10" fontId="9" fillId="17" borderId="10" xfId="0" applyNumberFormat="1" applyFont="1" applyFill="1" applyBorder="1"/>
    <xf numFmtId="166" fontId="0" fillId="17" borderId="0" xfId="0" applyNumberFormat="1" applyFont="1" applyFill="1"/>
    <xf numFmtId="166" fontId="0" fillId="17" borderId="27" xfId="0" applyNumberFormat="1" applyFont="1" applyFill="1" applyBorder="1"/>
    <xf numFmtId="166" fontId="0" fillId="17" borderId="10" xfId="0" applyNumberFormat="1" applyFont="1" applyFill="1" applyBorder="1"/>
    <xf numFmtId="164" fontId="2" fillId="17" borderId="0" xfId="0" applyNumberFormat="1" applyFont="1" applyFill="1"/>
    <xf numFmtId="164" fontId="2" fillId="17" borderId="27" xfId="0" applyNumberFormat="1" applyFont="1" applyFill="1" applyBorder="1"/>
    <xf numFmtId="164" fontId="2" fillId="17" borderId="10" xfId="0" applyNumberFormat="1" applyFont="1" applyFill="1" applyBorder="1"/>
    <xf numFmtId="3" fontId="0" fillId="17" borderId="0" xfId="0" applyNumberFormat="1" applyFont="1" applyFill="1"/>
    <xf numFmtId="3" fontId="0" fillId="17" borderId="1" xfId="0" applyNumberFormat="1" applyFont="1" applyFill="1" applyBorder="1"/>
    <xf numFmtId="43" fontId="0" fillId="0" borderId="4" xfId="0" applyNumberFormat="1" applyFill="1" applyBorder="1"/>
    <xf numFmtId="0" fontId="2" fillId="0" borderId="0" xfId="0" applyFont="1" applyAlignment="1">
      <alignment horizontal="center" wrapText="1"/>
    </xf>
    <xf numFmtId="164" fontId="7" fillId="17" borderId="0" xfId="0" applyNumberFormat="1" applyFont="1" applyFill="1"/>
    <xf numFmtId="165" fontId="0" fillId="17" borderId="0" xfId="0" applyNumberFormat="1" applyFont="1" applyFill="1"/>
    <xf numFmtId="164" fontId="4" fillId="17" borderId="0" xfId="0" applyNumberFormat="1" applyFont="1" applyFill="1"/>
    <xf numFmtId="165" fontId="7" fillId="17" borderId="0" xfId="0" applyNumberFormat="1" applyFont="1" applyFill="1"/>
    <xf numFmtId="165" fontId="12" fillId="17" borderId="0" xfId="0" applyNumberFormat="1" applyFont="1" applyFill="1"/>
    <xf numFmtId="165" fontId="0" fillId="17" borderId="0" xfId="0" applyNumberFormat="1" applyFont="1" applyFill="1" applyBorder="1"/>
    <xf numFmtId="165" fontId="0" fillId="17" borderId="24" xfId="0" applyNumberFormat="1" applyFont="1" applyFill="1" applyBorder="1"/>
    <xf numFmtId="165" fontId="0" fillId="17" borderId="25" xfId="0" applyNumberFormat="1" applyFont="1" applyFill="1" applyBorder="1"/>
    <xf numFmtId="165" fontId="0" fillId="17" borderId="26" xfId="0" applyNumberFormat="1" applyFont="1" applyFill="1" applyBorder="1"/>
    <xf numFmtId="164" fontId="0" fillId="17" borderId="21" xfId="0" applyNumberFormat="1" applyFont="1" applyFill="1" applyBorder="1"/>
    <xf numFmtId="164" fontId="0" fillId="17" borderId="22" xfId="0" applyNumberFormat="1" applyFont="1" applyFill="1" applyBorder="1"/>
    <xf numFmtId="164" fontId="0" fillId="17" borderId="23" xfId="0" applyNumberFormat="1" applyFont="1" applyFill="1" applyBorder="1"/>
    <xf numFmtId="43" fontId="0" fillId="17" borderId="0" xfId="3" applyFont="1" applyFill="1"/>
    <xf numFmtId="43" fontId="0" fillId="17" borderId="0" xfId="0" applyNumberFormat="1" applyFill="1"/>
    <xf numFmtId="43" fontId="0" fillId="17" borderId="4" xfId="0" applyNumberFormat="1" applyFill="1" applyBorder="1"/>
    <xf numFmtId="0" fontId="32" fillId="3" borderId="0" xfId="0" applyFont="1" applyFill="1"/>
    <xf numFmtId="172" fontId="0" fillId="3" borderId="0" xfId="0" applyNumberFormat="1" applyFont="1" applyFill="1"/>
    <xf numFmtId="0" fontId="18" fillId="3" borderId="0" xfId="0" applyFont="1" applyFill="1"/>
    <xf numFmtId="0" fontId="27" fillId="3" borderId="0" xfId="0" applyFont="1" applyFill="1"/>
    <xf numFmtId="0" fontId="4" fillId="3" borderId="0" xfId="0" applyFont="1" applyFill="1"/>
    <xf numFmtId="164" fontId="0" fillId="3" borderId="0" xfId="0" applyNumberFormat="1" applyFont="1" applyFill="1"/>
    <xf numFmtId="164" fontId="0" fillId="3" borderId="4" xfId="0" applyNumberFormat="1" applyFont="1" applyFill="1" applyBorder="1"/>
    <xf numFmtId="0" fontId="12" fillId="3" borderId="0" xfId="0" applyFont="1" applyFill="1"/>
    <xf numFmtId="168" fontId="0" fillId="3" borderId="0" xfId="0" applyNumberFormat="1" applyFont="1" applyFill="1"/>
    <xf numFmtId="9" fontId="0" fillId="3" borderId="0" xfId="0" applyNumberFormat="1" applyFont="1" applyFill="1"/>
    <xf numFmtId="9" fontId="0" fillId="3" borderId="0" xfId="1" applyNumberFormat="1" applyFont="1" applyFill="1"/>
    <xf numFmtId="9" fontId="0" fillId="3" borderId="0" xfId="1" applyFont="1" applyFill="1"/>
    <xf numFmtId="164" fontId="0" fillId="3" borderId="0" xfId="0" applyNumberFormat="1" applyFont="1" applyFill="1" applyAlignment="1">
      <alignment horizontal="right"/>
    </xf>
    <xf numFmtId="0" fontId="6" fillId="3" borderId="0" xfId="0" applyFont="1" applyFill="1"/>
    <xf numFmtId="0" fontId="5" fillId="3" borderId="0" xfId="0" applyFont="1" applyFill="1"/>
    <xf numFmtId="43" fontId="0" fillId="0" borderId="0" xfId="3" applyNumberFormat="1" applyFont="1" applyFill="1"/>
    <xf numFmtId="0" fontId="0" fillId="0" borderId="5" xfId="0" applyFill="1" applyBorder="1" applyAlignment="1">
      <alignment vertical="center" wrapText="1"/>
    </xf>
    <xf numFmtId="0" fontId="0" fillId="0" borderId="2" xfId="0" applyFill="1" applyBorder="1" applyAlignment="1">
      <alignment vertical="center" wrapText="1"/>
    </xf>
    <xf numFmtId="0" fontId="0" fillId="0" borderId="6" xfId="0" applyFill="1" applyBorder="1" applyAlignment="1">
      <alignment vertical="center" wrapText="1"/>
    </xf>
    <xf numFmtId="0" fontId="2" fillId="0" borderId="5" xfId="0" applyFont="1" applyBorder="1" applyAlignment="1">
      <alignment horizontal="center"/>
    </xf>
    <xf numFmtId="0" fontId="2" fillId="0" borderId="2" xfId="0" applyFont="1" applyBorder="1" applyAlignment="1">
      <alignment horizontal="center"/>
    </xf>
    <xf numFmtId="0" fontId="2" fillId="0" borderId="6" xfId="0" applyFont="1" applyBorder="1" applyAlignment="1">
      <alignment horizontal="center"/>
    </xf>
    <xf numFmtId="0" fontId="0" fillId="3" borderId="5" xfId="0" applyFill="1" applyBorder="1" applyAlignment="1">
      <alignment vertical="center" wrapText="1"/>
    </xf>
    <xf numFmtId="0" fontId="0" fillId="3" borderId="2" xfId="0" applyFill="1" applyBorder="1" applyAlignment="1">
      <alignment vertical="center" wrapText="1"/>
    </xf>
    <xf numFmtId="0" fontId="0" fillId="3" borderId="6" xfId="0" applyFill="1" applyBorder="1" applyAlignment="1">
      <alignment vertical="center" wrapText="1"/>
    </xf>
    <xf numFmtId="0" fontId="0" fillId="0" borderId="2" xfId="0" applyFill="1" applyBorder="1" applyAlignment="1">
      <alignment vertical="center"/>
    </xf>
    <xf numFmtId="0" fontId="0" fillId="0" borderId="6" xfId="0" applyFill="1" applyBorder="1" applyAlignment="1">
      <alignment vertical="center"/>
    </xf>
    <xf numFmtId="0" fontId="0" fillId="0" borderId="5" xfId="0" applyFill="1" applyBorder="1" applyAlignment="1">
      <alignment vertical="center"/>
    </xf>
    <xf numFmtId="0" fontId="23" fillId="12" borderId="1" xfId="0" applyFont="1" applyFill="1" applyBorder="1" applyAlignment="1">
      <alignment horizontal="center"/>
    </xf>
    <xf numFmtId="0" fontId="0" fillId="0" borderId="28" xfId="0" applyFont="1" applyBorder="1" applyAlignment="1">
      <alignment vertical="center"/>
    </xf>
    <xf numFmtId="0" fontId="0" fillId="0" borderId="27" xfId="0" applyFont="1" applyBorder="1" applyAlignment="1">
      <alignment vertical="center"/>
    </xf>
    <xf numFmtId="0" fontId="0" fillId="0" borderId="29" xfId="0" applyFont="1" applyBorder="1" applyAlignment="1">
      <alignment vertical="center"/>
    </xf>
    <xf numFmtId="0" fontId="0" fillId="0" borderId="0" xfId="0" applyAlignment="1">
      <alignment horizontal="center"/>
    </xf>
    <xf numFmtId="0" fontId="23" fillId="17" borderId="0" xfId="0" applyFont="1" applyFill="1" applyAlignment="1">
      <alignment horizontal="center"/>
    </xf>
    <xf numFmtId="0" fontId="2" fillId="0" borderId="0" xfId="0" applyFont="1" applyAlignment="1">
      <alignment horizontal="center"/>
    </xf>
    <xf numFmtId="172" fontId="12" fillId="0" borderId="0" xfId="0" applyNumberFormat="1" applyFont="1" applyFill="1" applyBorder="1" applyAlignment="1">
      <alignment horizontal="center"/>
    </xf>
    <xf numFmtId="172" fontId="12" fillId="0" borderId="11" xfId="0" applyNumberFormat="1" applyFont="1" applyFill="1" applyBorder="1" applyAlignment="1">
      <alignment horizontal="center"/>
    </xf>
    <xf numFmtId="0" fontId="2" fillId="0" borderId="0" xfId="0" applyFont="1" applyBorder="1" applyAlignment="1">
      <alignment horizontal="center"/>
    </xf>
    <xf numFmtId="0" fontId="2" fillId="0" borderId="11" xfId="0" applyFont="1" applyBorder="1" applyAlignment="1">
      <alignment horizontal="center"/>
    </xf>
    <xf numFmtId="172" fontId="12" fillId="0" borderId="10" xfId="0" applyNumberFormat="1" applyFont="1" applyFill="1" applyBorder="1" applyAlignment="1">
      <alignment horizontal="center"/>
    </xf>
    <xf numFmtId="0" fontId="0" fillId="0" borderId="0" xfId="0" applyFont="1" applyAlignment="1">
      <alignment horizontal="center"/>
    </xf>
    <xf numFmtId="0" fontId="0" fillId="8" borderId="5" xfId="0" applyFill="1" applyBorder="1" applyAlignment="1">
      <alignment horizontal="center"/>
    </xf>
    <xf numFmtId="0" fontId="0" fillId="8" borderId="2" xfId="0" applyFill="1" applyBorder="1" applyAlignment="1">
      <alignment horizontal="center"/>
    </xf>
    <xf numFmtId="0" fontId="0" fillId="8" borderId="6" xfId="0" applyFill="1" applyBorder="1" applyAlignment="1">
      <alignment horizontal="center"/>
    </xf>
    <xf numFmtId="0" fontId="0" fillId="5" borderId="5" xfId="0" applyFill="1" applyBorder="1" applyAlignment="1">
      <alignment horizontal="center"/>
    </xf>
    <xf numFmtId="0" fontId="0" fillId="5" borderId="2" xfId="0" applyFill="1" applyBorder="1" applyAlignment="1">
      <alignment horizontal="center"/>
    </xf>
    <xf numFmtId="0" fontId="0" fillId="5" borderId="6" xfId="0" applyFill="1" applyBorder="1" applyAlignment="1">
      <alignment horizontal="center"/>
    </xf>
    <xf numFmtId="0" fontId="2" fillId="3" borderId="5"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5"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6" xfId="0" applyFont="1" applyFill="1" applyBorder="1" applyAlignment="1">
      <alignment horizontal="center" vertical="center" wrapText="1"/>
    </xf>
  </cellXfs>
  <cellStyles count="4">
    <cellStyle name="Comma" xfId="3" builtinId="3"/>
    <cellStyle name="Hyperlink" xfId="2" builtinId="8"/>
    <cellStyle name="Normal" xfId="0" builtinId="0"/>
    <cellStyle name="Percent" xfId="1" builtinId="5"/>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xml"/><Relationship Id="rId21" Type="http://schemas.openxmlformats.org/officeDocument/2006/relationships/worksheet" Target="worksheets/sheet21.xml"/><Relationship Id="rId34" Type="http://schemas.openxmlformats.org/officeDocument/2006/relationships/externalLink" Target="externalLinks/externalLink9.xml"/><Relationship Id="rId42" Type="http://schemas.openxmlformats.org/officeDocument/2006/relationships/externalLink" Target="externalLinks/externalLink17.xml"/><Relationship Id="rId47" Type="http://schemas.openxmlformats.org/officeDocument/2006/relationships/externalLink" Target="externalLinks/externalLink22.xml"/><Relationship Id="rId50" Type="http://schemas.openxmlformats.org/officeDocument/2006/relationships/externalLink" Target="externalLinks/externalLink25.xml"/><Relationship Id="rId55" Type="http://schemas.openxmlformats.org/officeDocument/2006/relationships/externalLink" Target="externalLinks/externalLink30.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4.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7.xml"/><Relationship Id="rId37" Type="http://schemas.openxmlformats.org/officeDocument/2006/relationships/externalLink" Target="externalLinks/externalLink12.xml"/><Relationship Id="rId40" Type="http://schemas.openxmlformats.org/officeDocument/2006/relationships/externalLink" Target="externalLinks/externalLink15.xml"/><Relationship Id="rId45" Type="http://schemas.openxmlformats.org/officeDocument/2006/relationships/externalLink" Target="externalLinks/externalLink20.xml"/><Relationship Id="rId53" Type="http://schemas.openxmlformats.org/officeDocument/2006/relationships/externalLink" Target="externalLinks/externalLink28.xml"/><Relationship Id="rId58" Type="http://schemas.openxmlformats.org/officeDocument/2006/relationships/externalLink" Target="externalLinks/externalLink33.xml"/><Relationship Id="rId5" Type="http://schemas.openxmlformats.org/officeDocument/2006/relationships/worksheet" Target="worksheets/sheet5.xml"/><Relationship Id="rId61" Type="http://schemas.openxmlformats.org/officeDocument/2006/relationships/externalLink" Target="externalLinks/externalLink36.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externalLink" Target="externalLinks/externalLink5.xml"/><Relationship Id="rId35" Type="http://schemas.openxmlformats.org/officeDocument/2006/relationships/externalLink" Target="externalLinks/externalLink10.xml"/><Relationship Id="rId43" Type="http://schemas.openxmlformats.org/officeDocument/2006/relationships/externalLink" Target="externalLinks/externalLink18.xml"/><Relationship Id="rId48" Type="http://schemas.openxmlformats.org/officeDocument/2006/relationships/externalLink" Target="externalLinks/externalLink23.xml"/><Relationship Id="rId56" Type="http://schemas.openxmlformats.org/officeDocument/2006/relationships/externalLink" Target="externalLinks/externalLink31.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26.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8.xml"/><Relationship Id="rId38" Type="http://schemas.openxmlformats.org/officeDocument/2006/relationships/externalLink" Target="externalLinks/externalLink13.xml"/><Relationship Id="rId46" Type="http://schemas.openxmlformats.org/officeDocument/2006/relationships/externalLink" Target="externalLinks/externalLink21.xml"/><Relationship Id="rId59" Type="http://schemas.openxmlformats.org/officeDocument/2006/relationships/externalLink" Target="externalLinks/externalLink34.xml"/><Relationship Id="rId20" Type="http://schemas.openxmlformats.org/officeDocument/2006/relationships/worksheet" Target="worksheets/sheet20.xml"/><Relationship Id="rId41" Type="http://schemas.openxmlformats.org/officeDocument/2006/relationships/externalLink" Target="externalLinks/externalLink16.xml"/><Relationship Id="rId54" Type="http://schemas.openxmlformats.org/officeDocument/2006/relationships/externalLink" Target="externalLinks/externalLink29.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36" Type="http://schemas.openxmlformats.org/officeDocument/2006/relationships/externalLink" Target="externalLinks/externalLink11.xml"/><Relationship Id="rId49" Type="http://schemas.openxmlformats.org/officeDocument/2006/relationships/externalLink" Target="externalLinks/externalLink24.xml"/><Relationship Id="rId57" Type="http://schemas.openxmlformats.org/officeDocument/2006/relationships/externalLink" Target="externalLinks/externalLink32.xml"/><Relationship Id="rId10" Type="http://schemas.openxmlformats.org/officeDocument/2006/relationships/worksheet" Target="worksheets/sheet10.xml"/><Relationship Id="rId31" Type="http://schemas.openxmlformats.org/officeDocument/2006/relationships/externalLink" Target="externalLinks/externalLink6.xml"/><Relationship Id="rId44" Type="http://schemas.openxmlformats.org/officeDocument/2006/relationships/externalLink" Target="externalLinks/externalLink19.xml"/><Relationship Id="rId52" Type="http://schemas.openxmlformats.org/officeDocument/2006/relationships/externalLink" Target="externalLinks/externalLink27.xml"/><Relationship Id="rId60" Type="http://schemas.openxmlformats.org/officeDocument/2006/relationships/externalLink" Target="externalLinks/externalLink35.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363192</xdr:colOff>
      <xdr:row>0</xdr:row>
      <xdr:rowOff>0</xdr:rowOff>
    </xdr:from>
    <xdr:to>
      <xdr:col>4</xdr:col>
      <xdr:colOff>107548</xdr:colOff>
      <xdr:row>4</xdr:row>
      <xdr:rowOff>9215</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363192" y="0"/>
          <a:ext cx="1235226" cy="8169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16</xdr:col>
      <xdr:colOff>89647</xdr:colOff>
      <xdr:row>0</xdr:row>
      <xdr:rowOff>179294</xdr:rowOff>
    </xdr:from>
    <xdr:to>
      <xdr:col>27</xdr:col>
      <xdr:colOff>475689</xdr:colOff>
      <xdr:row>41</xdr:row>
      <xdr:rowOff>183735</xdr:rowOff>
    </xdr:to>
    <xdr:sp macro="" textlink="">
      <xdr:nvSpPr>
        <xdr:cNvPr id="2" name="TextBox 1">
          <a:extLst>
            <a:ext uri="{FF2B5EF4-FFF2-40B4-BE49-F238E27FC236}">
              <a16:creationId xmlns:a16="http://schemas.microsoft.com/office/drawing/2014/main" id="{00000000-0008-0000-0E00-000002000000}"/>
            </a:ext>
          </a:extLst>
        </xdr:cNvPr>
        <xdr:cNvSpPr txBox="1"/>
      </xdr:nvSpPr>
      <xdr:spPr>
        <a:xfrm>
          <a:off x="12023912" y="179294"/>
          <a:ext cx="7042336" cy="787097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b="1" u="sng">
              <a:solidFill>
                <a:schemeClr val="dk1"/>
              </a:solidFill>
              <a:effectLst/>
              <a:latin typeface="+mn-lt"/>
              <a:ea typeface="+mn-ea"/>
              <a:cs typeface="+mn-cs"/>
            </a:rPr>
            <a:t>Details on Forecasting approach for Customer Contributions</a:t>
          </a:r>
        </a:p>
        <a:p>
          <a:endParaRPr lang="en-AU" sz="1100">
            <a:solidFill>
              <a:schemeClr val="dk1"/>
            </a:solidFill>
            <a:effectLst/>
            <a:latin typeface="+mn-lt"/>
            <a:ea typeface="+mn-ea"/>
            <a:cs typeface="+mn-cs"/>
          </a:endParaRPr>
        </a:p>
        <a:p>
          <a:r>
            <a:rPr lang="en-AU" sz="1100" baseline="0">
              <a:solidFill>
                <a:schemeClr val="dk1"/>
              </a:solidFill>
              <a:effectLst/>
              <a:latin typeface="+mn-lt"/>
              <a:ea typeface="+mn-ea"/>
              <a:cs typeface="+mn-cs"/>
            </a:rPr>
            <a:t>Forecast capital contributions are based on average recovery rates in the 2016-20 period for each connection type. </a:t>
          </a:r>
        </a:p>
        <a:p>
          <a:r>
            <a:rPr lang="en-AU" sz="1100" baseline="0">
              <a:solidFill>
                <a:schemeClr val="dk1"/>
              </a:solidFill>
              <a:effectLst/>
              <a:latin typeface="+mn-lt"/>
              <a:ea typeface="+mn-ea"/>
              <a:cs typeface="+mn-cs"/>
            </a:rPr>
            <a:t>We apply the national charging guideline (NER, CH.5A) for new customer connections from 2016 as outlined in our Connection Policy.</a:t>
          </a:r>
        </a:p>
        <a:p>
          <a:endParaRPr lang="en-AU" sz="1100" baseline="0">
            <a:solidFill>
              <a:schemeClr val="dk1"/>
            </a:solidFill>
            <a:effectLst/>
            <a:latin typeface="+mn-lt"/>
            <a:ea typeface="+mn-ea"/>
            <a:cs typeface="+mn-cs"/>
          </a:endParaRPr>
        </a:p>
        <a:p>
          <a:r>
            <a:rPr lang="en-AU" sz="1050">
              <a:solidFill>
                <a:schemeClr val="dk1"/>
              </a:solidFill>
              <a:effectLst/>
              <a:latin typeface="+mn-lt"/>
              <a:ea typeface="+mn-ea"/>
              <a:cs typeface="+mn-cs"/>
            </a:rPr>
            <a:t>We intend to provide updates in our Revised Revenue Proposal to reflect updated data, including: </a:t>
          </a:r>
        </a:p>
        <a:p>
          <a:endParaRPr lang="en-AU" sz="1050">
            <a:solidFill>
              <a:schemeClr val="dk1"/>
            </a:solidFill>
            <a:effectLst/>
            <a:latin typeface="+mn-lt"/>
            <a:ea typeface="+mn-ea"/>
            <a:cs typeface="+mn-cs"/>
          </a:endParaRPr>
        </a:p>
        <a:p>
          <a:pPr marL="171450" indent="-171450">
            <a:buFont typeface="Arial" panose="020B0604020202020204" pitchFamily="34" charset="0"/>
            <a:buChar char="•"/>
          </a:pPr>
          <a:r>
            <a:rPr lang="en-AU" sz="1050">
              <a:solidFill>
                <a:schemeClr val="dk1"/>
              </a:solidFill>
              <a:effectLst/>
              <a:latin typeface="+mn-lt"/>
              <a:ea typeface="+mn-ea"/>
              <a:cs typeface="+mn-cs"/>
            </a:rPr>
            <a:t>the latest rate of return, which is used to discount incremental revenue in the calculation of customer contributions towards residential and business connections;</a:t>
          </a:r>
        </a:p>
        <a:p>
          <a:pPr marL="171450" indent="-171450">
            <a:buFont typeface="Arial" panose="020B0604020202020204" pitchFamily="34" charset="0"/>
            <a:buChar char="•"/>
          </a:pPr>
          <a:r>
            <a:rPr lang="en-AU" sz="1050">
              <a:solidFill>
                <a:schemeClr val="dk1"/>
              </a:solidFill>
              <a:effectLst/>
              <a:latin typeface="+mn-lt"/>
              <a:ea typeface="+mn-ea"/>
              <a:cs typeface="+mn-cs"/>
            </a:rPr>
            <a:t>updated customer number forecasts for residential and business connections;</a:t>
          </a:r>
        </a:p>
        <a:p>
          <a:pPr marL="171450" indent="-171450">
            <a:buFont typeface="Arial" panose="020B0604020202020204" pitchFamily="34" charset="0"/>
            <a:buChar char="•"/>
          </a:pPr>
          <a:r>
            <a:rPr lang="en-AU" sz="1050">
              <a:solidFill>
                <a:schemeClr val="dk1"/>
              </a:solidFill>
              <a:effectLst/>
              <a:latin typeface="+mn-lt"/>
              <a:ea typeface="+mn-ea"/>
              <a:cs typeface="+mn-cs"/>
            </a:rPr>
            <a:t>updated pipeline of large Co-generation connections; and</a:t>
          </a:r>
        </a:p>
        <a:p>
          <a:pPr marL="171450" indent="-171450">
            <a:buFont typeface="Arial" panose="020B0604020202020204" pitchFamily="34" charset="0"/>
            <a:buChar char="•"/>
          </a:pPr>
          <a:r>
            <a:rPr lang="en-AU" sz="1050">
              <a:solidFill>
                <a:schemeClr val="dk1"/>
              </a:solidFill>
              <a:effectLst/>
              <a:latin typeface="+mn-lt"/>
              <a:ea typeface="+mn-ea"/>
              <a:cs typeface="+mn-cs"/>
            </a:rPr>
            <a:t>updated unit rates for various types of connections including our 2019 actual unit rates.</a:t>
          </a:r>
        </a:p>
        <a:p>
          <a:endParaRPr lang="en-AU" sz="105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DS\BusinessPerf\Reporting\ED%20Business%20Report\Aug%202002\Backup%20Data\Aug%20Analysis%2002%20WIP.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Westar\Finance\Management%20Accounting\InfoData\Reports\September%2099\Executive\Executive%20Repor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rchfil100\finance\R&amp;P\Financial%20Planning\Overheads\Dec%202013%20Review\OH_Review_Dec%2013.xlsm"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EDPR%202016-20/AER%20Query/AST%20Connections%20Capex%20Forecast%20model%20-%20Revised%20Proposal%20(Confidential)_Update%2016.02.16.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Westar\Finance\Management%20Accounting\InfoData\Reports\September%2099\Executive\Executiv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T:\DOCUME~1\mpeter\LOCALS~1\Temp\~340082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brvpwxfs01\home$\Documents%20and%20Settings\Kjo\Local%20Settings\Temporary%20Internet%20Files\OLK7B3\ARC%20Compliance%20Model%20-%202010-11%20ActewAGL.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Data\ACCC\Network%20Asset%20Replacement\Substations\6%20oct%2004%20Working%20Substations%20Budget.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T:\R&amp;P\Financial%20Planning\Regulatory%20Analysis\2008%20Price%20Resets\22%20Dec%2006%20forecast%20data\O&amp;M%20Summary%20and%20Analysis%202006.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apphire\cfo\FinControl\Trilogy\PL%20analysis3.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H:\DOCUME~1\nston\LOCALS~1\Temp\c.lotus.notes.data\WINDOWS\TEMP\Year2000v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DOCUME~1\nston\LOCALS~1\Temp\c.lotus.notes.data\FinControl\GroupMgtAcc\busrepor\2002\12%20Dec02\dec02%20consolb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H:\DOCUME~1\nston\LOCALS~1\Temp\c.lotus.notes.data\CORPOFFICE\Loan%20Covenants\Sept2000\Sept2000LoanCov.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H:\DOCUME~1\nston\LOCALS~1\Temp\c.lotus.notes.data\CORPOFFICE\Loan%20Covenants\Sept99\EE%20Group%20BS%20Work%20Paper.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H:\DOCUME~1\nston\LOCALS~1\Temp\c.lotus.notes.data\kyoung\tu(aust)\bus_report\1999\new%20report%2005-dec.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rchfil100\finance\R&amp;P\Financial%20Planning\Overheads\Dec%202011%20Review\OH_Review_Dec11.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T:\Users\cthompso\AppData\Local\Microsoft\Windows\Temporary%20Internet%20Files\Content.Outlook\KEIOZ07F\201403%20Monthly%20People%20Report.xlsm"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Regulatory\Reg%20Accts\2012%20E&amp;G%20Reg%20Accts\2012%20Wkpapers%20E&amp;G\2012%20Allocations%20P&amp;L\PARPT04%20dump%20-%20Apr07%20to%20Jun07,%20Entity%20203,%20ALL%20Transactions,%20Cap%20Flag%20Yes%20&amp;%20No.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H:\DOCUME~1\nston\LOCALS~1\Temp\c.lotus.notes.data\FinControl\FinancialAcc\2001%20Accounts\Dec%202001%20Accounts%20Docs\Draft%20General%20Purpose%20Accounts\2000%20P&amp;L%20Comparatives\Partner\P&amp;L%20Comparatives.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M:\Busrept\Feb01\mgt_pl_txu_template.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Westar\Finance\Management%20Accounting\InfoData\Reports\BalCash\BalSheetBudg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Data\ACCC\TG%20Capital%20Works%20Budget\August%20Rev00%20Project%20List%20-%20incl%20PDR%20Dates%20rev05%20-%20High%20level.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00DATE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T:\Data\ACCC\Chris%20Discussion\FoRward%20CAPEX%20Rev%2003-ping.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T:\commercial-services\Financial%20Accounting\2007-08\Month%20End\12%20March%2008\Frango%20Packs\SP%20AusNet\Additional%20informat%20Mar%2008\Segment%20Note%20Mar08%20V2%2010%20Apr%2008.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Data\ACCC\Forward%20CAPEX\Pro%20Forma%20Rev%2004%20PT%206_10_04.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rchfil100\finance\R&amp;P\Financial%20Planning\Overheads\Mar%202013%20Review\OH_Review_Mar%2013.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T:\2008-09\Reg%20Accts%20Data\Oheads%20Capitalised%20for%20Reg%20Accts.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Documents%20and%20Settings\P69258\Local%20Settings\Temporary%20Internet%20Files\OLK5D\Substations%20Budget%2017%20Aug.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T:\R&amp;P\NSD%20Finance\Regulatory%20Accounting%20&amp;%20Analysis\AER%20Category%20Analysis%202009%20-%202013\PREPARATION_CT\DISTRIBUTION\2.12%20Input%20Tables\Cindy%20Input%20table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hfil100\finance\R&amp;P\Financial%20Planning\Overheads\Mar%202009%20Review\MAR09%20YTD%20DATA\OH_Review_MAR%20DATA.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Object"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NSG%20Finance\Month%20End\2008-09\0808%20August\Program%20Delivery\D%20Accruals\Gas%20Accrual%20Request%20Aug%2008.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Price%20Review/2016-20%20EDPR/10.0%202016%20EDPR%20-%20Modelling/10.1%20Internal%20Modelling/Capex%20Forecast%20Model/Inputs%20and%20working%20files/Connections/Energy%20Forecast%20Model%2020141029.xlsb"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DOCUME~1\nston\LOCALS~1\Temp\c.lotus.notes.data\FinControl\GroupMgtAcc\busrepor\2001\Dec%2001\mgt_pl_txu_3112_0901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T:\R&amp;P\Regulatory\Reg%20Accts\Distn%20Elec\2007%20Elec%20Reg%20Accounts%20-%20Extra%20Folders\2007%20Wkpapers%20E&amp;G\E153%20Model%20support\E153%20Ledger%20download%20from%20Oracle%20ADI\E153%20Ledger%20download%20Oracle%20ADI%202007C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XUN"/>
      <sheetName val="ED Customer Services"/>
      <sheetName val="ED Services"/>
      <sheetName val="Information Systems"/>
      <sheetName val="DMS"/>
      <sheetName val="Other"/>
      <sheetName val="Detail"/>
      <sheetName val="Module1"/>
      <sheetName val="Module2"/>
      <sheetName val="Module3"/>
    </sheetNames>
    <sheetDataSet>
      <sheetData sheetId="0" refreshError="1"/>
      <sheetData sheetId="1" refreshError="1">
        <row r="96">
          <cell r="A96" t="str">
            <v>Trends</v>
          </cell>
        </row>
      </sheetData>
      <sheetData sheetId="2" refreshError="1">
        <row r="96">
          <cell r="A96" t="str">
            <v>Trends</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2K_&lt;@Westar_Remediation@&gt;"/>
      <sheetName val="RevenueGraphData"/>
      <sheetName val="CAPEX"/>
      <sheetName val="Revenue"/>
      <sheetName val="P&amp;L"/>
      <sheetName val="P&amp;L TUA"/>
      <sheetName val="Cash"/>
      <sheetName val="APartners"/>
      <sheetName val="APKPI DataSheet"/>
      <sheetName val="APActuals"/>
      <sheetName val="Bal Sheet"/>
      <sheetName val="BSGraphData"/>
      <sheetName val="9798 Revenue Data"/>
      <sheetName val="Dec98 FinFCast Rev"/>
      <sheetName val="9899 Revenue Data"/>
      <sheetName val="Module1"/>
    </sheetNames>
    <sheetDataSet>
      <sheetData sheetId="0" refreshError="1"/>
      <sheetData sheetId="1" refreshError="1">
        <row r="3">
          <cell r="A3" t="str">
            <v>Tariff V Gjs</v>
          </cell>
          <cell r="C3" t="str">
            <v>January</v>
          </cell>
          <cell r="D3" t="str">
            <v>February</v>
          </cell>
          <cell r="E3" t="str">
            <v>March</v>
          </cell>
          <cell r="F3" t="str">
            <v>April</v>
          </cell>
          <cell r="G3" t="str">
            <v>May</v>
          </cell>
          <cell r="H3" t="str">
            <v>June</v>
          </cell>
          <cell r="I3" t="str">
            <v>July</v>
          </cell>
          <cell r="J3" t="str">
            <v>August</v>
          </cell>
          <cell r="K3" t="str">
            <v>September</v>
          </cell>
          <cell r="L3" t="str">
            <v>October</v>
          </cell>
          <cell r="M3" t="str">
            <v>November</v>
          </cell>
          <cell r="N3" t="str">
            <v>December</v>
          </cell>
          <cell r="O3" t="str">
            <v>Total</v>
          </cell>
          <cell r="P3" t="str">
            <v>YTD</v>
          </cell>
        </row>
        <row r="4">
          <cell r="A4" t="str">
            <v>Actual</v>
          </cell>
          <cell r="B4" t="str">
            <v>TJs</v>
          </cell>
          <cell r="C4">
            <v>1259.395</v>
          </cell>
          <cell r="D4">
            <v>1125.59989</v>
          </cell>
          <cell r="E4">
            <v>1215.13787</v>
          </cell>
          <cell r="F4">
            <v>2105.4960000000001</v>
          </cell>
          <cell r="G4">
            <v>2869.4459500000003</v>
          </cell>
          <cell r="H4">
            <v>3495.2869999999998</v>
          </cell>
          <cell r="I4">
            <v>3793.2150000000001</v>
          </cell>
          <cell r="J4">
            <v>3330.3119999999999</v>
          </cell>
          <cell r="K4">
            <v>2385.1709999999998</v>
          </cell>
          <cell r="L4">
            <v>2237.2295494616847</v>
          </cell>
          <cell r="M4">
            <v>1510.0712072662843</v>
          </cell>
          <cell r="N4">
            <v>1231.8596912412163</v>
          </cell>
          <cell r="O4">
            <v>26558.220157969183</v>
          </cell>
          <cell r="P4">
            <v>21579.059709999998</v>
          </cell>
        </row>
        <row r="5">
          <cell r="A5" t="str">
            <v>Forecast</v>
          </cell>
          <cell r="B5" t="str">
            <v>TJs</v>
          </cell>
          <cell r="C5">
            <v>1238.3201000000001</v>
          </cell>
          <cell r="D5">
            <v>1132.9428</v>
          </cell>
          <cell r="E5">
            <v>1259.1432950200615</v>
          </cell>
          <cell r="F5">
            <v>1754.0924094295633</v>
          </cell>
          <cell r="G5">
            <v>2858.5299770214538</v>
          </cell>
          <cell r="H5">
            <v>3811.6550567635845</v>
          </cell>
          <cell r="I5">
            <v>4580.8674673131773</v>
          </cell>
          <cell r="J5">
            <v>4068.757974270985</v>
          </cell>
          <cell r="K5">
            <v>3251.7416635263367</v>
          </cell>
          <cell r="L5">
            <v>2237.2295494616847</v>
          </cell>
          <cell r="M5">
            <v>1510.0712072662843</v>
          </cell>
          <cell r="N5">
            <v>1231.8596912412163</v>
          </cell>
          <cell r="O5">
            <v>28935.211191314353</v>
          </cell>
          <cell r="P5">
            <v>23956.050743345164</v>
          </cell>
        </row>
        <row r="6">
          <cell r="A6" t="str">
            <v>Last Year</v>
          </cell>
          <cell r="B6" t="str">
            <v>GJs</v>
          </cell>
          <cell r="C6">
            <v>997.41700000000003</v>
          </cell>
          <cell r="D6">
            <v>953.96799999999996</v>
          </cell>
          <cell r="E6">
            <v>1303.848</v>
          </cell>
          <cell r="F6">
            <v>2221.9940000000001</v>
          </cell>
          <cell r="G6">
            <v>3205.1770000000001</v>
          </cell>
          <cell r="H6">
            <v>4146.7759999999998</v>
          </cell>
          <cell r="I6">
            <v>4480.3500000000004</v>
          </cell>
          <cell r="J6">
            <v>3692.0668300000002</v>
          </cell>
          <cell r="K6">
            <v>2132.7589600000001</v>
          </cell>
          <cell r="L6">
            <v>1924.3998899999999</v>
          </cell>
          <cell r="M6">
            <v>1644.88924</v>
          </cell>
          <cell r="N6">
            <v>1038.3194699999999</v>
          </cell>
          <cell r="O6">
            <v>27741.964389999997</v>
          </cell>
          <cell r="P6">
            <v>23134.355789999998</v>
          </cell>
        </row>
        <row r="8">
          <cell r="A8" t="str">
            <v>Tariff V $</v>
          </cell>
          <cell r="C8" t="str">
            <v>January</v>
          </cell>
          <cell r="D8" t="str">
            <v>February</v>
          </cell>
          <cell r="E8" t="str">
            <v>March</v>
          </cell>
          <cell r="F8" t="str">
            <v>April</v>
          </cell>
          <cell r="G8" t="str">
            <v>May</v>
          </cell>
          <cell r="H8" t="str">
            <v>June</v>
          </cell>
          <cell r="I8" t="str">
            <v>July</v>
          </cell>
          <cell r="J8" t="str">
            <v>August</v>
          </cell>
          <cell r="K8" t="str">
            <v>September</v>
          </cell>
          <cell r="L8" t="str">
            <v>October</v>
          </cell>
          <cell r="M8" t="str">
            <v>November</v>
          </cell>
          <cell r="N8" t="str">
            <v>December</v>
          </cell>
          <cell r="O8" t="str">
            <v>Total</v>
          </cell>
        </row>
        <row r="9">
          <cell r="A9" t="str">
            <v>Actual</v>
          </cell>
          <cell r="B9" t="str">
            <v>$</v>
          </cell>
          <cell r="C9">
            <v>4936.1664800000008</v>
          </cell>
          <cell r="D9">
            <v>4132.9212299999999</v>
          </cell>
          <cell r="E9">
            <v>4660.33169</v>
          </cell>
          <cell r="F9">
            <v>7061.0469399999993</v>
          </cell>
          <cell r="G9">
            <v>8658.6011499999986</v>
          </cell>
          <cell r="H9">
            <v>11064.330870000002</v>
          </cell>
          <cell r="I9">
            <v>12481.29607</v>
          </cell>
          <cell r="J9">
            <v>12342.15813</v>
          </cell>
          <cell r="K9">
            <v>9459.7250000000004</v>
          </cell>
          <cell r="L9">
            <v>7988.9393481801117</v>
          </cell>
          <cell r="M9">
            <v>5867.5447385318421</v>
          </cell>
          <cell r="N9">
            <v>4988.0739475825276</v>
          </cell>
          <cell r="O9">
            <v>93641.135594294479</v>
          </cell>
          <cell r="P9">
            <v>74796.577560000005</v>
          </cell>
        </row>
        <row r="10">
          <cell r="A10" t="str">
            <v>Forecast</v>
          </cell>
          <cell r="B10" t="str">
            <v>$</v>
          </cell>
          <cell r="C10">
            <v>5001.8360000000002</v>
          </cell>
          <cell r="D10">
            <v>4586.0469999999996</v>
          </cell>
          <cell r="E10">
            <v>5336.43</v>
          </cell>
          <cell r="F10">
            <v>6914.9650000000001</v>
          </cell>
          <cell r="G10">
            <v>9689.8940000000002</v>
          </cell>
          <cell r="H10">
            <v>13119.652</v>
          </cell>
          <cell r="I10">
            <v>15656.046477957045</v>
          </cell>
          <cell r="J10">
            <v>14162.91376581658</v>
          </cell>
          <cell r="K10">
            <v>11619.63017559189</v>
          </cell>
          <cell r="L10">
            <v>7988.9393481801117</v>
          </cell>
          <cell r="M10">
            <v>5867.5447385318421</v>
          </cell>
          <cell r="N10">
            <v>4988.0739475825276</v>
          </cell>
          <cell r="O10">
            <v>104931.97245366</v>
          </cell>
          <cell r="P10">
            <v>86087.414419365523</v>
          </cell>
        </row>
        <row r="11">
          <cell r="A11" t="str">
            <v>Last Year</v>
          </cell>
          <cell r="B11" t="str">
            <v>$</v>
          </cell>
          <cell r="C11">
            <v>4387.1729999999998</v>
          </cell>
          <cell r="D11">
            <v>4237.1610000000001</v>
          </cell>
          <cell r="E11">
            <v>4874.3649999999998</v>
          </cell>
          <cell r="F11">
            <v>8581.8109999999997</v>
          </cell>
          <cell r="G11">
            <v>11250.512000000001</v>
          </cell>
          <cell r="H11">
            <v>17862.649229999999</v>
          </cell>
          <cell r="I11">
            <v>17349.867999999999</v>
          </cell>
          <cell r="J11">
            <v>14114.599</v>
          </cell>
          <cell r="K11">
            <v>8423.9072100000012</v>
          </cell>
          <cell r="L11">
            <v>7815.2939999999999</v>
          </cell>
          <cell r="M11">
            <v>7630.491</v>
          </cell>
          <cell r="N11">
            <v>4102.1760000000004</v>
          </cell>
          <cell r="O11">
            <v>110630.00644</v>
          </cell>
          <cell r="P11">
            <v>91082.045440000002</v>
          </cell>
        </row>
        <row r="13">
          <cell r="A13" t="str">
            <v>Tariff V $ Per Gjs</v>
          </cell>
          <cell r="C13" t="str">
            <v>January</v>
          </cell>
          <cell r="D13" t="str">
            <v>February</v>
          </cell>
          <cell r="E13" t="str">
            <v>March</v>
          </cell>
          <cell r="F13" t="str">
            <v>April</v>
          </cell>
          <cell r="G13" t="str">
            <v>May</v>
          </cell>
          <cell r="H13" t="str">
            <v>June</v>
          </cell>
          <cell r="I13" t="str">
            <v>July</v>
          </cell>
          <cell r="J13" t="str">
            <v>August</v>
          </cell>
          <cell r="K13" t="str">
            <v>September</v>
          </cell>
          <cell r="L13" t="str">
            <v>October</v>
          </cell>
          <cell r="M13" t="str">
            <v>November</v>
          </cell>
          <cell r="N13" t="str">
            <v>December</v>
          </cell>
          <cell r="O13" t="str">
            <v>Total</v>
          </cell>
        </row>
        <row r="14">
          <cell r="A14" t="str">
            <v>Actual</v>
          </cell>
          <cell r="B14" t="str">
            <v>$</v>
          </cell>
          <cell r="C14">
            <v>3.9194744143021061</v>
          </cell>
          <cell r="D14">
            <v>3.6717498524275798</v>
          </cell>
          <cell r="E14">
            <v>3.8352287465125254</v>
          </cell>
          <cell r="F14">
            <v>3.353626385421772</v>
          </cell>
          <cell r="G14">
            <v>3.0175167265304292</v>
          </cell>
          <cell r="H14">
            <v>3.16549996323621</v>
          </cell>
          <cell r="I14">
            <v>3.2904267409044832</v>
          </cell>
          <cell r="J14">
            <v>3.7060065633490198</v>
          </cell>
          <cell r="K14">
            <v>3.9660573602479658</v>
          </cell>
          <cell r="L14">
            <v>3.5709073081492178</v>
          </cell>
          <cell r="M14">
            <v>3.8856079834499919</v>
          </cell>
          <cell r="N14">
            <v>4.0492224748068235</v>
          </cell>
          <cell r="O14">
            <v>3.5258814422545588</v>
          </cell>
          <cell r="P14">
            <v>31.925586752932091</v>
          </cell>
        </row>
        <row r="15">
          <cell r="A15" t="str">
            <v>Forecast</v>
          </cell>
          <cell r="B15" t="str">
            <v>$</v>
          </cell>
          <cell r="C15">
            <v>4.0392108631685781</v>
          </cell>
          <cell r="D15">
            <v>4.0479069199257012</v>
          </cell>
          <cell r="E15">
            <v>4.2381435227473272</v>
          </cell>
          <cell r="F15">
            <v>3.9421896832954029</v>
          </cell>
          <cell r="G15">
            <v>3.3898171710260416</v>
          </cell>
          <cell r="H15">
            <v>3.4419830243347591</v>
          </cell>
          <cell r="I15">
            <v>3.4177034349216413</v>
          </cell>
          <cell r="J15">
            <v>3.4808936425750918</v>
          </cell>
          <cell r="K15">
            <v>3.5733558744611447</v>
          </cell>
          <cell r="L15">
            <v>3.5709073081492178</v>
          </cell>
          <cell r="M15">
            <v>3.8856079834499919</v>
          </cell>
          <cell r="N15">
            <v>4.0492224748068235</v>
          </cell>
          <cell r="O15">
            <v>3.6264457086512651</v>
          </cell>
          <cell r="P15">
            <v>33.571204136455684</v>
          </cell>
        </row>
        <row r="16">
          <cell r="A16" t="str">
            <v>Last Year</v>
          </cell>
          <cell r="B16" t="str">
            <v>$</v>
          </cell>
          <cell r="C16">
            <v>4.3985344143923752</v>
          </cell>
          <cell r="D16">
            <v>4.4416175385337873</v>
          </cell>
          <cell r="E16">
            <v>3.7384457390738799</v>
          </cell>
          <cell r="F16">
            <v>3.8622115991312302</v>
          </cell>
          <cell r="G16">
            <v>3.5101063061415951</v>
          </cell>
          <cell r="H16">
            <v>4.3075992602445847</v>
          </cell>
          <cell r="I16">
            <v>3.8724358588056731</v>
          </cell>
          <cell r="J16">
            <v>3.822953280615454</v>
          </cell>
          <cell r="K16">
            <v>3.9497699308692629</v>
          </cell>
          <cell r="L16">
            <v>4.0611590348822979</v>
          </cell>
          <cell r="M16">
            <v>4.6389086963691248</v>
          </cell>
          <cell r="N16">
            <v>3.9507840491520407</v>
          </cell>
          <cell r="O16">
            <v>3.987821658363826</v>
          </cell>
          <cell r="P16">
            <v>35.903673927807844</v>
          </cell>
        </row>
        <row r="18">
          <cell r="A18" t="str">
            <v>Tariff D Gjs</v>
          </cell>
          <cell r="C18" t="str">
            <v>January</v>
          </cell>
          <cell r="D18" t="str">
            <v>February</v>
          </cell>
          <cell r="E18" t="str">
            <v>March</v>
          </cell>
          <cell r="F18" t="str">
            <v>April</v>
          </cell>
          <cell r="G18" t="str">
            <v>May</v>
          </cell>
          <cell r="H18" t="str">
            <v>June</v>
          </cell>
          <cell r="I18" t="str">
            <v>July</v>
          </cell>
          <cell r="J18" t="str">
            <v>August</v>
          </cell>
          <cell r="K18" t="str">
            <v>September</v>
          </cell>
          <cell r="L18" t="str">
            <v>October</v>
          </cell>
          <cell r="M18" t="str">
            <v>November</v>
          </cell>
          <cell r="N18" t="str">
            <v>December</v>
          </cell>
          <cell r="O18" t="str">
            <v>Total</v>
          </cell>
        </row>
        <row r="19">
          <cell r="A19" t="str">
            <v>Actual</v>
          </cell>
          <cell r="B19" t="str">
            <v>TJs</v>
          </cell>
          <cell r="C19">
            <v>2689.4380000000001</v>
          </cell>
          <cell r="D19">
            <v>3112.8568799999998</v>
          </cell>
          <cell r="E19">
            <v>3388.1983100000002</v>
          </cell>
          <cell r="F19">
            <v>3490.2370000000001</v>
          </cell>
          <cell r="G19">
            <v>3790.2469999999998</v>
          </cell>
          <cell r="H19">
            <v>3749.9070000000002</v>
          </cell>
          <cell r="I19">
            <v>3694.741</v>
          </cell>
          <cell r="J19">
            <v>3675.0549999999998</v>
          </cell>
          <cell r="K19">
            <v>3447.3780000000002</v>
          </cell>
          <cell r="L19">
            <v>3929.835972793544</v>
          </cell>
          <cell r="M19">
            <v>3992.5809806817888</v>
          </cell>
          <cell r="N19">
            <v>3303.8565434208322</v>
          </cell>
          <cell r="O19">
            <v>42264.331686896156</v>
          </cell>
          <cell r="P19">
            <v>31038.05819</v>
          </cell>
        </row>
        <row r="20">
          <cell r="A20" t="str">
            <v>Forecast</v>
          </cell>
          <cell r="B20" t="str">
            <v>TJs</v>
          </cell>
          <cell r="C20">
            <v>3040.5839999999998</v>
          </cell>
          <cell r="D20">
            <v>3338.65</v>
          </cell>
          <cell r="E20">
            <v>3888.7969894000007</v>
          </cell>
          <cell r="F20">
            <v>3540.711851999999</v>
          </cell>
          <cell r="G20">
            <v>4161.0189299000003</v>
          </cell>
          <cell r="H20">
            <v>4025.4385172000002</v>
          </cell>
          <cell r="I20">
            <v>3959.4576637381779</v>
          </cell>
          <cell r="J20">
            <v>4208.1917390243234</v>
          </cell>
          <cell r="K20">
            <v>3938.6627830838893</v>
          </cell>
          <cell r="L20">
            <v>3929.835972793544</v>
          </cell>
          <cell r="M20">
            <v>3992.5809806817888</v>
          </cell>
          <cell r="N20">
            <v>3303.8565434208322</v>
          </cell>
          <cell r="O20">
            <v>45327.785971242556</v>
          </cell>
          <cell r="P20">
            <v>34101.512474346397</v>
          </cell>
        </row>
        <row r="21">
          <cell r="A21" t="str">
            <v>Last Year</v>
          </cell>
          <cell r="B21" t="str">
            <v>GJs</v>
          </cell>
          <cell r="C21">
            <v>2760.877</v>
          </cell>
          <cell r="D21">
            <v>3096.1210000000001</v>
          </cell>
          <cell r="E21">
            <v>3143.183</v>
          </cell>
          <cell r="F21">
            <v>2989.797</v>
          </cell>
          <cell r="G21">
            <v>3482.0590000000002</v>
          </cell>
          <cell r="H21">
            <v>3286.201</v>
          </cell>
          <cell r="I21">
            <v>4180.1310000000003</v>
          </cell>
          <cell r="J21">
            <v>3770.7220000000002</v>
          </cell>
          <cell r="K21">
            <v>3396.7325799999999</v>
          </cell>
          <cell r="L21">
            <v>2971.1759400000001</v>
          </cell>
          <cell r="M21">
            <v>3765.6054900000004</v>
          </cell>
          <cell r="N21">
            <v>3533.8519999999999</v>
          </cell>
          <cell r="O21">
            <v>40376.457010000006</v>
          </cell>
          <cell r="P21">
            <v>30105.823580000004</v>
          </cell>
        </row>
        <row r="23">
          <cell r="A23" t="str">
            <v>Tariff D $</v>
          </cell>
          <cell r="C23" t="str">
            <v>January</v>
          </cell>
          <cell r="D23" t="str">
            <v>February</v>
          </cell>
          <cell r="E23" t="str">
            <v>March</v>
          </cell>
          <cell r="F23" t="str">
            <v>April</v>
          </cell>
          <cell r="G23" t="str">
            <v>May</v>
          </cell>
          <cell r="H23" t="str">
            <v>June</v>
          </cell>
          <cell r="I23" t="str">
            <v>July</v>
          </cell>
          <cell r="J23" t="str">
            <v>August</v>
          </cell>
          <cell r="K23" t="str">
            <v>September</v>
          </cell>
          <cell r="L23" t="str">
            <v>October</v>
          </cell>
          <cell r="M23" t="str">
            <v>November</v>
          </cell>
          <cell r="N23" t="str">
            <v>December</v>
          </cell>
          <cell r="O23" t="str">
            <v>Total</v>
          </cell>
        </row>
        <row r="24">
          <cell r="A24" t="str">
            <v>Actual</v>
          </cell>
          <cell r="B24" t="str">
            <v>$</v>
          </cell>
          <cell r="C24">
            <v>398.47550000000001</v>
          </cell>
          <cell r="D24">
            <v>328.73673000000002</v>
          </cell>
          <cell r="E24">
            <v>397.60876000000002</v>
          </cell>
          <cell r="F24">
            <v>422.06124</v>
          </cell>
          <cell r="G24">
            <v>399.04658999999998</v>
          </cell>
          <cell r="H24">
            <v>413.53636</v>
          </cell>
          <cell r="I24">
            <v>523.57783999999992</v>
          </cell>
          <cell r="J24">
            <v>427.71236000000005</v>
          </cell>
          <cell r="K24">
            <v>494.12200000000001</v>
          </cell>
          <cell r="L24">
            <v>417.82120499999996</v>
          </cell>
          <cell r="M24">
            <v>417.82120499999996</v>
          </cell>
          <cell r="N24">
            <v>417.82120499999996</v>
          </cell>
          <cell r="O24">
            <v>5058.3409950000005</v>
          </cell>
          <cell r="P24">
            <v>3804.8773799999999</v>
          </cell>
        </row>
        <row r="25">
          <cell r="A25" t="str">
            <v>Forecast</v>
          </cell>
          <cell r="B25" t="str">
            <v>$</v>
          </cell>
          <cell r="C25">
            <v>410.56299999999999</v>
          </cell>
          <cell r="D25">
            <v>410.56299999999999</v>
          </cell>
          <cell r="E25">
            <v>503.43400000000003</v>
          </cell>
          <cell r="F25">
            <v>503.43400000000003</v>
          </cell>
          <cell r="G25">
            <v>503.43400000000003</v>
          </cell>
          <cell r="H25">
            <v>503.43400000000003</v>
          </cell>
          <cell r="I25">
            <v>370.72794499999998</v>
          </cell>
          <cell r="J25">
            <v>370.72794499999998</v>
          </cell>
          <cell r="K25">
            <v>370.72794499999998</v>
          </cell>
          <cell r="L25">
            <v>417.82120499999996</v>
          </cell>
          <cell r="M25">
            <v>417.82120499999996</v>
          </cell>
          <cell r="N25">
            <v>417.82120499999996</v>
          </cell>
          <cell r="O25">
            <v>5200.5094500000005</v>
          </cell>
          <cell r="P25">
            <v>3947.0458350000004</v>
          </cell>
        </row>
        <row r="26">
          <cell r="A26" t="str">
            <v>Last Year</v>
          </cell>
          <cell r="B26" t="str">
            <v>$</v>
          </cell>
          <cell r="C26">
            <v>439.99715000000037</v>
          </cell>
          <cell r="D26">
            <v>458.46186000000034</v>
          </cell>
          <cell r="E26">
            <v>459.58604000000003</v>
          </cell>
          <cell r="F26">
            <v>464.06630000000075</v>
          </cell>
          <cell r="G26">
            <v>466.84546999999509</v>
          </cell>
          <cell r="H26">
            <v>449.75900000000001</v>
          </cell>
          <cell r="I26">
            <v>476.24678999999998</v>
          </cell>
          <cell r="J26">
            <v>503.31446</v>
          </cell>
          <cell r="K26">
            <v>502.80761999999999</v>
          </cell>
          <cell r="L26">
            <v>383.03778000000005</v>
          </cell>
          <cell r="M26">
            <v>402.29187000000002</v>
          </cell>
          <cell r="N26">
            <v>499.22199999999998</v>
          </cell>
          <cell r="O26">
            <v>5505.6363399999964</v>
          </cell>
          <cell r="P26">
            <v>4221.084689999997</v>
          </cell>
        </row>
        <row r="28">
          <cell r="A28" t="str">
            <v>Tariff D $ Per Gjs</v>
          </cell>
          <cell r="C28" t="str">
            <v>January</v>
          </cell>
          <cell r="D28" t="str">
            <v>February</v>
          </cell>
          <cell r="E28" t="str">
            <v>March</v>
          </cell>
          <cell r="F28" t="str">
            <v>April</v>
          </cell>
          <cell r="G28" t="str">
            <v>May</v>
          </cell>
          <cell r="H28" t="str">
            <v>June</v>
          </cell>
          <cell r="I28" t="str">
            <v>July</v>
          </cell>
          <cell r="J28" t="str">
            <v>August</v>
          </cell>
          <cell r="K28" t="str">
            <v>September</v>
          </cell>
          <cell r="L28" t="str">
            <v>October</v>
          </cell>
          <cell r="M28" t="str">
            <v>November</v>
          </cell>
          <cell r="N28" t="str">
            <v>December</v>
          </cell>
          <cell r="O28" t="str">
            <v>Total</v>
          </cell>
        </row>
        <row r="29">
          <cell r="A29" t="str">
            <v>Actual</v>
          </cell>
          <cell r="B29" t="str">
            <v>$</v>
          </cell>
          <cell r="C29">
            <v>0.14816311065731949</v>
          </cell>
          <cell r="D29">
            <v>0.10560611768312331</v>
          </cell>
          <cell r="E29">
            <v>0.11735108857899171</v>
          </cell>
          <cell r="F29">
            <v>0.12092624082547976</v>
          </cell>
          <cell r="G29">
            <v>0.10528247631354896</v>
          </cell>
          <cell r="H29">
            <v>0.11027909758828686</v>
          </cell>
          <cell r="I29">
            <v>0.1417089425212755</v>
          </cell>
          <cell r="J29">
            <v>0.11638257386624147</v>
          </cell>
          <cell r="K29">
            <v>0.14333270096867823</v>
          </cell>
          <cell r="L29">
            <v>0.10632026575475353</v>
          </cell>
          <cell r="M29">
            <v>0.10464940023048729</v>
          </cell>
          <cell r="N29">
            <v>0.12646469346014202</v>
          </cell>
          <cell r="O29">
            <v>0.1196834492137093</v>
          </cell>
          <cell r="P29">
            <v>1.1090323490029452</v>
          </cell>
        </row>
        <row r="30">
          <cell r="A30" t="str">
            <v>Forecast</v>
          </cell>
          <cell r="B30" t="str">
            <v>$</v>
          </cell>
          <cell r="C30">
            <v>0.13502767889326525</v>
          </cell>
          <cell r="D30">
            <v>0.12297275845027181</v>
          </cell>
          <cell r="E30">
            <v>0.12945751639189437</v>
          </cell>
          <cell r="F30">
            <v>0.14218440275382233</v>
          </cell>
          <cell r="G30">
            <v>0.12098815421925965</v>
          </cell>
          <cell r="H30">
            <v>0.12506314476023267</v>
          </cell>
          <cell r="I30">
            <v>9.3630991030723809E-2</v>
          </cell>
          <cell r="J30">
            <v>8.8096733226788265E-2</v>
          </cell>
          <cell r="K30">
            <v>9.4125332737860806E-2</v>
          </cell>
          <cell r="L30">
            <v>0.10632026575475353</v>
          </cell>
          <cell r="M30">
            <v>0.10464940023048729</v>
          </cell>
          <cell r="N30">
            <v>0.12646469346014202</v>
          </cell>
          <cell r="O30">
            <v>0.11473115967542238</v>
          </cell>
          <cell r="P30">
            <v>1.0515467124641189</v>
          </cell>
        </row>
        <row r="31">
          <cell r="A31" t="str">
            <v>Last Year</v>
          </cell>
          <cell r="B31" t="str">
            <v>$</v>
          </cell>
          <cell r="C31">
            <v>0.15936861729081025</v>
          </cell>
          <cell r="D31">
            <v>0.14807620890785611</v>
          </cell>
          <cell r="E31">
            <v>0.1462167617984699</v>
          </cell>
          <cell r="F31">
            <v>0.15521665852230127</v>
          </cell>
          <cell r="G31">
            <v>0.13407167138753107</v>
          </cell>
          <cell r="H31">
            <v>0.13686290035210871</v>
          </cell>
          <cell r="I31">
            <v>0.11393106818901129</v>
          </cell>
          <cell r="J31">
            <v>0.13347959886727262</v>
          </cell>
          <cell r="K31">
            <v>0.14802684879008049</v>
          </cell>
          <cell r="L31">
            <v>0.12891790581745222</v>
          </cell>
          <cell r="M31">
            <v>0.1068332492791219</v>
          </cell>
          <cell r="N31">
            <v>0.14126850813220249</v>
          </cell>
          <cell r="O31">
            <v>0.13635758924158253</v>
          </cell>
          <cell r="P31">
            <v>1.2752503341054418</v>
          </cell>
        </row>
      </sheetData>
      <sheetData sheetId="2" refreshError="1"/>
      <sheetData sheetId="3" refreshError="1"/>
      <sheetData sheetId="4" refreshError="1"/>
      <sheetData sheetId="5" refreshError="1"/>
      <sheetData sheetId="6" refreshError="1"/>
      <sheetData sheetId="7" refreshError="1"/>
      <sheetData sheetId="8" refreshError="1">
        <row r="2">
          <cell r="C2">
            <v>35735</v>
          </cell>
          <cell r="D2">
            <v>35765</v>
          </cell>
          <cell r="E2">
            <v>35796</v>
          </cell>
          <cell r="F2">
            <v>35827</v>
          </cell>
          <cell r="G2">
            <v>35855</v>
          </cell>
          <cell r="H2">
            <v>35886</v>
          </cell>
          <cell r="I2">
            <v>35916</v>
          </cell>
          <cell r="J2">
            <v>35947</v>
          </cell>
        </row>
        <row r="4">
          <cell r="A4" t="str">
            <v>No. of customers surveyed</v>
          </cell>
          <cell r="C4">
            <v>0</v>
          </cell>
          <cell r="D4">
            <v>0</v>
          </cell>
          <cell r="E4">
            <v>0</v>
          </cell>
          <cell r="F4">
            <v>0</v>
          </cell>
          <cell r="G4">
            <v>187</v>
          </cell>
          <cell r="H4">
            <v>0</v>
          </cell>
          <cell r="I4">
            <v>0</v>
          </cell>
          <cell r="J4">
            <v>213</v>
          </cell>
        </row>
        <row r="5">
          <cell r="A5" t="str">
            <v>No. of customers satisfied with the services</v>
          </cell>
          <cell r="C5">
            <v>0</v>
          </cell>
          <cell r="D5">
            <v>0</v>
          </cell>
          <cell r="E5">
            <v>0</v>
          </cell>
          <cell r="F5">
            <v>0</v>
          </cell>
          <cell r="G5">
            <v>169</v>
          </cell>
          <cell r="H5">
            <v>0</v>
          </cell>
          <cell r="I5">
            <v>0</v>
          </cell>
          <cell r="J5">
            <v>187</v>
          </cell>
        </row>
        <row r="6">
          <cell r="A6" t="str">
            <v>Public or Customer satisfaction with the services</v>
          </cell>
          <cell r="B6" t="str">
            <v>month</v>
          </cell>
          <cell r="C6">
            <v>0</v>
          </cell>
          <cell r="D6">
            <v>0</v>
          </cell>
          <cell r="E6">
            <v>0</v>
          </cell>
          <cell r="F6">
            <v>0</v>
          </cell>
          <cell r="G6">
            <v>0.90374331550802134</v>
          </cell>
          <cell r="H6">
            <v>0</v>
          </cell>
          <cell r="I6">
            <v>0</v>
          </cell>
          <cell r="J6">
            <v>0.8779342723004695</v>
          </cell>
        </row>
        <row r="7">
          <cell r="A7" t="str">
            <v>Public or Customer satisfaction with the services</v>
          </cell>
          <cell r="B7" t="str">
            <v>ytd</v>
          </cell>
          <cell r="C7">
            <v>0</v>
          </cell>
          <cell r="D7">
            <v>0</v>
          </cell>
          <cell r="E7">
            <v>0</v>
          </cell>
          <cell r="F7">
            <v>0</v>
          </cell>
          <cell r="G7">
            <v>0.90374331550802134</v>
          </cell>
          <cell r="H7">
            <v>0.90374331550802134</v>
          </cell>
          <cell r="I7">
            <v>0.90374331550802134</v>
          </cell>
          <cell r="J7">
            <v>0.89</v>
          </cell>
        </row>
        <row r="8">
          <cell r="B8" t="str">
            <v>Qrtly % Actual</v>
          </cell>
        </row>
        <row r="9">
          <cell r="B9" t="str">
            <v>Qrtly % Forecast</v>
          </cell>
        </row>
        <row r="12">
          <cell r="B12" t="str">
            <v xml:space="preserve">Customer satisfaction </v>
          </cell>
          <cell r="C12">
            <v>0</v>
          </cell>
          <cell r="D12">
            <v>0</v>
          </cell>
          <cell r="E12">
            <v>0</v>
          </cell>
          <cell r="F12">
            <v>0</v>
          </cell>
          <cell r="G12">
            <v>0.90374331550802134</v>
          </cell>
          <cell r="H12">
            <v>0.90374331550802134</v>
          </cell>
          <cell r="I12">
            <v>0.90374331550802134</v>
          </cell>
          <cell r="J12">
            <v>0.89</v>
          </cell>
        </row>
        <row r="13">
          <cell r="B13" t="str">
            <v>Default</v>
          </cell>
          <cell r="C13">
            <v>0.8</v>
          </cell>
          <cell r="D13">
            <v>0.8</v>
          </cell>
          <cell r="E13">
            <v>0.8</v>
          </cell>
          <cell r="F13">
            <v>0.8</v>
          </cell>
          <cell r="G13">
            <v>0.8</v>
          </cell>
          <cell r="H13">
            <v>0.8</v>
          </cell>
          <cell r="I13">
            <v>0.8</v>
          </cell>
          <cell r="J13">
            <v>0.8</v>
          </cell>
        </row>
        <row r="14">
          <cell r="C14">
            <v>35735</v>
          </cell>
          <cell r="D14">
            <v>35765</v>
          </cell>
          <cell r="E14">
            <v>35796</v>
          </cell>
          <cell r="F14">
            <v>35827</v>
          </cell>
          <cell r="G14">
            <v>35855</v>
          </cell>
          <cell r="H14">
            <v>35886</v>
          </cell>
          <cell r="I14">
            <v>35916</v>
          </cell>
          <cell r="J14">
            <v>35947</v>
          </cell>
        </row>
        <row r="16">
          <cell r="A16" t="str">
            <v>Job outside tolerance</v>
          </cell>
        </row>
        <row r="17">
          <cell r="A17" t="str">
            <v>Total no.of incidences</v>
          </cell>
          <cell r="C17">
            <v>0</v>
          </cell>
          <cell r="D17">
            <v>93</v>
          </cell>
          <cell r="E17">
            <v>61</v>
          </cell>
          <cell r="F17">
            <v>85</v>
          </cell>
          <cell r="G17">
            <v>133</v>
          </cell>
          <cell r="H17">
            <v>240</v>
          </cell>
          <cell r="I17">
            <v>222</v>
          </cell>
          <cell r="J17">
            <v>221</v>
          </cell>
        </row>
        <row r="18">
          <cell r="A18" t="str">
            <v>No. which fell within the target time</v>
          </cell>
          <cell r="C18">
            <v>0</v>
          </cell>
          <cell r="D18">
            <v>91</v>
          </cell>
          <cell r="E18">
            <v>60</v>
          </cell>
          <cell r="F18">
            <v>85</v>
          </cell>
          <cell r="G18">
            <v>131</v>
          </cell>
          <cell r="H18">
            <v>227</v>
          </cell>
          <cell r="I18">
            <v>219</v>
          </cell>
          <cell r="J18">
            <v>220</v>
          </cell>
        </row>
        <row r="19">
          <cell r="A19" t="str">
            <v>Compliance with target times for incident attendance</v>
          </cell>
          <cell r="B19" t="str">
            <v>month</v>
          </cell>
          <cell r="C19">
            <v>0</v>
          </cell>
          <cell r="D19">
            <v>0.978494623655914</v>
          </cell>
          <cell r="E19">
            <v>0.98360655737704916</v>
          </cell>
          <cell r="F19">
            <v>1</v>
          </cell>
          <cell r="G19">
            <v>0.98496240601503759</v>
          </cell>
          <cell r="H19">
            <v>0.9458333333333333</v>
          </cell>
          <cell r="I19">
            <v>0.98648648648648651</v>
          </cell>
          <cell r="J19">
            <v>0.99547511312217196</v>
          </cell>
        </row>
        <row r="20">
          <cell r="A20" t="str">
            <v>Compliance with target times for incident attendance</v>
          </cell>
          <cell r="B20" t="str">
            <v>ytd</v>
          </cell>
          <cell r="C20">
            <v>0</v>
          </cell>
          <cell r="D20">
            <v>0.978494623655914</v>
          </cell>
          <cell r="E20">
            <v>0.98051948051948057</v>
          </cell>
          <cell r="F20">
            <v>0.9874476987447699</v>
          </cell>
          <cell r="G20">
            <v>0.98655913978494625</v>
          </cell>
          <cell r="H20">
            <v>0.97058823529411764</v>
          </cell>
          <cell r="I20">
            <v>0.97482014388489213</v>
          </cell>
          <cell r="J20">
            <v>0.97914691943127963</v>
          </cell>
        </row>
        <row r="22">
          <cell r="B22" t="str">
            <v xml:space="preserve">Compliance with target times </v>
          </cell>
          <cell r="C22">
            <v>0</v>
          </cell>
          <cell r="D22">
            <v>0.978494623655914</v>
          </cell>
          <cell r="E22">
            <v>0.98051948051948057</v>
          </cell>
          <cell r="F22">
            <v>0.9874476987447699</v>
          </cell>
          <cell r="G22">
            <v>0.98655913978494625</v>
          </cell>
          <cell r="H22">
            <v>0.97058823529411764</v>
          </cell>
          <cell r="I22">
            <v>0.97482014388489213</v>
          </cell>
          <cell r="J22">
            <v>0.97914691943127963</v>
          </cell>
        </row>
        <row r="23">
          <cell r="B23" t="str">
            <v>Default</v>
          </cell>
          <cell r="C23">
            <v>0.9</v>
          </cell>
          <cell r="D23">
            <v>0.9</v>
          </cell>
          <cell r="E23">
            <v>0.9</v>
          </cell>
          <cell r="F23">
            <v>0.9</v>
          </cell>
          <cell r="G23">
            <v>0.9</v>
          </cell>
          <cell r="H23">
            <v>0.9</v>
          </cell>
          <cell r="I23">
            <v>0.9</v>
          </cell>
          <cell r="J23">
            <v>0.9</v>
          </cell>
        </row>
        <row r="27">
          <cell r="A27" t="str">
            <v>No. of labour hours entered into WMS</v>
          </cell>
          <cell r="C27">
            <v>3466</v>
          </cell>
          <cell r="D27">
            <v>14670</v>
          </cell>
          <cell r="E27">
            <v>11792</v>
          </cell>
          <cell r="F27">
            <v>11470</v>
          </cell>
          <cell r="G27">
            <v>13509</v>
          </cell>
          <cell r="H27">
            <v>12276</v>
          </cell>
          <cell r="I27">
            <v>11878</v>
          </cell>
          <cell r="J27">
            <v>12461</v>
          </cell>
        </row>
        <row r="28">
          <cell r="A28" t="str">
            <v>No. of payroll hours recorded</v>
          </cell>
          <cell r="C28">
            <v>3555</v>
          </cell>
          <cell r="D28">
            <v>12757.5</v>
          </cell>
          <cell r="E28">
            <v>12150</v>
          </cell>
          <cell r="F28">
            <v>12150</v>
          </cell>
          <cell r="G28">
            <v>12757.5</v>
          </cell>
          <cell r="H28">
            <v>12150</v>
          </cell>
          <cell r="I28">
            <v>12757.5</v>
          </cell>
          <cell r="J28">
            <v>12757.5</v>
          </cell>
        </row>
        <row r="29">
          <cell r="A29" t="str">
            <v>WMS/Payroll reconciliation</v>
          </cell>
          <cell r="B29" t="str">
            <v>month</v>
          </cell>
          <cell r="C29">
            <v>0.97496483825597746</v>
          </cell>
          <cell r="D29">
            <v>1.1499118165784832</v>
          </cell>
          <cell r="E29">
            <v>0.97053497942386835</v>
          </cell>
          <cell r="F29">
            <v>0.94403292181069964</v>
          </cell>
          <cell r="G29">
            <v>1.0589065255731922</v>
          </cell>
          <cell r="H29">
            <v>1.0103703703703704</v>
          </cell>
          <cell r="I29">
            <v>0.93106016068979036</v>
          </cell>
          <cell r="J29">
            <v>0.97675876935136197</v>
          </cell>
        </row>
        <row r="30">
          <cell r="A30" t="str">
            <v>WMS/Payroll reconciliation</v>
          </cell>
          <cell r="B30" t="str">
            <v>ytd</v>
          </cell>
          <cell r="C30">
            <v>0.97496483825597746</v>
          </cell>
          <cell r="D30">
            <v>1.1117854406130268</v>
          </cell>
          <cell r="E30">
            <v>1.0514888010540184</v>
          </cell>
          <cell r="F30">
            <v>1.0193413357956294</v>
          </cell>
          <cell r="G30">
            <v>1.0287989507213791</v>
          </cell>
          <cell r="H30">
            <v>1.0253815628815628</v>
          </cell>
          <cell r="I30">
            <v>1.0100092619207308</v>
          </cell>
          <cell r="J30">
            <v>1.0053495908167189</v>
          </cell>
        </row>
        <row r="33">
          <cell r="B33" t="str">
            <v>WMS/Payroll reconciliation</v>
          </cell>
          <cell r="C33">
            <v>0.97496483825597746</v>
          </cell>
          <cell r="D33">
            <v>1.1117854406130268</v>
          </cell>
          <cell r="E33">
            <v>1.0514888010540184</v>
          </cell>
          <cell r="F33">
            <v>1.0193413357956294</v>
          </cell>
          <cell r="G33">
            <v>1.0287989507213791</v>
          </cell>
          <cell r="H33">
            <v>1.0253815628815628</v>
          </cell>
          <cell r="I33">
            <v>1.0100092619207308</v>
          </cell>
          <cell r="J33">
            <v>1.0053495908167189</v>
          </cell>
        </row>
        <row r="34">
          <cell r="B34" t="str">
            <v>Default</v>
          </cell>
          <cell r="C34">
            <v>0.9</v>
          </cell>
          <cell r="D34">
            <v>0.9</v>
          </cell>
          <cell r="E34">
            <v>0.9</v>
          </cell>
          <cell r="F34">
            <v>0.9</v>
          </cell>
          <cell r="G34">
            <v>0.9</v>
          </cell>
          <cell r="H34">
            <v>0.9</v>
          </cell>
          <cell r="I34">
            <v>0.9</v>
          </cell>
          <cell r="J34">
            <v>0.9</v>
          </cell>
        </row>
        <row r="38">
          <cell r="A38" t="str">
            <v>No. major non-conformance/yr</v>
          </cell>
          <cell r="B38" t="str">
            <v>month</v>
          </cell>
          <cell r="C38">
            <v>0</v>
          </cell>
          <cell r="D38">
            <v>2</v>
          </cell>
          <cell r="E38">
            <v>0</v>
          </cell>
          <cell r="F38">
            <v>0</v>
          </cell>
          <cell r="G38">
            <v>0</v>
          </cell>
          <cell r="H38">
            <v>0</v>
          </cell>
          <cell r="I38">
            <v>0</v>
          </cell>
        </row>
        <row r="39">
          <cell r="A39" t="str">
            <v>No. major non-conformance/yr</v>
          </cell>
          <cell r="B39" t="str">
            <v>ytd</v>
          </cell>
          <cell r="C39">
            <v>0</v>
          </cell>
          <cell r="D39">
            <v>2</v>
          </cell>
          <cell r="E39">
            <v>2</v>
          </cell>
          <cell r="F39">
            <v>2</v>
          </cell>
          <cell r="G39">
            <v>2</v>
          </cell>
          <cell r="H39">
            <v>2</v>
          </cell>
          <cell r="I39">
            <v>2</v>
          </cell>
          <cell r="J39">
            <v>2</v>
          </cell>
        </row>
        <row r="41">
          <cell r="B41" t="str">
            <v>No. major non-conformance/yr</v>
          </cell>
          <cell r="C41">
            <v>0</v>
          </cell>
          <cell r="D41">
            <v>2</v>
          </cell>
          <cell r="E41">
            <v>2</v>
          </cell>
          <cell r="F41">
            <v>2</v>
          </cell>
          <cell r="G41">
            <v>2</v>
          </cell>
          <cell r="H41">
            <v>2</v>
          </cell>
          <cell r="I41">
            <v>2</v>
          </cell>
          <cell r="J41">
            <v>2</v>
          </cell>
        </row>
        <row r="42">
          <cell r="B42" t="str">
            <v>Default</v>
          </cell>
          <cell r="C42">
            <v>9</v>
          </cell>
          <cell r="D42">
            <v>9</v>
          </cell>
          <cell r="E42">
            <v>9</v>
          </cell>
          <cell r="F42">
            <v>9</v>
          </cell>
          <cell r="G42">
            <v>9</v>
          </cell>
          <cell r="H42">
            <v>9</v>
          </cell>
          <cell r="I42">
            <v>9</v>
          </cell>
          <cell r="J42">
            <v>9</v>
          </cell>
        </row>
        <row r="44">
          <cell r="A44" t="str">
            <v>No. minor non-conformances/yr</v>
          </cell>
          <cell r="B44" t="str">
            <v>month</v>
          </cell>
          <cell r="C44">
            <v>0</v>
          </cell>
          <cell r="D44">
            <v>4</v>
          </cell>
          <cell r="E44">
            <v>0</v>
          </cell>
          <cell r="F44">
            <v>0</v>
          </cell>
          <cell r="G44">
            <v>0</v>
          </cell>
          <cell r="H44">
            <v>0</v>
          </cell>
          <cell r="I44">
            <v>0</v>
          </cell>
        </row>
        <row r="45">
          <cell r="A45" t="str">
            <v>No. minor non-conformances/yr</v>
          </cell>
          <cell r="B45" t="str">
            <v>ytd</v>
          </cell>
          <cell r="C45">
            <v>0</v>
          </cell>
          <cell r="D45">
            <v>4</v>
          </cell>
          <cell r="E45">
            <v>4</v>
          </cell>
          <cell r="F45">
            <v>4</v>
          </cell>
          <cell r="G45">
            <v>4</v>
          </cell>
          <cell r="H45">
            <v>4</v>
          </cell>
          <cell r="I45">
            <v>4</v>
          </cell>
          <cell r="J45">
            <v>4</v>
          </cell>
        </row>
        <row r="47">
          <cell r="B47" t="str">
            <v>No. minor non-conformances/yr</v>
          </cell>
          <cell r="C47">
            <v>0</v>
          </cell>
          <cell r="D47">
            <v>4</v>
          </cell>
          <cell r="E47">
            <v>4</v>
          </cell>
          <cell r="F47">
            <v>4</v>
          </cell>
          <cell r="G47">
            <v>4</v>
          </cell>
          <cell r="H47">
            <v>4</v>
          </cell>
          <cell r="I47">
            <v>4</v>
          </cell>
          <cell r="J47">
            <v>4</v>
          </cell>
        </row>
        <row r="48">
          <cell r="B48" t="str">
            <v>Default</v>
          </cell>
          <cell r="C48">
            <v>40</v>
          </cell>
          <cell r="D48">
            <v>40</v>
          </cell>
          <cell r="E48">
            <v>40</v>
          </cell>
          <cell r="F48">
            <v>40</v>
          </cell>
          <cell r="G48">
            <v>40</v>
          </cell>
          <cell r="H48">
            <v>40</v>
          </cell>
          <cell r="I48">
            <v>40</v>
          </cell>
          <cell r="J48">
            <v>40</v>
          </cell>
        </row>
        <row r="51">
          <cell r="A51" t="str">
            <v>Total no. of jobs</v>
          </cell>
          <cell r="C51">
            <v>0</v>
          </cell>
          <cell r="D51">
            <v>0</v>
          </cell>
          <cell r="E51">
            <v>0</v>
          </cell>
          <cell r="F51">
            <v>0</v>
          </cell>
          <cell r="G51">
            <v>0</v>
          </cell>
          <cell r="H51">
            <v>0</v>
          </cell>
          <cell r="I51">
            <v>0</v>
          </cell>
        </row>
        <row r="52">
          <cell r="A52" t="str">
            <v>No. of recall jobs</v>
          </cell>
          <cell r="C52">
            <v>0</v>
          </cell>
          <cell r="D52">
            <v>0</v>
          </cell>
          <cell r="E52">
            <v>0</v>
          </cell>
          <cell r="F52">
            <v>0</v>
          </cell>
          <cell r="G52">
            <v>0</v>
          </cell>
          <cell r="H52">
            <v>0</v>
          </cell>
          <cell r="I52">
            <v>0</v>
          </cell>
        </row>
        <row r="53">
          <cell r="A53" t="str">
            <v>Recall jobs</v>
          </cell>
          <cell r="B53" t="str">
            <v>month</v>
          </cell>
          <cell r="C53">
            <v>0</v>
          </cell>
          <cell r="D53">
            <v>0</v>
          </cell>
          <cell r="E53">
            <v>0</v>
          </cell>
          <cell r="F53">
            <v>0</v>
          </cell>
          <cell r="G53">
            <v>0</v>
          </cell>
          <cell r="H53">
            <v>0</v>
          </cell>
          <cell r="I53">
            <v>0</v>
          </cell>
          <cell r="J53">
            <v>0</v>
          </cell>
        </row>
        <row r="54">
          <cell r="A54" t="str">
            <v>Recall jobs</v>
          </cell>
          <cell r="B54" t="str">
            <v>ytd</v>
          </cell>
          <cell r="C54">
            <v>0</v>
          </cell>
          <cell r="D54">
            <v>0</v>
          </cell>
          <cell r="E54">
            <v>0</v>
          </cell>
          <cell r="F54">
            <v>0</v>
          </cell>
          <cell r="G54">
            <v>0</v>
          </cell>
          <cell r="H54">
            <v>0</v>
          </cell>
          <cell r="I54">
            <v>0</v>
          </cell>
          <cell r="J54">
            <v>0</v>
          </cell>
        </row>
        <row r="57">
          <cell r="B57" t="str">
            <v>Recall jobs</v>
          </cell>
          <cell r="C57">
            <v>0</v>
          </cell>
          <cell r="D57">
            <v>0</v>
          </cell>
          <cell r="E57">
            <v>0</v>
          </cell>
          <cell r="F57">
            <v>0</v>
          </cell>
          <cell r="G57">
            <v>0</v>
          </cell>
          <cell r="H57">
            <v>0</v>
          </cell>
          <cell r="I57">
            <v>0</v>
          </cell>
          <cell r="J57">
            <v>0</v>
          </cell>
        </row>
        <row r="58">
          <cell r="B58" t="str">
            <v>Default</v>
          </cell>
          <cell r="C58">
            <v>0.08</v>
          </cell>
          <cell r="D58">
            <v>0.08</v>
          </cell>
          <cell r="E58">
            <v>0.08</v>
          </cell>
          <cell r="F58">
            <v>0.08</v>
          </cell>
          <cell r="G58">
            <v>0.08</v>
          </cell>
          <cell r="H58">
            <v>0.08</v>
          </cell>
          <cell r="I58">
            <v>0.08</v>
          </cell>
          <cell r="J58">
            <v>0.08</v>
          </cell>
        </row>
        <row r="60">
          <cell r="D60">
            <v>5.5710306406685237E-3</v>
          </cell>
        </row>
        <row r="62">
          <cell r="A62" t="str">
            <v xml:space="preserve">Total no. of orders placed </v>
          </cell>
          <cell r="C62">
            <v>0</v>
          </cell>
          <cell r="D62">
            <v>17232</v>
          </cell>
          <cell r="E62">
            <v>1873</v>
          </cell>
          <cell r="F62">
            <v>9161</v>
          </cell>
          <cell r="G62">
            <v>23491</v>
          </cell>
          <cell r="H62">
            <v>32258</v>
          </cell>
          <cell r="I62">
            <v>15854</v>
          </cell>
          <cell r="J62">
            <v>46397</v>
          </cell>
        </row>
        <row r="63">
          <cell r="A63" t="str">
            <v>Total no. of orders not met</v>
          </cell>
          <cell r="C63">
            <v>0</v>
          </cell>
          <cell r="D63">
            <v>96</v>
          </cell>
          <cell r="E63">
            <v>24</v>
          </cell>
          <cell r="F63">
            <v>51</v>
          </cell>
          <cell r="G63">
            <v>84</v>
          </cell>
          <cell r="H63">
            <v>99</v>
          </cell>
          <cell r="I63">
            <v>167</v>
          </cell>
          <cell r="J63">
            <v>127</v>
          </cell>
        </row>
        <row r="64">
          <cell r="A64" t="str">
            <v>Materials stockout</v>
          </cell>
          <cell r="B64" t="str">
            <v>month</v>
          </cell>
          <cell r="C64">
            <v>0</v>
          </cell>
          <cell r="D64">
            <v>5.5710306406685237E-3</v>
          </cell>
          <cell r="E64">
            <v>1.2813667912439935E-2</v>
          </cell>
          <cell r="F64">
            <v>5.5670778299312306E-3</v>
          </cell>
          <cell r="G64">
            <v>3.5758375548082242E-3</v>
          </cell>
          <cell r="H64">
            <v>3.0690061380122761E-3</v>
          </cell>
          <cell r="I64">
            <v>1.053361927589252E-2</v>
          </cell>
          <cell r="J64">
            <v>2.737245942625601E-3</v>
          </cell>
        </row>
        <row r="65">
          <cell r="A65" t="str">
            <v>Materials stockout</v>
          </cell>
          <cell r="B65" t="str">
            <v>ytd</v>
          </cell>
          <cell r="C65">
            <v>0</v>
          </cell>
          <cell r="D65">
            <v>5.5710306406685237E-3</v>
          </cell>
          <cell r="E65">
            <v>6.2810782517665536E-3</v>
          </cell>
          <cell r="F65">
            <v>6.0496709828061985E-3</v>
          </cell>
          <cell r="G65">
            <v>4.9268697953899956E-3</v>
          </cell>
          <cell r="H65">
            <v>4.2135332976254236E-3</v>
          </cell>
          <cell r="I65">
            <v>5.2168340526089173E-3</v>
          </cell>
          <cell r="J65">
            <v>4.4302845500663176E-3</v>
          </cell>
        </row>
        <row r="67">
          <cell r="B67" t="str">
            <v>Materials stockout</v>
          </cell>
          <cell r="C67">
            <v>0</v>
          </cell>
          <cell r="D67">
            <v>5.5710306406685237E-3</v>
          </cell>
          <cell r="E67">
            <v>6.2810782517665536E-3</v>
          </cell>
          <cell r="F67">
            <v>6.0496709828061985E-3</v>
          </cell>
          <cell r="G67">
            <v>4.9268697953899956E-3</v>
          </cell>
          <cell r="H67">
            <v>4.2135332976254236E-3</v>
          </cell>
          <cell r="I67">
            <v>5.2168340526089173E-3</v>
          </cell>
          <cell r="J67">
            <v>4.4302845500663176E-3</v>
          </cell>
        </row>
        <row r="68">
          <cell r="B68" t="str">
            <v>Default</v>
          </cell>
          <cell r="C68">
            <v>7.0000000000000007E-2</v>
          </cell>
          <cell r="D68">
            <v>7.0000000000000007E-2</v>
          </cell>
          <cell r="E68">
            <v>7.0000000000000007E-2</v>
          </cell>
          <cell r="F68">
            <v>7.0000000000000007E-2</v>
          </cell>
          <cell r="G68">
            <v>7.0000000000000007E-2</v>
          </cell>
          <cell r="H68">
            <v>7.0000000000000007E-2</v>
          </cell>
          <cell r="I68">
            <v>7.0000000000000007E-2</v>
          </cell>
          <cell r="J68">
            <v>7.0000000000000007E-2</v>
          </cell>
        </row>
        <row r="70">
          <cell r="A70" t="str">
            <v>No items not completed within target</v>
          </cell>
        </row>
        <row r="71">
          <cell r="A71" t="str">
            <v xml:space="preserve">Total no. of items completed </v>
          </cell>
          <cell r="C71">
            <v>0</v>
          </cell>
          <cell r="D71">
            <v>0</v>
          </cell>
          <cell r="E71">
            <v>0</v>
          </cell>
          <cell r="F71">
            <v>0</v>
          </cell>
          <cell r="G71">
            <v>0</v>
          </cell>
          <cell r="H71">
            <v>0</v>
          </cell>
          <cell r="I71">
            <v>0</v>
          </cell>
        </row>
        <row r="72">
          <cell r="A72" t="str">
            <v>Total no. of items completed within target time</v>
          </cell>
          <cell r="C72">
            <v>0</v>
          </cell>
          <cell r="D72">
            <v>0</v>
          </cell>
          <cell r="E72">
            <v>0</v>
          </cell>
          <cell r="F72">
            <v>0</v>
          </cell>
          <cell r="G72">
            <v>0</v>
          </cell>
          <cell r="H72">
            <v>0</v>
          </cell>
          <cell r="I72">
            <v>0</v>
          </cell>
        </row>
        <row r="73">
          <cell r="A73" t="str">
            <v>Compliance for work completion</v>
          </cell>
          <cell r="B73" t="str">
            <v>month</v>
          </cell>
          <cell r="C73">
            <v>0</v>
          </cell>
          <cell r="D73">
            <v>0</v>
          </cell>
          <cell r="E73">
            <v>0</v>
          </cell>
          <cell r="F73">
            <v>0</v>
          </cell>
          <cell r="G73">
            <v>0</v>
          </cell>
          <cell r="H73">
            <v>0</v>
          </cell>
          <cell r="I73">
            <v>0</v>
          </cell>
          <cell r="J73">
            <v>0</v>
          </cell>
        </row>
        <row r="74">
          <cell r="A74" t="str">
            <v>Compliance for work completion</v>
          </cell>
          <cell r="B74" t="str">
            <v>ytd</v>
          </cell>
          <cell r="C74">
            <v>0</v>
          </cell>
          <cell r="D74">
            <v>0</v>
          </cell>
          <cell r="E74">
            <v>0</v>
          </cell>
          <cell r="F74">
            <v>0</v>
          </cell>
          <cell r="G74">
            <v>0</v>
          </cell>
          <cell r="H74">
            <v>0</v>
          </cell>
          <cell r="I74">
            <v>0</v>
          </cell>
          <cell r="J74">
            <v>0</v>
          </cell>
        </row>
        <row r="77">
          <cell r="B77" t="str">
            <v>Compliance for work completion</v>
          </cell>
          <cell r="C77">
            <v>0</v>
          </cell>
          <cell r="D77">
            <v>0</v>
          </cell>
          <cell r="E77">
            <v>0</v>
          </cell>
          <cell r="F77">
            <v>0</v>
          </cell>
          <cell r="G77">
            <v>0</v>
          </cell>
          <cell r="H77">
            <v>0</v>
          </cell>
          <cell r="I77">
            <v>0</v>
          </cell>
          <cell r="J77">
            <v>0</v>
          </cell>
        </row>
        <row r="78">
          <cell r="B78" t="str">
            <v>Default</v>
          </cell>
          <cell r="C78">
            <v>0.9</v>
          </cell>
          <cell r="D78">
            <v>0.9</v>
          </cell>
          <cell r="E78">
            <v>0.9</v>
          </cell>
          <cell r="F78">
            <v>0.9</v>
          </cell>
          <cell r="G78">
            <v>0.9</v>
          </cell>
          <cell r="H78">
            <v>0.9</v>
          </cell>
          <cell r="I78">
            <v>0.9</v>
          </cell>
          <cell r="J78">
            <v>0.9</v>
          </cell>
        </row>
        <row r="81">
          <cell r="A81" t="str">
            <v>mATERIALS sTOCKOUT rATIO</v>
          </cell>
        </row>
        <row r="86">
          <cell r="A86" t="str">
            <v>Performance Payments</v>
          </cell>
          <cell r="E86">
            <v>57169.506280313391</v>
          </cell>
          <cell r="F86">
            <v>57169.506280313391</v>
          </cell>
          <cell r="G86">
            <v>57169.506280313391</v>
          </cell>
          <cell r="H86">
            <v>57169.506280313391</v>
          </cell>
          <cell r="I86">
            <v>57169.506280313391</v>
          </cell>
        </row>
        <row r="90">
          <cell r="F90" t="str">
            <v>Acceptable Level</v>
          </cell>
          <cell r="G90">
            <v>35735</v>
          </cell>
          <cell r="H90">
            <v>35765</v>
          </cell>
          <cell r="I90">
            <v>35796</v>
          </cell>
          <cell r="J90">
            <v>35827</v>
          </cell>
        </row>
        <row r="91">
          <cell r="A91" t="str">
            <v>Public or Customer satisfaction with the services</v>
          </cell>
          <cell r="F91">
            <v>0.9</v>
          </cell>
          <cell r="G91">
            <v>0</v>
          </cell>
          <cell r="H91">
            <v>0</v>
          </cell>
          <cell r="I91">
            <v>0</v>
          </cell>
          <cell r="J91">
            <v>0</v>
          </cell>
        </row>
        <row r="92">
          <cell r="A92" t="str">
            <v>Compliance with target times for incident attendance</v>
          </cell>
          <cell r="F92">
            <v>0.95</v>
          </cell>
          <cell r="G92">
            <v>0</v>
          </cell>
          <cell r="H92">
            <v>0.978494623655914</v>
          </cell>
          <cell r="I92">
            <v>0.98051948051948057</v>
          </cell>
          <cell r="J92">
            <v>0.9874476987447699</v>
          </cell>
        </row>
        <row r="93">
          <cell r="A93" t="str">
            <v>WMS/Payroll reconciliation</v>
          </cell>
          <cell r="F93">
            <v>0.95</v>
          </cell>
          <cell r="G93">
            <v>0.97496483825597746</v>
          </cell>
          <cell r="H93">
            <v>1.1117854406130268</v>
          </cell>
          <cell r="I93">
            <v>1.0514888010540184</v>
          </cell>
          <cell r="J93">
            <v>1.0193413357956294</v>
          </cell>
        </row>
        <row r="94">
          <cell r="A94" t="str">
            <v>No. major non-conformance/yr</v>
          </cell>
          <cell r="F94">
            <v>6</v>
          </cell>
          <cell r="G94">
            <v>0</v>
          </cell>
          <cell r="H94">
            <v>2</v>
          </cell>
          <cell r="I94">
            <v>2</v>
          </cell>
          <cell r="J94">
            <v>2</v>
          </cell>
        </row>
        <row r="95">
          <cell r="A95" t="str">
            <v>No. minor non-conformances/yr</v>
          </cell>
          <cell r="F95">
            <v>30</v>
          </cell>
          <cell r="G95">
            <v>0</v>
          </cell>
          <cell r="H95">
            <v>4</v>
          </cell>
          <cell r="I95">
            <v>4</v>
          </cell>
          <cell r="J95">
            <v>4</v>
          </cell>
        </row>
        <row r="96">
          <cell r="A96" t="str">
            <v>Recall jobs</v>
          </cell>
          <cell r="F96">
            <v>0.05</v>
          </cell>
          <cell r="G96">
            <v>0</v>
          </cell>
          <cell r="H96">
            <v>0</v>
          </cell>
          <cell r="I96">
            <v>0</v>
          </cell>
          <cell r="J96">
            <v>0</v>
          </cell>
        </row>
        <row r="97">
          <cell r="A97" t="str">
            <v>Materials stockout</v>
          </cell>
          <cell r="F97">
            <v>4.4999999999999998E-2</v>
          </cell>
          <cell r="G97">
            <v>0</v>
          </cell>
          <cell r="H97">
            <v>5.5710306406685237E-3</v>
          </cell>
          <cell r="I97">
            <v>6.2810782517665536E-3</v>
          </cell>
          <cell r="J97">
            <v>6.0496709828061985E-3</v>
          </cell>
        </row>
        <row r="98">
          <cell r="A98" t="str">
            <v>Compliance for work completion</v>
          </cell>
          <cell r="F98">
            <v>0.95</v>
          </cell>
          <cell r="G98">
            <v>0</v>
          </cell>
          <cell r="H98">
            <v>0</v>
          </cell>
          <cell r="I98">
            <v>0</v>
          </cell>
          <cell r="J98">
            <v>0</v>
          </cell>
        </row>
        <row r="99">
          <cell r="F99" t="str">
            <v>Total Estimated Performance Payment</v>
          </cell>
        </row>
      </sheetData>
      <sheetData sheetId="9" refreshError="1"/>
      <sheetData sheetId="10" refreshError="1"/>
      <sheetData sheetId="11" refreshError="1"/>
      <sheetData sheetId="12" refreshError="1">
        <row r="20">
          <cell r="C20" t="str">
            <v>GJs</v>
          </cell>
          <cell r="D20">
            <v>2231930</v>
          </cell>
          <cell r="E20">
            <v>1912864</v>
          </cell>
          <cell r="F20">
            <v>4144794</v>
          </cell>
          <cell r="H20">
            <v>2114047</v>
          </cell>
          <cell r="I20">
            <v>1801065</v>
          </cell>
          <cell r="J20">
            <v>3915112</v>
          </cell>
          <cell r="L20">
            <v>1466745</v>
          </cell>
          <cell r="M20">
            <v>1304391</v>
          </cell>
          <cell r="N20">
            <v>2771136</v>
          </cell>
          <cell r="P20">
            <v>1051726</v>
          </cell>
          <cell r="Q20">
            <v>1007811</v>
          </cell>
          <cell r="R20">
            <v>2059537</v>
          </cell>
          <cell r="T20">
            <v>810123</v>
          </cell>
          <cell r="U20">
            <v>750041</v>
          </cell>
          <cell r="V20">
            <v>1560164</v>
          </cell>
          <cell r="X20">
            <v>507243</v>
          </cell>
          <cell r="Y20">
            <v>409696</v>
          </cell>
          <cell r="Z20">
            <v>916939</v>
          </cell>
          <cell r="AB20">
            <v>573755</v>
          </cell>
          <cell r="AC20">
            <v>423662</v>
          </cell>
          <cell r="AD20">
            <v>997417</v>
          </cell>
          <cell r="AF20">
            <v>495528</v>
          </cell>
          <cell r="AG20">
            <v>458440</v>
          </cell>
          <cell r="AH20">
            <v>953968</v>
          </cell>
          <cell r="AJ20">
            <v>740914</v>
          </cell>
          <cell r="AK20">
            <v>562934</v>
          </cell>
          <cell r="AL20">
            <v>1303848</v>
          </cell>
          <cell r="AN20">
            <v>1175172</v>
          </cell>
          <cell r="AO20">
            <v>1046822</v>
          </cell>
          <cell r="AP20">
            <v>2221994</v>
          </cell>
          <cell r="AR20">
            <v>1744892</v>
          </cell>
          <cell r="AS20">
            <v>1460285</v>
          </cell>
          <cell r="AT20">
            <v>3205177</v>
          </cell>
          <cell r="AV20">
            <v>2244171</v>
          </cell>
          <cell r="AW20">
            <v>1902605</v>
          </cell>
          <cell r="AX20">
            <v>4146776</v>
          </cell>
          <cell r="AZ20">
            <v>15156246</v>
          </cell>
          <cell r="BA20">
            <v>13040616</v>
          </cell>
          <cell r="BB20">
            <v>28196862</v>
          </cell>
        </row>
        <row r="21">
          <cell r="C21" t="str">
            <v>$</v>
          </cell>
          <cell r="D21">
            <v>8602635</v>
          </cell>
          <cell r="E21">
            <v>7350354</v>
          </cell>
          <cell r="F21">
            <v>15952989</v>
          </cell>
          <cell r="H21">
            <v>8110310</v>
          </cell>
          <cell r="I21">
            <v>6884514</v>
          </cell>
          <cell r="J21">
            <v>14994824</v>
          </cell>
          <cell r="L21">
            <v>5842118</v>
          </cell>
          <cell r="M21">
            <v>5077448</v>
          </cell>
          <cell r="N21">
            <v>10919566</v>
          </cell>
          <cell r="P21">
            <v>3828920</v>
          </cell>
          <cell r="Q21">
            <v>3764896</v>
          </cell>
          <cell r="R21">
            <v>7593816</v>
          </cell>
          <cell r="T21">
            <v>3317140</v>
          </cell>
          <cell r="U21">
            <v>3093869.1</v>
          </cell>
          <cell r="V21">
            <v>6411009.0999999996</v>
          </cell>
          <cell r="X21">
            <v>1842559</v>
          </cell>
          <cell r="Y21">
            <v>1681479</v>
          </cell>
          <cell r="Z21">
            <v>3524038</v>
          </cell>
          <cell r="AB21">
            <v>2438697</v>
          </cell>
          <cell r="AC21">
            <v>1948476</v>
          </cell>
          <cell r="AD21">
            <v>4387173</v>
          </cell>
          <cell r="AF21">
            <v>2169708</v>
          </cell>
          <cell r="AG21">
            <v>2067453</v>
          </cell>
          <cell r="AH21">
            <v>4237161</v>
          </cell>
          <cell r="AJ21">
            <v>2558863</v>
          </cell>
          <cell r="AK21">
            <v>2315502</v>
          </cell>
          <cell r="AL21">
            <v>4874365</v>
          </cell>
          <cell r="AN21">
            <v>4486037</v>
          </cell>
          <cell r="AO21">
            <v>4095774</v>
          </cell>
          <cell r="AP21">
            <v>8581811</v>
          </cell>
          <cell r="AR21">
            <v>5932482</v>
          </cell>
          <cell r="AS21">
            <v>5318030</v>
          </cell>
          <cell r="AT21">
            <v>11250512</v>
          </cell>
          <cell r="AV21">
            <v>8598503</v>
          </cell>
          <cell r="AW21">
            <v>7167978</v>
          </cell>
          <cell r="AX21">
            <v>4102176</v>
          </cell>
          <cell r="AZ21">
            <v>57727972</v>
          </cell>
          <cell r="BA21">
            <v>50765773.100000001</v>
          </cell>
          <cell r="BB21">
            <v>108493745.09999999</v>
          </cell>
        </row>
        <row r="26">
          <cell r="C26" t="str">
            <v>GJs</v>
          </cell>
          <cell r="D26">
            <v>2410077</v>
          </cell>
          <cell r="E26">
            <v>2149378</v>
          </cell>
          <cell r="F26">
            <v>4559455</v>
          </cell>
          <cell r="H26">
            <v>2104559</v>
          </cell>
          <cell r="I26">
            <v>1583191</v>
          </cell>
          <cell r="J26">
            <v>3687750</v>
          </cell>
          <cell r="L26">
            <v>2049778</v>
          </cell>
          <cell r="M26">
            <v>1323441</v>
          </cell>
          <cell r="N26">
            <v>3373219</v>
          </cell>
          <cell r="P26">
            <v>1875267</v>
          </cell>
          <cell r="Q26">
            <v>1380816</v>
          </cell>
          <cell r="R26">
            <v>3256083</v>
          </cell>
          <cell r="T26">
            <v>1718438</v>
          </cell>
          <cell r="U26">
            <v>1144950</v>
          </cell>
          <cell r="V26">
            <v>2863388</v>
          </cell>
          <cell r="X26">
            <v>1872669</v>
          </cell>
          <cell r="Y26">
            <v>1330311</v>
          </cell>
          <cell r="Z26">
            <v>3202980</v>
          </cell>
          <cell r="AB26">
            <v>1329228</v>
          </cell>
          <cell r="AC26">
            <v>1431649</v>
          </cell>
          <cell r="AD26">
            <v>2760877</v>
          </cell>
          <cell r="AF26">
            <v>1614492</v>
          </cell>
          <cell r="AG26">
            <v>1481629</v>
          </cell>
          <cell r="AH26">
            <v>3096121</v>
          </cell>
          <cell r="AJ26">
            <v>1773946</v>
          </cell>
          <cell r="AK26">
            <v>1369237</v>
          </cell>
          <cell r="AL26">
            <v>3143183</v>
          </cell>
          <cell r="AN26">
            <v>1678920</v>
          </cell>
          <cell r="AO26">
            <v>1310877</v>
          </cell>
          <cell r="AP26">
            <v>2989797</v>
          </cell>
          <cell r="AR26">
            <v>1879109</v>
          </cell>
          <cell r="AS26">
            <v>1602950</v>
          </cell>
          <cell r="AT26">
            <v>3482059</v>
          </cell>
          <cell r="AV26">
            <v>1801873</v>
          </cell>
          <cell r="AW26">
            <v>1484328</v>
          </cell>
          <cell r="AX26">
            <v>3286201</v>
          </cell>
        </row>
        <row r="27">
          <cell r="C27" t="str">
            <v>$</v>
          </cell>
          <cell r="D27">
            <v>243858</v>
          </cell>
          <cell r="E27">
            <v>186157</v>
          </cell>
          <cell r="F27">
            <v>439997.15</v>
          </cell>
          <cell r="H27">
            <v>246817</v>
          </cell>
          <cell r="I27">
            <v>192618</v>
          </cell>
          <cell r="J27">
            <v>458461.86</v>
          </cell>
          <cell r="L27">
            <v>237229</v>
          </cell>
          <cell r="M27">
            <v>174724</v>
          </cell>
          <cell r="N27">
            <v>459586.04</v>
          </cell>
          <cell r="P27">
            <v>263474</v>
          </cell>
          <cell r="Q27">
            <v>190597</v>
          </cell>
          <cell r="R27">
            <v>464066.30000000075</v>
          </cell>
          <cell r="T27">
            <v>265355</v>
          </cell>
          <cell r="U27">
            <v>190916</v>
          </cell>
          <cell r="V27">
            <v>466845.46999999508</v>
          </cell>
          <cell r="X27">
            <v>267064</v>
          </cell>
          <cell r="Y27">
            <v>191956</v>
          </cell>
          <cell r="Z27">
            <v>449759</v>
          </cell>
          <cell r="AB27">
            <v>245966</v>
          </cell>
          <cell r="AC27">
            <v>168845</v>
          </cell>
          <cell r="AD27">
            <v>451061.79</v>
          </cell>
          <cell r="AF27">
            <v>246321</v>
          </cell>
          <cell r="AG27">
            <v>187204</v>
          </cell>
          <cell r="AH27">
            <v>478129.46</v>
          </cell>
          <cell r="AJ27">
            <v>246604.24</v>
          </cell>
          <cell r="AK27">
            <v>188047</v>
          </cell>
          <cell r="AL27">
            <v>468478.62</v>
          </cell>
          <cell r="AN27">
            <v>248899</v>
          </cell>
          <cell r="AO27">
            <v>188867</v>
          </cell>
          <cell r="AP27">
            <v>354369</v>
          </cell>
          <cell r="AR27">
            <v>249964</v>
          </cell>
          <cell r="AS27">
            <v>191945</v>
          </cell>
          <cell r="AT27">
            <v>373582.87</v>
          </cell>
          <cell r="AV27">
            <v>251288</v>
          </cell>
          <cell r="AW27">
            <v>198471</v>
          </cell>
          <cell r="AX27">
            <v>499222</v>
          </cell>
        </row>
      </sheetData>
      <sheetData sheetId="13" refreshError="1"/>
      <sheetData sheetId="14" refreshError="1">
        <row r="3">
          <cell r="C3" t="str">
            <v>GJ</v>
          </cell>
          <cell r="D3">
            <v>1238320.1000000001</v>
          </cell>
          <cell r="E3">
            <v>1132942.8</v>
          </cell>
          <cell r="F3">
            <v>1259143.2950200615</v>
          </cell>
          <cell r="G3">
            <v>1754092.4094295632</v>
          </cell>
          <cell r="H3">
            <v>2858529.9770214539</v>
          </cell>
          <cell r="I3">
            <v>3811655.0567635847</v>
          </cell>
          <cell r="J3">
            <v>4580867.467313177</v>
          </cell>
          <cell r="K3">
            <v>4068757.974270985</v>
          </cell>
          <cell r="L3">
            <v>3251741.6635263367</v>
          </cell>
          <cell r="M3">
            <v>2237229.5494616847</v>
          </cell>
          <cell r="N3">
            <v>1510071.2072662844</v>
          </cell>
          <cell r="O3">
            <v>1231859.6912412164</v>
          </cell>
          <cell r="P3">
            <v>28935211.191314351</v>
          </cell>
        </row>
        <row r="4">
          <cell r="C4" t="str">
            <v>$</v>
          </cell>
          <cell r="D4">
            <v>5001836</v>
          </cell>
          <cell r="E4">
            <v>4586047</v>
          </cell>
          <cell r="F4">
            <v>5336430</v>
          </cell>
          <cell r="G4">
            <v>6914965</v>
          </cell>
          <cell r="H4">
            <v>9689894</v>
          </cell>
          <cell r="I4">
            <v>13119652</v>
          </cell>
          <cell r="J4">
            <v>15656046.477957046</v>
          </cell>
          <cell r="K4">
            <v>14162913.765816581</v>
          </cell>
          <cell r="L4">
            <v>11619630.17559189</v>
          </cell>
          <cell r="M4">
            <v>7988939.3481801115</v>
          </cell>
          <cell r="N4">
            <v>5867544.7385318419</v>
          </cell>
          <cell r="O4">
            <v>4988073.947582528</v>
          </cell>
          <cell r="P4">
            <v>104931972.45366</v>
          </cell>
        </row>
      </sheetData>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C"/>
      <sheetName val="Contents"/>
      <sheetName val="Assumptions_SC"/>
      <sheetName val="GA"/>
      <sheetName val="SPAND_SSC"/>
      <sheetName val="SPAND_GL_BA"/>
      <sheetName val="SPAND_PA_BA"/>
      <sheetName val="SPAND_Other_BA"/>
      <sheetName val="SPAND_Asset_BA"/>
      <sheetName val="SPANT_SSC"/>
      <sheetName val="SPANT_GL_BA"/>
      <sheetName val="SPANT_PA_BA"/>
      <sheetName val="SPANT_Other_BA"/>
      <sheetName val="SPANT_Asset_BA"/>
      <sheetName val="Output_SC"/>
      <sheetName val="SPAND_Output_SSC"/>
      <sheetName val="SPAND_Labour_BO"/>
      <sheetName val="SPAND_NonLabour_BO"/>
      <sheetName val="SPAND_Other_Co_BO"/>
      <sheetName val="SPANT_Output_SSC"/>
      <sheetName val="SPANT_Labour_BO"/>
      <sheetName val="SPANT_NonLabour_BO"/>
      <sheetName val="SPANT_Other_Co_BO"/>
      <sheetName val="Summary_SC"/>
      <sheetName val="SPAND_Summary_BO"/>
      <sheetName val="SPANT_Summary_BO"/>
      <sheetName val="Lookup_SC"/>
      <sheetName val="Lookup_BL"/>
      <sheetName val="SPAN_Result_BL"/>
      <sheetName val="SPAN_Result_BL ICT CC"/>
      <sheetName val="SPAND_LU_SSC"/>
      <sheetName val="SPAND_LU_BL"/>
      <sheetName val="SPAND_CostCentre_BL"/>
      <sheetName val="SPAND_CorpFunction_BL"/>
      <sheetName val="SPAND_WC_BL"/>
      <sheetName val="SPANT_LU_SSC"/>
      <sheetName val="SPANT_LU_BL"/>
      <sheetName val="SPANT_CostCentre_BL"/>
      <sheetName val="Division Summary"/>
      <sheetName val="SPANT_CorpFunction_BL"/>
      <sheetName val="SPANT_WC_BL"/>
      <sheetName val="Misc_SC"/>
      <sheetName val="Summary"/>
      <sheetName val="Manual Adjustmen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K24">
            <v>232398553.52000001</v>
          </cell>
          <cell r="M24">
            <v>44975233.169999957</v>
          </cell>
        </row>
      </sheetData>
      <sheetData sheetId="25">
        <row r="24">
          <cell r="K24">
            <v>154511732.86999997</v>
          </cell>
        </row>
      </sheetData>
      <sheetData sheetId="26"/>
      <sheetData sheetId="27"/>
      <sheetData sheetId="28"/>
      <sheetData sheetId="29"/>
      <sheetData sheetId="30"/>
      <sheetData sheetId="31"/>
      <sheetData sheetId="32">
        <row r="1">
          <cell r="G1">
            <v>0</v>
          </cell>
        </row>
      </sheetData>
      <sheetData sheetId="33"/>
      <sheetData sheetId="34"/>
      <sheetData sheetId="35"/>
      <sheetData sheetId="36"/>
      <sheetData sheetId="37"/>
      <sheetData sheetId="38"/>
      <sheetData sheetId="39"/>
      <sheetData sheetId="40"/>
      <sheetData sheetId="41"/>
      <sheetData sheetId="42"/>
      <sheetData sheetId="43">
        <row r="6">
          <cell r="B6">
            <v>9062</v>
          </cell>
          <cell r="C6">
            <v>525.13039999996545</v>
          </cell>
          <cell r="D6">
            <v>-525.13039999990724</v>
          </cell>
          <cell r="E6">
            <v>0</v>
          </cell>
          <cell r="F6">
            <v>0</v>
          </cell>
          <cell r="G6">
            <v>0</v>
          </cell>
        </row>
        <row r="7">
          <cell r="B7">
            <v>3510</v>
          </cell>
          <cell r="C7">
            <v>452716.40108975203</v>
          </cell>
          <cell r="D7">
            <v>-452725.81682633585</v>
          </cell>
          <cell r="E7">
            <v>8731.5557207589736</v>
          </cell>
          <cell r="F7">
            <v>-8741.0364376787329</v>
          </cell>
          <cell r="G7">
            <v>0</v>
          </cell>
        </row>
        <row r="8">
          <cell r="B8">
            <v>3516</v>
          </cell>
          <cell r="C8">
            <v>0</v>
          </cell>
          <cell r="D8">
            <v>0</v>
          </cell>
          <cell r="E8">
            <v>185274.42463269999</v>
          </cell>
          <cell r="F8">
            <v>-185288.37593475002</v>
          </cell>
          <cell r="G8">
            <v>0</v>
          </cell>
        </row>
        <row r="9">
          <cell r="B9">
            <v>3128</v>
          </cell>
          <cell r="C9">
            <v>0</v>
          </cell>
          <cell r="D9">
            <v>0</v>
          </cell>
          <cell r="E9">
            <v>-7576.4760000000006</v>
          </cell>
          <cell r="F9">
            <v>7576.4759999999987</v>
          </cell>
          <cell r="G9">
            <v>0</v>
          </cell>
        </row>
        <row r="10">
          <cell r="B10">
            <v>4343</v>
          </cell>
          <cell r="C10">
            <v>0</v>
          </cell>
          <cell r="D10">
            <v>0</v>
          </cell>
          <cell r="E10">
            <v>-10606.718000000001</v>
          </cell>
          <cell r="F10">
            <v>10606.718000000001</v>
          </cell>
          <cell r="G10">
            <v>0</v>
          </cell>
        </row>
        <row r="11">
          <cell r="B11">
            <v>5023</v>
          </cell>
          <cell r="C11">
            <v>0</v>
          </cell>
          <cell r="D11">
            <v>0</v>
          </cell>
          <cell r="E11">
            <v>-809072.30816362053</v>
          </cell>
          <cell r="F11">
            <v>809028.52130816074</v>
          </cell>
          <cell r="G11">
            <v>0</v>
          </cell>
        </row>
        <row r="12">
          <cell r="B12">
            <v>5086</v>
          </cell>
          <cell r="C12">
            <v>0</v>
          </cell>
          <cell r="D12">
            <v>0</v>
          </cell>
          <cell r="E12">
            <v>-98897.973733022111</v>
          </cell>
          <cell r="F12">
            <v>98879.301154029206</v>
          </cell>
          <cell r="G12">
            <v>0</v>
          </cell>
        </row>
        <row r="13">
          <cell r="B13">
            <v>0</v>
          </cell>
          <cell r="C13">
            <v>0</v>
          </cell>
          <cell r="D13">
            <v>0</v>
          </cell>
          <cell r="E13">
            <v>0</v>
          </cell>
          <cell r="F13">
            <v>0</v>
          </cell>
          <cell r="G13">
            <v>0</v>
          </cell>
        </row>
        <row r="18">
          <cell r="B18">
            <v>6273</v>
          </cell>
          <cell r="C18">
            <v>0.45861617857621112</v>
          </cell>
          <cell r="D18">
            <v>0.4151983860121049</v>
          </cell>
          <cell r="E18">
            <v>0.39190193164933135</v>
          </cell>
        </row>
        <row r="19">
          <cell r="B19">
            <v>4109</v>
          </cell>
          <cell r="C19">
            <v>0.45861617857621112</v>
          </cell>
          <cell r="D19">
            <v>0.4151983860121049</v>
          </cell>
          <cell r="E19">
            <v>0.39190193164933135</v>
          </cell>
        </row>
        <row r="20">
          <cell r="B20">
            <v>9473</v>
          </cell>
          <cell r="C20">
            <v>0.45861617857621112</v>
          </cell>
          <cell r="D20">
            <v>0.4151983860121049</v>
          </cell>
          <cell r="E20">
            <v>0.39190193164933135</v>
          </cell>
        </row>
        <row r="21">
          <cell r="B21">
            <v>4305</v>
          </cell>
          <cell r="C21">
            <v>0.45861617857621112</v>
          </cell>
          <cell r="D21">
            <v>0.4151983860121049</v>
          </cell>
          <cell r="E21">
            <v>0.39190193164933135</v>
          </cell>
        </row>
        <row r="22">
          <cell r="B22">
            <v>8506</v>
          </cell>
          <cell r="C22">
            <v>0.45861617857621112</v>
          </cell>
          <cell r="D22">
            <v>0.4151983860121049</v>
          </cell>
          <cell r="E22">
            <v>0.39190193164933135</v>
          </cell>
        </row>
        <row r="23">
          <cell r="B23">
            <v>5086</v>
          </cell>
          <cell r="C23">
            <v>0.45861617857621112</v>
          </cell>
          <cell r="D23">
            <v>0.4151983860121049</v>
          </cell>
          <cell r="E23">
            <v>0.39190193164933135</v>
          </cell>
        </row>
        <row r="24">
          <cell r="B24">
            <v>4343</v>
          </cell>
          <cell r="C24">
            <v>0.45861617857621112</v>
          </cell>
          <cell r="D24">
            <v>0.4151983860121049</v>
          </cell>
          <cell r="E24">
            <v>0.39190193164933135</v>
          </cell>
        </row>
        <row r="25">
          <cell r="B25">
            <v>5023</v>
          </cell>
          <cell r="C25">
            <v>0.45861617857621112</v>
          </cell>
          <cell r="D25">
            <v>0.4151983860121049</v>
          </cell>
          <cell r="E25">
            <v>0.39190193164933135</v>
          </cell>
        </row>
        <row r="26">
          <cell r="B26">
            <v>3506</v>
          </cell>
          <cell r="C26">
            <v>0.45861617857621112</v>
          </cell>
          <cell r="D26">
            <v>0.4151983860121049</v>
          </cell>
          <cell r="E26">
            <v>0.39190193164933135</v>
          </cell>
        </row>
        <row r="30">
          <cell r="B30">
            <v>1307</v>
          </cell>
          <cell r="C30">
            <v>1</v>
          </cell>
          <cell r="D30">
            <v>1</v>
          </cell>
          <cell r="E30">
            <v>0</v>
          </cell>
        </row>
        <row r="31">
          <cell r="B31">
            <v>1325</v>
          </cell>
          <cell r="C31">
            <v>1</v>
          </cell>
          <cell r="D31">
            <v>1</v>
          </cell>
          <cell r="E31">
            <v>0</v>
          </cell>
        </row>
        <row r="32">
          <cell r="B32">
            <v>1724</v>
          </cell>
          <cell r="C32">
            <v>1</v>
          </cell>
          <cell r="D32">
            <v>1</v>
          </cell>
          <cell r="E32">
            <v>0</v>
          </cell>
        </row>
        <row r="33">
          <cell r="B33">
            <v>2488</v>
          </cell>
          <cell r="C33">
            <v>1</v>
          </cell>
          <cell r="D33">
            <v>1</v>
          </cell>
          <cell r="E33">
            <v>0</v>
          </cell>
        </row>
        <row r="34">
          <cell r="B34">
            <v>2605</v>
          </cell>
          <cell r="C34">
            <v>1</v>
          </cell>
          <cell r="D34">
            <v>1</v>
          </cell>
          <cell r="E34">
            <v>0</v>
          </cell>
        </row>
        <row r="35">
          <cell r="B35">
            <v>3244</v>
          </cell>
          <cell r="C35">
            <v>1</v>
          </cell>
          <cell r="D35">
            <v>1</v>
          </cell>
          <cell r="E35">
            <v>0</v>
          </cell>
        </row>
        <row r="36">
          <cell r="B36">
            <v>3640</v>
          </cell>
          <cell r="C36">
            <v>1</v>
          </cell>
          <cell r="D36">
            <v>1</v>
          </cell>
          <cell r="E36">
            <v>0</v>
          </cell>
        </row>
        <row r="37">
          <cell r="B37">
            <v>5068</v>
          </cell>
          <cell r="C37">
            <v>1</v>
          </cell>
          <cell r="D37">
            <v>1</v>
          </cell>
          <cell r="E37">
            <v>0</v>
          </cell>
        </row>
        <row r="38">
          <cell r="B38">
            <v>7482</v>
          </cell>
          <cell r="C38">
            <v>1</v>
          </cell>
          <cell r="D38">
            <v>1</v>
          </cell>
          <cell r="E38">
            <v>0</v>
          </cell>
        </row>
        <row r="39">
          <cell r="B39">
            <v>9953</v>
          </cell>
          <cell r="C39">
            <v>1</v>
          </cell>
          <cell r="D39">
            <v>1</v>
          </cell>
          <cell r="E39">
            <v>0</v>
          </cell>
        </row>
        <row r="40">
          <cell r="B40">
            <v>9954</v>
          </cell>
          <cell r="C40">
            <v>1</v>
          </cell>
          <cell r="D40">
            <v>1</v>
          </cell>
          <cell r="E40">
            <v>0</v>
          </cell>
        </row>
        <row r="44">
          <cell r="B44">
            <v>3516</v>
          </cell>
          <cell r="C44">
            <v>615174</v>
          </cell>
          <cell r="D44" t="str">
            <v>3516615174</v>
          </cell>
          <cell r="E44" t="str">
            <v>Defined Benefit re-alloc</v>
          </cell>
        </row>
        <row r="45">
          <cell r="B45">
            <v>7967</v>
          </cell>
          <cell r="C45">
            <v>640000</v>
          </cell>
          <cell r="D45" t="str">
            <v>7967640000</v>
          </cell>
          <cell r="E45" t="str">
            <v>Gasnet Exclusion</v>
          </cell>
        </row>
        <row r="46">
          <cell r="B46">
            <v>2081</v>
          </cell>
          <cell r="C46" t="str">
            <v>Non Labour Only</v>
          </cell>
          <cell r="D46" t="str">
            <v>2081Non Labour Only</v>
          </cell>
          <cell r="E46" t="str">
            <v>Property services - Non labour Only</v>
          </cell>
        </row>
        <row r="47">
          <cell r="B47">
            <v>5903</v>
          </cell>
          <cell r="C47">
            <v>642040</v>
          </cell>
          <cell r="D47" t="str">
            <v>5903642040</v>
          </cell>
          <cell r="E47" t="str">
            <v>Insurance</v>
          </cell>
        </row>
        <row r="48">
          <cell r="B48">
            <v>0</v>
          </cell>
          <cell r="C48">
            <v>0</v>
          </cell>
          <cell r="D48">
            <v>0</v>
          </cell>
          <cell r="E48">
            <v>0</v>
          </cell>
        </row>
        <row r="49">
          <cell r="B49">
            <v>0</v>
          </cell>
          <cell r="C49">
            <v>0</v>
          </cell>
          <cell r="D49">
            <v>0</v>
          </cell>
          <cell r="E49">
            <v>0</v>
          </cell>
        </row>
        <row r="50">
          <cell r="B50">
            <v>0</v>
          </cell>
          <cell r="C50">
            <v>0</v>
          </cell>
          <cell r="D50">
            <v>0</v>
          </cell>
          <cell r="E50" t="str">
            <v/>
          </cell>
        </row>
        <row r="51">
          <cell r="B51">
            <v>0</v>
          </cell>
          <cell r="C51">
            <v>0</v>
          </cell>
          <cell r="D51">
            <v>0</v>
          </cell>
          <cell r="E51" t="str">
            <v/>
          </cell>
        </row>
        <row r="52">
          <cell r="B52">
            <v>0</v>
          </cell>
          <cell r="C52">
            <v>0</v>
          </cell>
          <cell r="D52">
            <v>0</v>
          </cell>
          <cell r="E52" t="str">
            <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Assumptions"/>
      <sheetName val="Allocations"/>
      <sheetName val="Connections"/>
      <sheetName val="Capex_Fcast_Direct"/>
      <sheetName val="Other_codes"/>
      <sheetName val="Tenix OH"/>
      <sheetName val="Capex_Fcast_Total"/>
      <sheetName val="Cost_Recovery"/>
      <sheetName val="Contr_Fcast"/>
      <sheetName val="Summary_Ouput"/>
      <sheetName val="RIN_Outputs"/>
      <sheetName val="2.5 Connections"/>
      <sheetName val="2.12 Inputs"/>
    </sheetNames>
    <sheetDataSet>
      <sheetData sheetId="0" refreshError="1"/>
      <sheetData sheetId="1">
        <row r="18">
          <cell r="B18">
            <v>1.0216110019646365</v>
          </cell>
        </row>
        <row r="19">
          <cell r="B19">
            <v>1.0307405277289521</v>
          </cell>
        </row>
      </sheetData>
      <sheetData sheetId="2" refreshError="1"/>
      <sheetData sheetId="3" refreshError="1"/>
      <sheetData sheetId="4">
        <row r="7">
          <cell r="F7">
            <v>15004.625540275048</v>
          </cell>
        </row>
      </sheetData>
      <sheetData sheetId="5">
        <row r="12">
          <cell r="F12">
            <v>89.678480000000022</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2K_&lt;@Westar_Remediation@&gt;"/>
      <sheetName val="Switchboard"/>
      <sheetName val="Updates"/>
      <sheetName val="Drivers"/>
      <sheetName val="Overview data"/>
      <sheetName val="Overview data 9798"/>
      <sheetName val="ProfitBud"/>
      <sheetName val="ProfitAct"/>
      <sheetName val="CapexAct"/>
      <sheetName val="CapexBud"/>
      <sheetName val="ActUnits"/>
      <sheetName val="BudUnits"/>
      <sheetName val="Headcount"/>
      <sheetName val="H_C Graphs"/>
      <sheetName val="H_C Graphs 9798"/>
      <sheetName val="Profit and Loss"/>
      <sheetName val="Balance Sheet Calcs"/>
      <sheetName val="UpdateAll"/>
      <sheetName val="Module"/>
      <sheetName val="Module1"/>
      <sheetName val="Module2"/>
      <sheetName val="Module3"/>
      <sheetName val="Module4"/>
      <sheetName val="Module5"/>
      <sheetName val="Module6"/>
      <sheetName val="Module7"/>
      <sheetName val="Module8"/>
      <sheetName val="Executive"/>
      <sheetName val="Executive.xls"/>
    </sheetNames>
    <definedNames>
      <definedName name="EPDResult"/>
      <definedName name="gotoswitchboard"/>
      <definedName name="hideCAPEXrows"/>
      <definedName name="unhideCAPEXrows"/>
    </definedNames>
    <sheetDataSet>
      <sheetData sheetId="0" refreshError="1"/>
      <sheetData sheetId="1" refreshError="1"/>
      <sheetData sheetId="2" refreshError="1"/>
      <sheetData sheetId="3" refreshError="1">
        <row r="1">
          <cell r="B1">
            <v>9</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25">
          <cell r="A25" t="str">
            <v>Sum of Employees On YTD</v>
          </cell>
          <cell r="B25" t="str">
            <v>Period</v>
          </cell>
          <cell r="N25" t="str">
            <v>CurrentMonthYTD</v>
          </cell>
          <cell r="R25" t="str">
            <v>PrevMonthYTD</v>
          </cell>
          <cell r="S25" t="str">
            <v>CurrentMonthOns</v>
          </cell>
        </row>
        <row r="26">
          <cell r="A26" t="str">
            <v>Group2</v>
          </cell>
          <cell r="B26">
            <v>1</v>
          </cell>
          <cell r="C26">
            <v>2</v>
          </cell>
          <cell r="D26">
            <v>3</v>
          </cell>
          <cell r="E26">
            <v>4</v>
          </cell>
          <cell r="F26">
            <v>5</v>
          </cell>
          <cell r="G26">
            <v>6</v>
          </cell>
          <cell r="H26">
            <v>7</v>
          </cell>
          <cell r="I26">
            <v>8</v>
          </cell>
        </row>
        <row r="27">
          <cell r="A27" t="str">
            <v>Business Development &amp; Marketing</v>
          </cell>
          <cell r="B27">
            <v>0</v>
          </cell>
          <cell r="C27">
            <v>0</v>
          </cell>
          <cell r="D27">
            <v>0</v>
          </cell>
          <cell r="E27">
            <v>0</v>
          </cell>
          <cell r="F27">
            <v>0</v>
          </cell>
          <cell r="G27">
            <v>0</v>
          </cell>
          <cell r="H27">
            <v>0</v>
          </cell>
          <cell r="I27">
            <v>0</v>
          </cell>
          <cell r="N27">
            <v>0</v>
          </cell>
          <cell r="O27" t="str">
            <v>Business Development &amp; Marketing</v>
          </cell>
          <cell r="R27">
            <v>0</v>
          </cell>
          <cell r="S27">
            <v>0</v>
          </cell>
        </row>
        <row r="28">
          <cell r="A28" t="str">
            <v>Finance &amp; Support Services</v>
          </cell>
          <cell r="B28">
            <v>0</v>
          </cell>
          <cell r="C28">
            <v>0</v>
          </cell>
          <cell r="D28">
            <v>0</v>
          </cell>
          <cell r="E28">
            <v>0</v>
          </cell>
          <cell r="F28">
            <v>0</v>
          </cell>
          <cell r="G28">
            <v>0</v>
          </cell>
          <cell r="H28">
            <v>0</v>
          </cell>
          <cell r="I28">
            <v>0</v>
          </cell>
          <cell r="N28">
            <v>0</v>
          </cell>
          <cell r="O28" t="str">
            <v>Finance &amp; Support Services</v>
          </cell>
          <cell r="R28">
            <v>0</v>
          </cell>
          <cell r="S28">
            <v>0</v>
          </cell>
        </row>
        <row r="29">
          <cell r="A29" t="str">
            <v>Human Resources</v>
          </cell>
          <cell r="B29">
            <v>0</v>
          </cell>
          <cell r="C29">
            <v>0</v>
          </cell>
          <cell r="D29">
            <v>0</v>
          </cell>
          <cell r="E29">
            <v>1</v>
          </cell>
          <cell r="F29">
            <v>1</v>
          </cell>
          <cell r="G29">
            <v>1</v>
          </cell>
          <cell r="H29">
            <v>1</v>
          </cell>
          <cell r="I29">
            <v>1</v>
          </cell>
          <cell r="N29">
            <v>0</v>
          </cell>
          <cell r="O29" t="str">
            <v>Human Resources</v>
          </cell>
          <cell r="R29">
            <v>1</v>
          </cell>
          <cell r="S29">
            <v>-1</v>
          </cell>
        </row>
        <row r="30">
          <cell r="A30" t="str">
            <v>Management</v>
          </cell>
          <cell r="B30">
            <v>0</v>
          </cell>
          <cell r="C30">
            <v>0</v>
          </cell>
          <cell r="D30">
            <v>0</v>
          </cell>
          <cell r="E30">
            <v>0</v>
          </cell>
          <cell r="F30">
            <v>0</v>
          </cell>
          <cell r="G30">
            <v>0</v>
          </cell>
          <cell r="H30">
            <v>0</v>
          </cell>
          <cell r="I30">
            <v>0</v>
          </cell>
          <cell r="N30">
            <v>0</v>
          </cell>
          <cell r="O30" t="str">
            <v>Management</v>
          </cell>
          <cell r="R30">
            <v>0</v>
          </cell>
          <cell r="S30">
            <v>0</v>
          </cell>
        </row>
        <row r="31">
          <cell r="A31" t="str">
            <v>Network Operations</v>
          </cell>
          <cell r="B31">
            <v>0</v>
          </cell>
          <cell r="C31">
            <v>0</v>
          </cell>
          <cell r="D31">
            <v>0</v>
          </cell>
          <cell r="E31">
            <v>0</v>
          </cell>
          <cell r="F31">
            <v>0</v>
          </cell>
          <cell r="G31">
            <v>0</v>
          </cell>
          <cell r="H31">
            <v>0</v>
          </cell>
          <cell r="I31">
            <v>0</v>
          </cell>
          <cell r="N31">
            <v>0</v>
          </cell>
          <cell r="O31" t="str">
            <v>Network Operations</v>
          </cell>
          <cell r="R31">
            <v>0</v>
          </cell>
          <cell r="S31">
            <v>0</v>
          </cell>
        </row>
        <row r="32">
          <cell r="A32" t="str">
            <v>Technical Services</v>
          </cell>
          <cell r="B32">
            <v>0</v>
          </cell>
          <cell r="C32">
            <v>0</v>
          </cell>
          <cell r="D32">
            <v>0</v>
          </cell>
          <cell r="E32">
            <v>0</v>
          </cell>
          <cell r="F32">
            <v>0</v>
          </cell>
          <cell r="G32">
            <v>0</v>
          </cell>
          <cell r="H32">
            <v>0</v>
          </cell>
          <cell r="I32">
            <v>0</v>
          </cell>
          <cell r="N32">
            <v>0</v>
          </cell>
          <cell r="O32" t="str">
            <v>Technical Services</v>
          </cell>
          <cell r="R32">
            <v>0</v>
          </cell>
          <cell r="S32">
            <v>0</v>
          </cell>
        </row>
        <row r="33">
          <cell r="A33" t="str">
            <v>Information Services</v>
          </cell>
          <cell r="B33">
            <v>0</v>
          </cell>
          <cell r="C33">
            <v>0</v>
          </cell>
          <cell r="D33">
            <v>0</v>
          </cell>
          <cell r="E33">
            <v>0</v>
          </cell>
          <cell r="F33">
            <v>0</v>
          </cell>
          <cell r="G33">
            <v>0</v>
          </cell>
          <cell r="H33">
            <v>0</v>
          </cell>
          <cell r="I33">
            <v>0</v>
          </cell>
          <cell r="N33">
            <v>0</v>
          </cell>
          <cell r="O33" t="str">
            <v>Information Services</v>
          </cell>
          <cell r="R33">
            <v>0</v>
          </cell>
          <cell r="S33">
            <v>0</v>
          </cell>
        </row>
        <row r="34">
          <cell r="A34" t="str">
            <v>Grand Total</v>
          </cell>
          <cell r="B34">
            <v>0</v>
          </cell>
          <cell r="C34">
            <v>0</v>
          </cell>
          <cell r="D34">
            <v>0</v>
          </cell>
          <cell r="E34">
            <v>1</v>
          </cell>
          <cell r="F34">
            <v>1</v>
          </cell>
          <cell r="G34">
            <v>1</v>
          </cell>
          <cell r="H34">
            <v>1</v>
          </cell>
          <cell r="I34">
            <v>1</v>
          </cell>
          <cell r="N34">
            <v>0</v>
          </cell>
          <cell r="O34" t="str">
            <v>Grand Total</v>
          </cell>
          <cell r="R34">
            <v>1</v>
          </cell>
          <cell r="S34">
            <v>-1</v>
          </cell>
        </row>
        <row r="49">
          <cell r="A49" t="str">
            <v>Sum of EmpOffMth</v>
          </cell>
          <cell r="B49" t="str">
            <v>Period</v>
          </cell>
        </row>
        <row r="50">
          <cell r="A50" t="str">
            <v>Group2</v>
          </cell>
          <cell r="B50">
            <v>1</v>
          </cell>
          <cell r="C50">
            <v>2</v>
          </cell>
          <cell r="D50">
            <v>3</v>
          </cell>
          <cell r="E50">
            <v>4</v>
          </cell>
          <cell r="F50">
            <v>5</v>
          </cell>
          <cell r="G50">
            <v>6</v>
          </cell>
          <cell r="H50">
            <v>7</v>
          </cell>
          <cell r="I50">
            <v>8</v>
          </cell>
          <cell r="J50" t="str">
            <v>Grand Total</v>
          </cell>
        </row>
        <row r="51">
          <cell r="A51" t="str">
            <v>Business Development &amp; Marketing</v>
          </cell>
          <cell r="B51">
            <v>0</v>
          </cell>
          <cell r="C51">
            <v>0</v>
          </cell>
          <cell r="D51">
            <v>0</v>
          </cell>
          <cell r="E51">
            <v>0</v>
          </cell>
          <cell r="F51">
            <v>0</v>
          </cell>
          <cell r="G51">
            <v>0</v>
          </cell>
          <cell r="H51">
            <v>0</v>
          </cell>
          <cell r="I51">
            <v>0</v>
          </cell>
          <cell r="J51">
            <v>0</v>
          </cell>
        </row>
        <row r="52">
          <cell r="A52" t="str">
            <v>Finance &amp; Support Services</v>
          </cell>
          <cell r="B52">
            <v>1</v>
          </cell>
          <cell r="C52">
            <v>3</v>
          </cell>
          <cell r="D52">
            <v>1</v>
          </cell>
          <cell r="E52">
            <v>2</v>
          </cell>
          <cell r="F52">
            <v>0</v>
          </cell>
          <cell r="G52">
            <v>1</v>
          </cell>
          <cell r="H52">
            <v>0</v>
          </cell>
          <cell r="I52">
            <v>1</v>
          </cell>
          <cell r="J52">
            <v>9</v>
          </cell>
        </row>
        <row r="53">
          <cell r="A53" t="str">
            <v>Human Resources</v>
          </cell>
          <cell r="B53">
            <v>0</v>
          </cell>
          <cell r="C53">
            <v>0</v>
          </cell>
          <cell r="D53">
            <v>0</v>
          </cell>
          <cell r="E53">
            <v>0</v>
          </cell>
          <cell r="F53">
            <v>0</v>
          </cell>
          <cell r="G53">
            <v>0</v>
          </cell>
          <cell r="H53">
            <v>0</v>
          </cell>
          <cell r="I53">
            <v>0</v>
          </cell>
          <cell r="J53">
            <v>0</v>
          </cell>
        </row>
        <row r="54">
          <cell r="A54" t="str">
            <v>Management</v>
          </cell>
          <cell r="B54">
            <v>0</v>
          </cell>
          <cell r="C54">
            <v>2</v>
          </cell>
          <cell r="D54">
            <v>1</v>
          </cell>
          <cell r="E54">
            <v>0</v>
          </cell>
          <cell r="F54">
            <v>1</v>
          </cell>
          <cell r="G54">
            <v>0</v>
          </cell>
          <cell r="H54">
            <v>0</v>
          </cell>
          <cell r="I54">
            <v>0</v>
          </cell>
          <cell r="J54">
            <v>4</v>
          </cell>
        </row>
        <row r="55">
          <cell r="A55" t="str">
            <v>Network Operations</v>
          </cell>
          <cell r="B55">
            <v>0</v>
          </cell>
          <cell r="C55">
            <v>1</v>
          </cell>
          <cell r="D55">
            <v>0</v>
          </cell>
          <cell r="E55">
            <v>0</v>
          </cell>
          <cell r="F55">
            <v>0</v>
          </cell>
          <cell r="G55">
            <v>0</v>
          </cell>
          <cell r="H55">
            <v>1</v>
          </cell>
          <cell r="I55">
            <v>1</v>
          </cell>
          <cell r="J55">
            <v>3</v>
          </cell>
        </row>
        <row r="56">
          <cell r="A56" t="str">
            <v>Technical Services</v>
          </cell>
          <cell r="B56">
            <v>0</v>
          </cell>
          <cell r="C56">
            <v>0</v>
          </cell>
          <cell r="D56">
            <v>0</v>
          </cell>
          <cell r="E56">
            <v>0</v>
          </cell>
          <cell r="F56">
            <v>0</v>
          </cell>
          <cell r="G56">
            <v>0</v>
          </cell>
          <cell r="H56">
            <v>0</v>
          </cell>
          <cell r="I56">
            <v>1</v>
          </cell>
          <cell r="J56">
            <v>1</v>
          </cell>
        </row>
        <row r="57">
          <cell r="A57" t="str">
            <v>Information Services</v>
          </cell>
          <cell r="B57">
            <v>0</v>
          </cell>
          <cell r="C57">
            <v>0</v>
          </cell>
          <cell r="D57">
            <v>0</v>
          </cell>
          <cell r="E57">
            <v>0</v>
          </cell>
          <cell r="F57">
            <v>0</v>
          </cell>
          <cell r="G57">
            <v>0</v>
          </cell>
          <cell r="H57">
            <v>0</v>
          </cell>
          <cell r="I57">
            <v>0</v>
          </cell>
          <cell r="J57">
            <v>0</v>
          </cell>
        </row>
        <row r="58">
          <cell r="A58" t="str">
            <v>Grand Total</v>
          </cell>
          <cell r="B58">
            <v>1</v>
          </cell>
          <cell r="C58">
            <v>6</v>
          </cell>
          <cell r="D58">
            <v>2</v>
          </cell>
          <cell r="E58">
            <v>2</v>
          </cell>
          <cell r="F58">
            <v>1</v>
          </cell>
          <cell r="G58">
            <v>1</v>
          </cell>
          <cell r="H58">
            <v>1</v>
          </cell>
          <cell r="I58">
            <v>3</v>
          </cell>
          <cell r="J58">
            <v>17</v>
          </cell>
        </row>
      </sheetData>
      <sheetData sheetId="13" refreshError="1">
        <row r="290">
          <cell r="A290" t="str">
            <v>HEADCOUNT SUMMARY</v>
          </cell>
        </row>
        <row r="292">
          <cell r="A292" t="str">
            <v>Business Development &amp; Marketing</v>
          </cell>
          <cell r="B292">
            <v>10</v>
          </cell>
          <cell r="C292">
            <v>10</v>
          </cell>
          <cell r="D292">
            <v>10</v>
          </cell>
          <cell r="E292">
            <v>10</v>
          </cell>
          <cell r="F292">
            <v>10</v>
          </cell>
          <cell r="G292">
            <v>10</v>
          </cell>
          <cell r="H292">
            <v>9</v>
          </cell>
          <cell r="I292">
            <v>9</v>
          </cell>
          <cell r="J292">
            <v>0</v>
          </cell>
          <cell r="K292">
            <v>0</v>
          </cell>
          <cell r="L292">
            <v>0</v>
          </cell>
          <cell r="M292">
            <v>0</v>
          </cell>
        </row>
        <row r="293">
          <cell r="A293" t="str">
            <v>Finance &amp; Support Services</v>
          </cell>
          <cell r="B293">
            <v>23</v>
          </cell>
          <cell r="C293">
            <v>17</v>
          </cell>
          <cell r="D293">
            <v>16</v>
          </cell>
          <cell r="E293">
            <v>17</v>
          </cell>
          <cell r="F293">
            <v>16</v>
          </cell>
          <cell r="G293">
            <v>15</v>
          </cell>
          <cell r="H293">
            <v>15</v>
          </cell>
          <cell r="I293">
            <v>13</v>
          </cell>
          <cell r="J293">
            <v>0</v>
          </cell>
          <cell r="K293">
            <v>0</v>
          </cell>
          <cell r="L293">
            <v>0</v>
          </cell>
          <cell r="M293">
            <v>0</v>
          </cell>
        </row>
        <row r="294">
          <cell r="A294" t="str">
            <v>Human Resources</v>
          </cell>
          <cell r="B294">
            <v>2</v>
          </cell>
          <cell r="C294">
            <v>2</v>
          </cell>
          <cell r="D294">
            <v>2</v>
          </cell>
          <cell r="E294">
            <v>3</v>
          </cell>
          <cell r="F294">
            <v>3</v>
          </cell>
          <cell r="G294">
            <v>3</v>
          </cell>
          <cell r="H294">
            <v>3</v>
          </cell>
          <cell r="I294">
            <v>2</v>
          </cell>
          <cell r="J294">
            <v>0</v>
          </cell>
          <cell r="K294">
            <v>0</v>
          </cell>
          <cell r="L294">
            <v>0</v>
          </cell>
          <cell r="M294">
            <v>0</v>
          </cell>
        </row>
        <row r="295">
          <cell r="A295" t="str">
            <v>Management</v>
          </cell>
          <cell r="B295">
            <v>7</v>
          </cell>
          <cell r="C295">
            <v>5</v>
          </cell>
          <cell r="D295">
            <v>5</v>
          </cell>
          <cell r="E295">
            <v>5</v>
          </cell>
          <cell r="F295">
            <v>4</v>
          </cell>
          <cell r="G295">
            <v>4</v>
          </cell>
          <cell r="H295">
            <v>4</v>
          </cell>
          <cell r="I295">
            <v>4</v>
          </cell>
          <cell r="J295">
            <v>0</v>
          </cell>
          <cell r="K295">
            <v>0</v>
          </cell>
          <cell r="L295">
            <v>0</v>
          </cell>
          <cell r="M295">
            <v>0</v>
          </cell>
        </row>
        <row r="296">
          <cell r="A296" t="str">
            <v>Network Operations</v>
          </cell>
          <cell r="B296">
            <v>78</v>
          </cell>
          <cell r="C296">
            <v>76</v>
          </cell>
          <cell r="D296">
            <v>78</v>
          </cell>
          <cell r="E296">
            <v>78</v>
          </cell>
          <cell r="F296">
            <v>78</v>
          </cell>
          <cell r="G296">
            <v>78</v>
          </cell>
          <cell r="H296">
            <v>76</v>
          </cell>
          <cell r="I296">
            <v>73</v>
          </cell>
          <cell r="J296">
            <v>0</v>
          </cell>
          <cell r="K296">
            <v>0</v>
          </cell>
          <cell r="L296">
            <v>0</v>
          </cell>
          <cell r="M296">
            <v>0</v>
          </cell>
        </row>
        <row r="297">
          <cell r="A297" t="str">
            <v>Technical Services</v>
          </cell>
          <cell r="B297">
            <v>22</v>
          </cell>
          <cell r="C297">
            <v>21</v>
          </cell>
          <cell r="D297">
            <v>21</v>
          </cell>
          <cell r="E297">
            <v>21</v>
          </cell>
          <cell r="F297">
            <v>21</v>
          </cell>
          <cell r="G297">
            <v>21</v>
          </cell>
          <cell r="H297">
            <v>20</v>
          </cell>
          <cell r="I297">
            <v>18</v>
          </cell>
          <cell r="J297">
            <v>0</v>
          </cell>
          <cell r="K297">
            <v>0</v>
          </cell>
          <cell r="L297">
            <v>0</v>
          </cell>
          <cell r="M297">
            <v>0</v>
          </cell>
        </row>
        <row r="298">
          <cell r="A298" t="str">
            <v>Information Services</v>
          </cell>
          <cell r="B298">
            <v>5</v>
          </cell>
          <cell r="C298">
            <v>5</v>
          </cell>
          <cell r="D298">
            <v>5</v>
          </cell>
          <cell r="E298">
            <v>5</v>
          </cell>
          <cell r="F298">
            <v>5</v>
          </cell>
          <cell r="G298">
            <v>5</v>
          </cell>
          <cell r="H298">
            <v>5</v>
          </cell>
          <cell r="I298">
            <v>4</v>
          </cell>
          <cell r="J298">
            <v>0</v>
          </cell>
          <cell r="K298">
            <v>0</v>
          </cell>
          <cell r="L298">
            <v>0</v>
          </cell>
          <cell r="M298">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2K_&lt;@Westar_Remediation@&gt;"/>
      <sheetName val="2000 Growth KPIs"/>
      <sheetName val="2001 Growth Data KPIs"/>
      <sheetName val="2002 Growth Data KPIs"/>
      <sheetName val="data - EFM"/>
      <sheetName val="Annual Leave"/>
      <sheetName val="FTE"/>
      <sheetName val="KPI Data"/>
      <sheetName val="KPIs"/>
      <sheetName val="Module3"/>
      <sheetName val="Module1"/>
    </sheetNames>
    <sheetDataSet>
      <sheetData sheetId="0" refreshError="1"/>
      <sheetData sheetId="1" refreshError="1"/>
      <sheetData sheetId="2" refreshError="1"/>
      <sheetData sheetId="3" refreshError="1"/>
      <sheetData sheetId="4" refreshError="1"/>
      <sheetData sheetId="5" refreshError="1"/>
      <sheetData sheetId="6" refreshError="1">
        <row r="58">
          <cell r="A58" t="str">
            <v>FTEs</v>
          </cell>
        </row>
        <row r="59">
          <cell r="A59" t="str">
            <v>Asset Management</v>
          </cell>
          <cell r="B59">
            <v>60.2</v>
          </cell>
          <cell r="C59">
            <v>58.6</v>
          </cell>
          <cell r="D59">
            <v>59.4</v>
          </cell>
          <cell r="O59">
            <v>66</v>
          </cell>
        </row>
        <row r="60">
          <cell r="A60" t="str">
            <v>Business Development</v>
          </cell>
          <cell r="B60">
            <v>21</v>
          </cell>
          <cell r="C60">
            <v>20</v>
          </cell>
          <cell r="D60">
            <v>19</v>
          </cell>
          <cell r="O60">
            <v>21</v>
          </cell>
        </row>
        <row r="61">
          <cell r="A61" t="str">
            <v>Commercial Services</v>
          </cell>
          <cell r="B61">
            <v>35.799999999999997</v>
          </cell>
          <cell r="C61">
            <v>33.799999999999997</v>
          </cell>
          <cell r="D61">
            <v>31.8</v>
          </cell>
          <cell r="O61">
            <v>35</v>
          </cell>
        </row>
        <row r="62">
          <cell r="A62" t="str">
            <v>Network Regulation</v>
          </cell>
          <cell r="B62">
            <v>10</v>
          </cell>
          <cell r="C62">
            <v>10</v>
          </cell>
          <cell r="D62">
            <v>9.4</v>
          </cell>
          <cell r="O62">
            <v>13</v>
          </cell>
        </row>
        <row r="63">
          <cell r="A63" t="str">
            <v>Network Operations</v>
          </cell>
          <cell r="B63">
            <v>120.8</v>
          </cell>
          <cell r="C63">
            <v>108.4</v>
          </cell>
          <cell r="D63">
            <v>105.4</v>
          </cell>
          <cell r="O63">
            <v>119</v>
          </cell>
        </row>
        <row r="64">
          <cell r="A64" t="str">
            <v>Production Planning</v>
          </cell>
          <cell r="B64">
            <v>14</v>
          </cell>
          <cell r="C64">
            <v>14</v>
          </cell>
          <cell r="D64">
            <v>14</v>
          </cell>
          <cell r="O64">
            <v>13</v>
          </cell>
        </row>
        <row r="65">
          <cell r="A65" t="str">
            <v>Westar/ABI</v>
          </cell>
          <cell r="B65">
            <v>1</v>
          </cell>
          <cell r="C65">
            <v>1</v>
          </cell>
          <cell r="D65">
            <v>1</v>
          </cell>
        </row>
        <row r="66">
          <cell r="A66" t="str">
            <v>Health &amp; Safety</v>
          </cell>
          <cell r="B66">
            <v>1</v>
          </cell>
          <cell r="C66">
            <v>1</v>
          </cell>
          <cell r="D66">
            <v>1</v>
          </cell>
          <cell r="O66">
            <v>2</v>
          </cell>
        </row>
        <row r="67">
          <cell r="A67" t="str">
            <v>WUGS</v>
          </cell>
          <cell r="B67">
            <v>1</v>
          </cell>
          <cell r="C67">
            <v>1</v>
          </cell>
          <cell r="D67">
            <v>1</v>
          </cell>
        </row>
        <row r="68">
          <cell r="A68" t="str">
            <v>DMS</v>
          </cell>
          <cell r="B68">
            <v>24.8</v>
          </cell>
          <cell r="C68">
            <v>23.8</v>
          </cell>
          <cell r="D68">
            <v>23.8</v>
          </cell>
          <cell r="O68">
            <v>24</v>
          </cell>
        </row>
        <row r="69">
          <cell r="A69" t="str">
            <v>Comm &amp; PR</v>
          </cell>
          <cell r="B69">
            <v>2</v>
          </cell>
          <cell r="C69">
            <v>2</v>
          </cell>
          <cell r="D69">
            <v>2</v>
          </cell>
          <cell r="O69">
            <v>0</v>
          </cell>
        </row>
        <row r="70">
          <cell r="A70" t="str">
            <v>Management</v>
          </cell>
          <cell r="B70">
            <v>2</v>
          </cell>
          <cell r="C70">
            <v>2</v>
          </cell>
          <cell r="D70">
            <v>2</v>
          </cell>
          <cell r="O70">
            <v>2</v>
          </cell>
        </row>
        <row r="72">
          <cell r="A72" t="str">
            <v>Total</v>
          </cell>
          <cell r="B72">
            <v>293.60000000000002</v>
          </cell>
          <cell r="C72">
            <v>275.60000000000002</v>
          </cell>
          <cell r="D72">
            <v>269.8</v>
          </cell>
          <cell r="E72">
            <v>0</v>
          </cell>
          <cell r="F72">
            <v>0</v>
          </cell>
          <cell r="G72">
            <v>0</v>
          </cell>
          <cell r="H72">
            <v>0</v>
          </cell>
          <cell r="I72">
            <v>0</v>
          </cell>
          <cell r="J72">
            <v>0</v>
          </cell>
          <cell r="K72">
            <v>0</v>
          </cell>
          <cell r="L72">
            <v>0</v>
          </cell>
          <cell r="M72">
            <v>0</v>
          </cell>
        </row>
        <row r="74">
          <cell r="A74" t="str">
            <v>Work Force Avaliability</v>
          </cell>
        </row>
        <row r="75">
          <cell r="A75" t="str">
            <v>Asset Management</v>
          </cell>
          <cell r="B75">
            <v>0.98470000000000002</v>
          </cell>
          <cell r="C75">
            <v>0.99960000000000004</v>
          </cell>
          <cell r="D75">
            <v>0.99880000000000002</v>
          </cell>
          <cell r="N75">
            <v>0.98839999999999995</v>
          </cell>
        </row>
        <row r="76">
          <cell r="A76" t="str">
            <v>Business Development</v>
          </cell>
          <cell r="B76">
            <v>1</v>
          </cell>
          <cell r="C76">
            <v>1</v>
          </cell>
          <cell r="D76">
            <v>1</v>
          </cell>
          <cell r="N76">
            <v>1</v>
          </cell>
        </row>
        <row r="77">
          <cell r="A77" t="str">
            <v>Commercial Services</v>
          </cell>
          <cell r="B77">
            <v>0.97529999999999994</v>
          </cell>
          <cell r="C77">
            <v>1</v>
          </cell>
          <cell r="D77">
            <v>0.99690000000000001</v>
          </cell>
          <cell r="N77">
            <v>0.99239999999999995</v>
          </cell>
        </row>
        <row r="78">
          <cell r="A78" t="str">
            <v>Network Regulation</v>
          </cell>
          <cell r="B78">
            <v>1</v>
          </cell>
          <cell r="C78">
            <v>1</v>
          </cell>
          <cell r="D78">
            <v>1</v>
          </cell>
          <cell r="N78">
            <v>1</v>
          </cell>
        </row>
        <row r="79">
          <cell r="A79" t="str">
            <v>Network Operations</v>
          </cell>
          <cell r="B79">
            <v>0.99629999999999996</v>
          </cell>
          <cell r="C79">
            <v>0.98670000000000002</v>
          </cell>
          <cell r="D79">
            <v>0.9859</v>
          </cell>
          <cell r="N79">
            <v>0.98829999999999996</v>
          </cell>
        </row>
        <row r="80">
          <cell r="A80" t="str">
            <v>Production Planning</v>
          </cell>
          <cell r="B80">
            <v>1</v>
          </cell>
          <cell r="C80">
            <v>1</v>
          </cell>
          <cell r="D80">
            <v>0.99270000000000003</v>
          </cell>
          <cell r="N80">
            <v>0.99760000000000004</v>
          </cell>
        </row>
        <row r="81">
          <cell r="A81" t="str">
            <v>Westar/ABI</v>
          </cell>
          <cell r="B81">
            <v>1</v>
          </cell>
          <cell r="C81">
            <v>1</v>
          </cell>
          <cell r="D81">
            <v>1</v>
          </cell>
          <cell r="N81">
            <v>1</v>
          </cell>
        </row>
        <row r="82">
          <cell r="A82" t="str">
            <v>Health &amp; Safety</v>
          </cell>
          <cell r="B82">
            <v>1</v>
          </cell>
          <cell r="C82">
            <v>1</v>
          </cell>
          <cell r="D82">
            <v>1</v>
          </cell>
          <cell r="N82">
            <v>1</v>
          </cell>
        </row>
        <row r="83">
          <cell r="A83" t="str">
            <v>WUGS</v>
          </cell>
          <cell r="B83">
            <v>1</v>
          </cell>
          <cell r="C83">
            <v>1</v>
          </cell>
          <cell r="D83">
            <v>1</v>
          </cell>
          <cell r="N83">
            <v>1</v>
          </cell>
        </row>
        <row r="84">
          <cell r="A84" t="str">
            <v>DMS</v>
          </cell>
          <cell r="B84">
            <v>0.92379999999999995</v>
          </cell>
          <cell r="C84">
            <v>0.99250000000000005</v>
          </cell>
          <cell r="D84">
            <v>0.94869999999999999</v>
          </cell>
          <cell r="N84">
            <v>0.97560000000000002</v>
          </cell>
        </row>
        <row r="85">
          <cell r="A85" t="str">
            <v>Comm &amp; PR</v>
          </cell>
          <cell r="B85">
            <v>1</v>
          </cell>
          <cell r="C85">
            <v>1</v>
          </cell>
          <cell r="D85">
            <v>1</v>
          </cell>
          <cell r="N85">
            <v>1</v>
          </cell>
        </row>
        <row r="86">
          <cell r="A86" t="str">
            <v>Management</v>
          </cell>
          <cell r="B86">
            <v>1</v>
          </cell>
          <cell r="C86">
            <v>1</v>
          </cell>
          <cell r="D86">
            <v>1</v>
          </cell>
          <cell r="N86">
            <v>1</v>
          </cell>
        </row>
        <row r="88">
          <cell r="A88" t="str">
            <v>Total</v>
          </cell>
          <cell r="B88">
            <v>0.98680000000000001</v>
          </cell>
          <cell r="C88">
            <v>0.98280000000000001</v>
          </cell>
          <cell r="D88">
            <v>0.98450000000000004</v>
          </cell>
          <cell r="E88">
            <v>0.9869</v>
          </cell>
          <cell r="F88">
            <v>0.98839999999999995</v>
          </cell>
          <cell r="G88">
            <v>0.99439999999999995</v>
          </cell>
          <cell r="H88">
            <v>0</v>
          </cell>
          <cell r="I88">
            <v>0</v>
          </cell>
          <cell r="J88">
            <v>0</v>
          </cell>
          <cell r="K88">
            <v>0</v>
          </cell>
          <cell r="L88">
            <v>0</v>
          </cell>
          <cell r="M88">
            <v>0</v>
          </cell>
          <cell r="N88">
            <v>0.98729999999999996</v>
          </cell>
        </row>
        <row r="91">
          <cell r="A91" t="str">
            <v>Sick Leave</v>
          </cell>
        </row>
        <row r="92">
          <cell r="A92" t="str">
            <v>Asset Management</v>
          </cell>
          <cell r="B92">
            <v>1.529999999999998E-2</v>
          </cell>
          <cell r="C92">
            <v>3.9999999999995595E-4</v>
          </cell>
          <cell r="D92">
            <v>1.1999999999999789E-3</v>
          </cell>
          <cell r="N92">
            <v>1.1600000000000055E-2</v>
          </cell>
        </row>
        <row r="93">
          <cell r="A93" t="str">
            <v>Business Development</v>
          </cell>
          <cell r="B93">
            <v>0</v>
          </cell>
          <cell r="C93">
            <v>0</v>
          </cell>
          <cell r="D93">
            <v>0</v>
          </cell>
          <cell r="N93">
            <v>0</v>
          </cell>
        </row>
        <row r="94">
          <cell r="A94" t="str">
            <v>Commercial Services</v>
          </cell>
          <cell r="B94">
            <v>2.4700000000000055E-2</v>
          </cell>
          <cell r="C94">
            <v>0</v>
          </cell>
          <cell r="D94">
            <v>3.0999999999999917E-3</v>
          </cell>
          <cell r="N94">
            <v>7.6000000000000512E-3</v>
          </cell>
        </row>
        <row r="95">
          <cell r="A95" t="str">
            <v>Network Regulation</v>
          </cell>
          <cell r="B95">
            <v>0</v>
          </cell>
          <cell r="C95">
            <v>0</v>
          </cell>
          <cell r="D95">
            <v>0</v>
          </cell>
          <cell r="N95">
            <v>0</v>
          </cell>
        </row>
        <row r="96">
          <cell r="A96" t="str">
            <v>Network Operations</v>
          </cell>
          <cell r="B96">
            <v>3.7000000000000366E-3</v>
          </cell>
          <cell r="C96">
            <v>1.3299999999999979E-2</v>
          </cell>
          <cell r="D96">
            <v>1.4100000000000001E-2</v>
          </cell>
          <cell r="N96">
            <v>1.1700000000000044E-2</v>
          </cell>
        </row>
        <row r="97">
          <cell r="A97" t="str">
            <v>Production Planning</v>
          </cell>
          <cell r="B97">
            <v>0</v>
          </cell>
          <cell r="C97">
            <v>0</v>
          </cell>
          <cell r="D97">
            <v>7.2999999999999732E-3</v>
          </cell>
          <cell r="N97">
            <v>2.3999999999999577E-3</v>
          </cell>
        </row>
        <row r="98">
          <cell r="A98" t="str">
            <v>Westar/ABI</v>
          </cell>
          <cell r="B98">
            <v>0</v>
          </cell>
          <cell r="C98">
            <v>0</v>
          </cell>
          <cell r="D98">
            <v>0</v>
          </cell>
          <cell r="N98">
            <v>0</v>
          </cell>
        </row>
        <row r="99">
          <cell r="A99" t="str">
            <v>Health &amp; Safety</v>
          </cell>
          <cell r="B99">
            <v>0</v>
          </cell>
          <cell r="C99">
            <v>0</v>
          </cell>
          <cell r="D99">
            <v>0</v>
          </cell>
          <cell r="N99">
            <v>0</v>
          </cell>
        </row>
        <row r="100">
          <cell r="A100" t="str">
            <v>WUGS</v>
          </cell>
          <cell r="B100">
            <v>0</v>
          </cell>
          <cell r="C100">
            <v>0</v>
          </cell>
          <cell r="D100">
            <v>0</v>
          </cell>
          <cell r="N100">
            <v>0</v>
          </cell>
        </row>
        <row r="101">
          <cell r="A101" t="str">
            <v>DMS</v>
          </cell>
          <cell r="B101">
            <v>7.6200000000000045E-2</v>
          </cell>
          <cell r="C101">
            <v>7.4999999999999512E-3</v>
          </cell>
          <cell r="D101">
            <v>5.1300000000000012E-2</v>
          </cell>
          <cell r="N101">
            <v>2.4399999999999977E-2</v>
          </cell>
        </row>
        <row r="102">
          <cell r="A102" t="str">
            <v>Comm &amp; PR</v>
          </cell>
          <cell r="B102">
            <v>0</v>
          </cell>
          <cell r="C102">
            <v>0</v>
          </cell>
          <cell r="D102">
            <v>0</v>
          </cell>
          <cell r="N102">
            <v>0</v>
          </cell>
        </row>
        <row r="103">
          <cell r="A103" t="str">
            <v>Management</v>
          </cell>
          <cell r="B103">
            <v>0</v>
          </cell>
          <cell r="C103">
            <v>0</v>
          </cell>
          <cell r="D103">
            <v>0</v>
          </cell>
          <cell r="N103">
            <v>0</v>
          </cell>
        </row>
        <row r="105">
          <cell r="A105" t="str">
            <v>Total</v>
          </cell>
          <cell r="B105">
            <v>9.4000000000000004E-3</v>
          </cell>
          <cell r="C105">
            <v>6.6E-3</v>
          </cell>
          <cell r="D105">
            <v>1.2699999999999999E-2</v>
          </cell>
          <cell r="E105">
            <v>1.1599999999999999E-2</v>
          </cell>
          <cell r="F105">
            <v>1.1599999999999999E-2</v>
          </cell>
          <cell r="G105">
            <v>5.5999999999999999E-3</v>
          </cell>
          <cell r="H105">
            <v>0</v>
          </cell>
          <cell r="I105">
            <v>0</v>
          </cell>
          <cell r="J105">
            <v>0</v>
          </cell>
          <cell r="K105">
            <v>0</v>
          </cell>
          <cell r="L105">
            <v>0</v>
          </cell>
          <cell r="M105">
            <v>0</v>
          </cell>
          <cell r="N105">
            <v>9.7000000000000003E-3</v>
          </cell>
        </row>
        <row r="107">
          <cell r="A107" t="str">
            <v>LTIs</v>
          </cell>
        </row>
        <row r="108">
          <cell r="A108" t="str">
            <v>Asset Management</v>
          </cell>
          <cell r="B108">
            <v>0</v>
          </cell>
          <cell r="C108">
            <v>0</v>
          </cell>
          <cell r="D108">
            <v>0</v>
          </cell>
          <cell r="E108">
            <v>0</v>
          </cell>
          <cell r="F108">
            <v>0</v>
          </cell>
          <cell r="G108">
            <v>0</v>
          </cell>
          <cell r="H108">
            <v>0</v>
          </cell>
          <cell r="N108">
            <v>0</v>
          </cell>
        </row>
        <row r="109">
          <cell r="A109" t="str">
            <v>Business Development</v>
          </cell>
          <cell r="B109">
            <v>0</v>
          </cell>
          <cell r="C109">
            <v>0</v>
          </cell>
          <cell r="D109">
            <v>0</v>
          </cell>
          <cell r="E109">
            <v>0</v>
          </cell>
          <cell r="F109">
            <v>0</v>
          </cell>
          <cell r="G109">
            <v>0</v>
          </cell>
          <cell r="H109">
            <v>0</v>
          </cell>
          <cell r="N109">
            <v>0</v>
          </cell>
        </row>
        <row r="110">
          <cell r="A110" t="str">
            <v>Commercial Services</v>
          </cell>
          <cell r="B110">
            <v>0</v>
          </cell>
          <cell r="C110">
            <v>0</v>
          </cell>
          <cell r="D110">
            <v>0</v>
          </cell>
          <cell r="E110">
            <v>0</v>
          </cell>
          <cell r="F110">
            <v>0</v>
          </cell>
          <cell r="G110">
            <v>0</v>
          </cell>
          <cell r="H110">
            <v>0</v>
          </cell>
          <cell r="N110">
            <v>0</v>
          </cell>
        </row>
        <row r="111">
          <cell r="A111" t="str">
            <v>Network Regulation</v>
          </cell>
          <cell r="B111">
            <v>0</v>
          </cell>
          <cell r="C111">
            <v>0</v>
          </cell>
          <cell r="D111">
            <v>0</v>
          </cell>
          <cell r="E111">
            <v>0</v>
          </cell>
          <cell r="F111">
            <v>0</v>
          </cell>
          <cell r="G111">
            <v>0</v>
          </cell>
          <cell r="H111">
            <v>0</v>
          </cell>
          <cell r="N111">
            <v>0</v>
          </cell>
        </row>
        <row r="112">
          <cell r="A112" t="str">
            <v>Network Operations</v>
          </cell>
          <cell r="B112">
            <v>0</v>
          </cell>
          <cell r="C112">
            <v>0</v>
          </cell>
          <cell r="D112">
            <v>0</v>
          </cell>
          <cell r="E112">
            <v>0</v>
          </cell>
          <cell r="F112">
            <v>0</v>
          </cell>
          <cell r="G112">
            <v>0</v>
          </cell>
          <cell r="H112">
            <v>0</v>
          </cell>
          <cell r="N112">
            <v>0</v>
          </cell>
        </row>
        <row r="113">
          <cell r="A113" t="str">
            <v>Production Planning</v>
          </cell>
          <cell r="B113">
            <v>0</v>
          </cell>
          <cell r="C113">
            <v>0</v>
          </cell>
          <cell r="D113">
            <v>0</v>
          </cell>
          <cell r="E113">
            <v>0</v>
          </cell>
          <cell r="F113">
            <v>0</v>
          </cell>
          <cell r="G113">
            <v>0</v>
          </cell>
          <cell r="H113">
            <v>0</v>
          </cell>
          <cell r="N113">
            <v>0</v>
          </cell>
        </row>
        <row r="114">
          <cell r="A114" t="str">
            <v>Westar/ABI</v>
          </cell>
          <cell r="B114">
            <v>0</v>
          </cell>
          <cell r="C114">
            <v>0</v>
          </cell>
          <cell r="D114">
            <v>0</v>
          </cell>
          <cell r="E114">
            <v>0</v>
          </cell>
          <cell r="F114">
            <v>0</v>
          </cell>
          <cell r="G114">
            <v>0</v>
          </cell>
          <cell r="H114">
            <v>0</v>
          </cell>
          <cell r="N114">
            <v>0</v>
          </cell>
        </row>
        <row r="115">
          <cell r="A115" t="str">
            <v>Health &amp; Safety</v>
          </cell>
          <cell r="B115">
            <v>0</v>
          </cell>
          <cell r="C115">
            <v>0</v>
          </cell>
          <cell r="D115">
            <v>0</v>
          </cell>
          <cell r="E115">
            <v>0</v>
          </cell>
          <cell r="F115">
            <v>0</v>
          </cell>
          <cell r="G115">
            <v>0</v>
          </cell>
          <cell r="H115">
            <v>0</v>
          </cell>
          <cell r="N115">
            <v>0</v>
          </cell>
        </row>
        <row r="116">
          <cell r="A116" t="str">
            <v>Management</v>
          </cell>
          <cell r="B116">
            <v>0</v>
          </cell>
          <cell r="C116">
            <v>0</v>
          </cell>
          <cell r="D116">
            <v>0</v>
          </cell>
          <cell r="E116">
            <v>0</v>
          </cell>
          <cell r="F116">
            <v>0</v>
          </cell>
          <cell r="G116">
            <v>0</v>
          </cell>
          <cell r="H116">
            <v>0</v>
          </cell>
          <cell r="N116">
            <v>0</v>
          </cell>
        </row>
        <row r="117">
          <cell r="N117">
            <v>0</v>
          </cell>
        </row>
        <row r="118">
          <cell r="A118" t="str">
            <v>Total</v>
          </cell>
          <cell r="B118">
            <v>0</v>
          </cell>
          <cell r="C118">
            <v>0</v>
          </cell>
          <cell r="D118">
            <v>0</v>
          </cell>
          <cell r="E118">
            <v>0</v>
          </cell>
          <cell r="F118">
            <v>0</v>
          </cell>
          <cell r="G118">
            <v>0</v>
          </cell>
          <cell r="H118">
            <v>0</v>
          </cell>
          <cell r="I118">
            <v>0</v>
          </cell>
          <cell r="J118">
            <v>0</v>
          </cell>
          <cell r="K118">
            <v>0</v>
          </cell>
          <cell r="L118">
            <v>0</v>
          </cell>
          <cell r="M118">
            <v>0</v>
          </cell>
          <cell r="N118">
            <v>0</v>
          </cell>
        </row>
      </sheetData>
      <sheetData sheetId="7" refreshError="1">
        <row r="1">
          <cell r="C1">
            <v>6</v>
          </cell>
        </row>
      </sheetData>
      <sheetData sheetId="8" refreshError="1"/>
      <sheetData sheetId="9" refreshError="1"/>
      <sheetData sheetId="1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Outcomes"/>
      <sheetName val="MAAR"/>
      <sheetName val="Price Limits"/>
      <sheetName val="Trans"/>
      <sheetName val="DUOS (t)"/>
      <sheetName val="TUOS (t)"/>
      <sheetName val="CPT (t)"/>
      <sheetName val="MSR (t)"/>
      <sheetName val="NUOS (t)"/>
      <sheetName val="DUOS (t-1)"/>
      <sheetName val="Q (ct-1) act"/>
      <sheetName val="RE (ct)"/>
      <sheetName val="RE (ct-1)"/>
      <sheetName val="Q (ct-1) adj (ct)"/>
      <sheetName val="Q (ct-1) adj (ct-1)"/>
      <sheetName val="ACS (t)"/>
    </sheetNames>
    <sheetDataSet>
      <sheetData sheetId="0"/>
      <sheetData sheetId="1">
        <row r="2">
          <cell r="B2" t="str">
            <v>ActewAGL</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by Location"/>
      <sheetName val="Summary by Strategy"/>
      <sheetName val="Strategies"/>
      <sheetName val="Comments"/>
      <sheetName val="Deleted"/>
      <sheetName val="Sheet1"/>
      <sheetName val="Sheet2"/>
      <sheetName val="Sheet3"/>
      <sheetName val="Summary "/>
      <sheetName val="Projects"/>
    </sheetNames>
    <sheetDataSet>
      <sheetData sheetId="0"/>
      <sheetData sheetId="1"/>
      <sheetData sheetId="2" refreshError="1">
        <row r="6">
          <cell r="B6">
            <v>0</v>
          </cell>
          <cell r="C6" t="str">
            <v>Transformers</v>
          </cell>
          <cell r="D6" t="str">
            <v>Condition Assessment</v>
          </cell>
          <cell r="E6" t="str">
            <v>Other</v>
          </cell>
          <cell r="F6" t="str">
            <v>Life Assessment</v>
          </cell>
          <cell r="G6" t="str">
            <v>O</v>
          </cell>
          <cell r="H6" t="str">
            <v>I</v>
          </cell>
          <cell r="I6">
            <v>1994</v>
          </cell>
          <cell r="J6" t="str">
            <v>Asset Managers</v>
          </cell>
          <cell r="K6" t="str">
            <v>Recurrent</v>
          </cell>
          <cell r="M6" t="str">
            <v>RM</v>
          </cell>
          <cell r="Q6">
            <v>3</v>
          </cell>
        </row>
        <row r="7">
          <cell r="B7">
            <v>0.1</v>
          </cell>
          <cell r="C7" t="str">
            <v>Transformers</v>
          </cell>
          <cell r="D7" t="str">
            <v>Transformer/Reactor Refurbishment</v>
          </cell>
          <cell r="E7" t="str">
            <v>Life Extension</v>
          </cell>
          <cell r="F7" t="str">
            <v>Refurbish Transformers</v>
          </cell>
          <cell r="G7" t="str">
            <v>M</v>
          </cell>
          <cell r="H7" t="str">
            <v>C</v>
          </cell>
          <cell r="I7">
            <v>1994</v>
          </cell>
          <cell r="J7" t="str">
            <v>Asset Managers</v>
          </cell>
          <cell r="K7" t="str">
            <v>Recurrent</v>
          </cell>
          <cell r="L7" t="str">
            <v>Need to separate oil leaks and oil treatment and also to include all txs in Attach A</v>
          </cell>
          <cell r="M7" t="str">
            <v>Assess indivually</v>
          </cell>
          <cell r="Q7" t="str">
            <v>3i</v>
          </cell>
        </row>
        <row r="8">
          <cell r="B8">
            <v>1</v>
          </cell>
          <cell r="C8" t="str">
            <v>Transformers</v>
          </cell>
          <cell r="D8" t="str">
            <v>Transformer/Reactor Life Extension</v>
          </cell>
          <cell r="E8" t="str">
            <v>Life Extension</v>
          </cell>
          <cell r="F8" t="str">
            <v>Life Extension Works</v>
          </cell>
          <cell r="G8" t="str">
            <v>C</v>
          </cell>
        </row>
        <row r="9">
          <cell r="B9">
            <v>1.1000000000000001</v>
          </cell>
          <cell r="C9" t="str">
            <v>Transformers</v>
          </cell>
          <cell r="D9" t="str">
            <v>Transformer/Reactor Replacement</v>
          </cell>
          <cell r="E9" t="str">
            <v>Replacement</v>
          </cell>
          <cell r="F9" t="str">
            <v>Replace Transformers (planned)</v>
          </cell>
          <cell r="G9" t="str">
            <v>C</v>
          </cell>
          <cell r="H9" t="str">
            <v>C</v>
          </cell>
          <cell r="I9">
            <v>2002</v>
          </cell>
          <cell r="J9" t="str">
            <v>Asset Managers</v>
          </cell>
          <cell r="K9" t="str">
            <v>Recurrent</v>
          </cell>
          <cell r="M9" t="str">
            <v>Assess indivually</v>
          </cell>
          <cell r="Q9" t="str">
            <v>2i</v>
          </cell>
        </row>
        <row r="10">
          <cell r="B10">
            <v>2</v>
          </cell>
          <cell r="C10" t="str">
            <v>Transformers</v>
          </cell>
          <cell r="D10" t="str">
            <v>Transformer/Reactor Failure</v>
          </cell>
          <cell r="E10" t="str">
            <v>Replacement</v>
          </cell>
          <cell r="F10" t="str">
            <v>Replace Transformers (unplanned)</v>
          </cell>
          <cell r="G10" t="str">
            <v>C</v>
          </cell>
          <cell r="H10" t="str">
            <v>C</v>
          </cell>
          <cell r="I10">
            <v>2002</v>
          </cell>
          <cell r="J10" t="str">
            <v>SSE</v>
          </cell>
          <cell r="K10" t="str">
            <v>Recurrent</v>
          </cell>
          <cell r="M10">
            <v>0</v>
          </cell>
          <cell r="N10">
            <v>0</v>
          </cell>
          <cell r="O10">
            <v>10</v>
          </cell>
          <cell r="P10">
            <v>0</v>
          </cell>
          <cell r="Q10">
            <v>1</v>
          </cell>
        </row>
        <row r="11">
          <cell r="B11">
            <v>3.1</v>
          </cell>
          <cell r="C11" t="str">
            <v>Transformers</v>
          </cell>
          <cell r="D11" t="str">
            <v>Conservator Bags</v>
          </cell>
          <cell r="E11" t="str">
            <v>Conservator Bags</v>
          </cell>
          <cell r="F11" t="str">
            <v>Install bags on Txs manufactured &gt;1975</v>
          </cell>
          <cell r="G11" t="str">
            <v>C</v>
          </cell>
          <cell r="H11" t="str">
            <v>R</v>
          </cell>
          <cell r="I11">
            <v>1994</v>
          </cell>
          <cell r="J11" t="str">
            <v>Asset Managers</v>
          </cell>
          <cell r="K11" t="str">
            <v>Deferred (no date)</v>
          </cell>
          <cell r="L11" t="str">
            <v>Need to split Strategy a1 into pre 1975 and post1975</v>
          </cell>
          <cell r="M11">
            <v>0</v>
          </cell>
          <cell r="N11">
            <v>0</v>
          </cell>
          <cell r="O11">
            <v>0</v>
          </cell>
          <cell r="P11">
            <v>10</v>
          </cell>
          <cell r="Q11">
            <v>3</v>
          </cell>
        </row>
        <row r="12">
          <cell r="B12">
            <v>3.2</v>
          </cell>
          <cell r="C12" t="str">
            <v>Transformers</v>
          </cell>
          <cell r="D12" t="str">
            <v>Conservator Bags</v>
          </cell>
          <cell r="E12" t="str">
            <v>Conservator Bags</v>
          </cell>
          <cell r="F12" t="str">
            <v>Install bags on Txs manufactured &lt;1975</v>
          </cell>
          <cell r="G12" t="str">
            <v>C</v>
          </cell>
          <cell r="H12" t="str">
            <v>R</v>
          </cell>
          <cell r="I12">
            <v>1994</v>
          </cell>
          <cell r="J12" t="str">
            <v>Asset Managers</v>
          </cell>
          <cell r="K12" t="str">
            <v>Deferred (2003)</v>
          </cell>
          <cell r="L12" t="str">
            <v>Reason for difference between pre 1975 and post 1975 not clear</v>
          </cell>
          <cell r="M12">
            <v>0</v>
          </cell>
          <cell r="N12">
            <v>0</v>
          </cell>
          <cell r="O12">
            <v>0</v>
          </cell>
          <cell r="P12">
            <v>8</v>
          </cell>
          <cell r="Q12">
            <v>3</v>
          </cell>
        </row>
        <row r="13">
          <cell r="B13">
            <v>3.3</v>
          </cell>
          <cell r="C13" t="str">
            <v>Transformers</v>
          </cell>
          <cell r="D13" t="str">
            <v>Conservator Bags</v>
          </cell>
          <cell r="E13" t="str">
            <v>Conservator Bags</v>
          </cell>
          <cell r="F13" t="str">
            <v>Review effectiveness of air/oil separation systems and investigate alternative methods</v>
          </cell>
          <cell r="G13" t="str">
            <v>O</v>
          </cell>
          <cell r="H13" t="str">
            <v>I</v>
          </cell>
          <cell r="I13">
            <v>2002</v>
          </cell>
          <cell r="J13" t="str">
            <v>AM/Central</v>
          </cell>
          <cell r="K13">
            <v>38352</v>
          </cell>
          <cell r="M13">
            <v>0</v>
          </cell>
          <cell r="N13">
            <v>0</v>
          </cell>
          <cell r="O13">
            <v>0</v>
          </cell>
          <cell r="P13">
            <v>8</v>
          </cell>
          <cell r="Q13">
            <v>3</v>
          </cell>
        </row>
        <row r="14">
          <cell r="B14">
            <v>4</v>
          </cell>
          <cell r="C14" t="str">
            <v>Transformers</v>
          </cell>
          <cell r="D14" t="str">
            <v>Sealing of On Load Tapchanger Diverter Compartments</v>
          </cell>
          <cell r="E14" t="str">
            <v>Other</v>
          </cell>
          <cell r="F14" t="str">
            <v>Review effectiveness of existing condition monitoring where oil leaks from diverter into the main tank and examine alternative techniques</v>
          </cell>
          <cell r="G14" t="str">
            <v>O</v>
          </cell>
          <cell r="H14" t="str">
            <v>I</v>
          </cell>
          <cell r="I14">
            <v>2002</v>
          </cell>
          <cell r="J14" t="str">
            <v>SSE</v>
          </cell>
          <cell r="K14">
            <v>38504</v>
          </cell>
          <cell r="L14" t="str">
            <v>Target dates required</v>
          </cell>
          <cell r="M14">
            <v>0</v>
          </cell>
          <cell r="N14">
            <v>0</v>
          </cell>
          <cell r="O14">
            <v>0</v>
          </cell>
          <cell r="P14">
            <v>8</v>
          </cell>
          <cell r="Q14">
            <v>3</v>
          </cell>
        </row>
        <row r="15">
          <cell r="B15">
            <v>5.0999999999999996</v>
          </cell>
          <cell r="C15" t="str">
            <v>Transformers</v>
          </cell>
          <cell r="D15" t="str">
            <v>Ageing of On Load Tapchangers</v>
          </cell>
          <cell r="E15" t="str">
            <v>Other</v>
          </cell>
          <cell r="F15" t="str">
            <v>Review all tapchangers that operate more than 15,000 times per year and assess suitability for an on-line filter unit to be installed, or other methods of controlling diverter switch wear</v>
          </cell>
          <cell r="G15" t="str">
            <v>O</v>
          </cell>
          <cell r="H15" t="str">
            <v>I</v>
          </cell>
          <cell r="I15">
            <v>1998</v>
          </cell>
          <cell r="J15" t="str">
            <v>Asset Managers</v>
          </cell>
          <cell r="K15">
            <v>38504</v>
          </cell>
          <cell r="L15" t="str">
            <v>Target dates required</v>
          </cell>
          <cell r="M15">
            <v>2</v>
          </cell>
          <cell r="N15">
            <v>2</v>
          </cell>
          <cell r="O15">
            <v>10</v>
          </cell>
          <cell r="P15">
            <v>8</v>
          </cell>
          <cell r="Q15">
            <v>3</v>
          </cell>
        </row>
        <row r="16">
          <cell r="B16">
            <v>5.2</v>
          </cell>
          <cell r="C16" t="str">
            <v>Transformers</v>
          </cell>
          <cell r="D16" t="str">
            <v>Ageing of On Load Tapchangers</v>
          </cell>
          <cell r="E16" t="str">
            <v>Other</v>
          </cell>
          <cell r="F16" t="str">
            <v>Install on-line oil filter units as determined by the investigation</v>
          </cell>
          <cell r="G16" t="str">
            <v>C</v>
          </cell>
          <cell r="H16" t="str">
            <v>C</v>
          </cell>
          <cell r="I16">
            <v>1998</v>
          </cell>
          <cell r="J16" t="str">
            <v>Asset Managers</v>
          </cell>
          <cell r="K16" t="str">
            <v>To be determined by investigation</v>
          </cell>
          <cell r="M16">
            <v>2</v>
          </cell>
          <cell r="N16">
            <v>2</v>
          </cell>
          <cell r="O16">
            <v>10</v>
          </cell>
          <cell r="P16">
            <v>8</v>
          </cell>
          <cell r="Q16">
            <v>3</v>
          </cell>
        </row>
        <row r="17">
          <cell r="B17">
            <v>6.1</v>
          </cell>
          <cell r="C17" t="str">
            <v>Transformers</v>
          </cell>
          <cell r="D17" t="str">
            <v>Ageing of On Load Tapchangers</v>
          </cell>
          <cell r="E17" t="str">
            <v>Other</v>
          </cell>
          <cell r="F17" t="str">
            <v>Develop a schedule for the inspection of all Reinhausen tapchangers with greater than 300,000 operations (500,000 operations for transformers loaded between 30%  and 50% of rating)</v>
          </cell>
          <cell r="G17" t="str">
            <v>O</v>
          </cell>
          <cell r="H17" t="str">
            <v>I</v>
          </cell>
          <cell r="I17">
            <v>2002</v>
          </cell>
          <cell r="J17" t="str">
            <v>SSE</v>
          </cell>
          <cell r="K17">
            <v>38322</v>
          </cell>
          <cell r="L17" t="str">
            <v>If it hasn't been done need to renew target date.  Also need to split strategy it List and Maintenance Actions</v>
          </cell>
          <cell r="M17">
            <v>2</v>
          </cell>
          <cell r="N17">
            <v>2</v>
          </cell>
          <cell r="O17">
            <v>10</v>
          </cell>
          <cell r="P17">
            <v>10</v>
          </cell>
          <cell r="Q17">
            <v>3</v>
          </cell>
        </row>
        <row r="18">
          <cell r="B18">
            <v>6.2</v>
          </cell>
          <cell r="C18" t="str">
            <v>Transformers</v>
          </cell>
          <cell r="D18" t="str">
            <v>Ageing of On Load Tapchangers</v>
          </cell>
          <cell r="E18" t="str">
            <v>Other</v>
          </cell>
          <cell r="F18" t="str">
            <v>Inspect Reinhausen type diverters in conjunction with suitably trained persons as per operational schedule</v>
          </cell>
          <cell r="G18" t="str">
            <v>O</v>
          </cell>
          <cell r="H18" t="str">
            <v>I</v>
          </cell>
          <cell r="I18">
            <v>2002</v>
          </cell>
          <cell r="J18" t="str">
            <v>Asset Managers</v>
          </cell>
          <cell r="K18">
            <v>38533</v>
          </cell>
          <cell r="M18">
            <v>2</v>
          </cell>
          <cell r="N18">
            <v>2</v>
          </cell>
          <cell r="O18">
            <v>10</v>
          </cell>
          <cell r="P18">
            <v>10</v>
          </cell>
          <cell r="Q18">
            <v>3</v>
          </cell>
        </row>
        <row r="19">
          <cell r="B19">
            <v>6.3</v>
          </cell>
          <cell r="C19" t="str">
            <v>Transformers</v>
          </cell>
          <cell r="D19" t="str">
            <v>Ageing of On Load Tapchangers</v>
          </cell>
          <cell r="E19" t="str">
            <v>Replacement</v>
          </cell>
          <cell r="F19" t="str">
            <v>Replace Reinhausen diverter switches dependent on assessment</v>
          </cell>
          <cell r="G19" t="str">
            <v>C</v>
          </cell>
          <cell r="H19" t="str">
            <v>C</v>
          </cell>
          <cell r="I19">
            <v>1998</v>
          </cell>
          <cell r="J19" t="str">
            <v>Asset Managers</v>
          </cell>
          <cell r="K19" t="str">
            <v>To be determined by investigation</v>
          </cell>
          <cell r="L19" t="str">
            <v>This strategy will need to be defined better so it can be costed.</v>
          </cell>
          <cell r="M19">
            <v>2</v>
          </cell>
          <cell r="N19">
            <v>2</v>
          </cell>
          <cell r="O19">
            <v>10</v>
          </cell>
          <cell r="P19">
            <v>10</v>
          </cell>
          <cell r="Q19">
            <v>3</v>
          </cell>
        </row>
        <row r="20">
          <cell r="B20">
            <v>7</v>
          </cell>
          <cell r="C20" t="str">
            <v>Transformers</v>
          </cell>
          <cell r="D20" t="str">
            <v>Ageing of On Load Tapchangers</v>
          </cell>
          <cell r="E20" t="str">
            <v>Other</v>
          </cell>
          <cell r="F20" t="str">
            <v>Identify F&amp;D Type diverters where there is no mechanical stop</v>
          </cell>
          <cell r="G20" t="str">
            <v>O</v>
          </cell>
          <cell r="H20" t="str">
            <v>I</v>
          </cell>
          <cell r="I20">
            <v>2003</v>
          </cell>
          <cell r="J20" t="str">
            <v>Asset Managers</v>
          </cell>
          <cell r="L20" t="str">
            <v xml:space="preserve">This strategy needs to be split into I &amp; M and target date added to I </v>
          </cell>
          <cell r="M20">
            <v>2</v>
          </cell>
          <cell r="N20">
            <v>2</v>
          </cell>
          <cell r="O20">
            <v>10</v>
          </cell>
          <cell r="P20">
            <v>10</v>
          </cell>
          <cell r="Q20">
            <v>3</v>
          </cell>
        </row>
        <row r="21">
          <cell r="B21">
            <v>7.1</v>
          </cell>
          <cell r="C21" t="str">
            <v>Transformers</v>
          </cell>
          <cell r="D21" t="str">
            <v>Ageing of On Load Tapchangers</v>
          </cell>
          <cell r="E21" t="str">
            <v>Other</v>
          </cell>
          <cell r="F21" t="str">
            <v>Fit new end stops to F &amp; D types</v>
          </cell>
          <cell r="G21" t="str">
            <v>O</v>
          </cell>
          <cell r="H21" t="str">
            <v>M</v>
          </cell>
          <cell r="I21">
            <v>2003</v>
          </cell>
          <cell r="J21" t="str">
            <v>Asset Managers</v>
          </cell>
          <cell r="K21">
            <v>38168</v>
          </cell>
          <cell r="L21" t="str">
            <v>If not done renew target dates.</v>
          </cell>
          <cell r="M21">
            <v>2</v>
          </cell>
          <cell r="N21">
            <v>2</v>
          </cell>
          <cell r="O21">
            <v>10</v>
          </cell>
          <cell r="P21">
            <v>10</v>
          </cell>
          <cell r="Q21">
            <v>3</v>
          </cell>
        </row>
        <row r="22">
          <cell r="B22">
            <v>8</v>
          </cell>
          <cell r="C22" t="str">
            <v>Transformers</v>
          </cell>
          <cell r="D22" t="str">
            <v>Ageing of On Load Tapchangers</v>
          </cell>
          <cell r="E22" t="str">
            <v>Other</v>
          </cell>
          <cell r="F22" t="str">
            <v>Investigate comparison methods to verify alignment in tapchangers</v>
          </cell>
          <cell r="G22" t="str">
            <v>O</v>
          </cell>
          <cell r="H22" t="str">
            <v>I</v>
          </cell>
          <cell r="I22">
            <v>2003</v>
          </cell>
          <cell r="J22" t="str">
            <v>SSE</v>
          </cell>
          <cell r="K22">
            <v>38533</v>
          </cell>
          <cell r="M22">
            <v>2</v>
          </cell>
          <cell r="N22">
            <v>2</v>
          </cell>
          <cell r="O22">
            <v>10</v>
          </cell>
          <cell r="P22">
            <v>10</v>
          </cell>
          <cell r="Q22">
            <v>3</v>
          </cell>
        </row>
        <row r="23">
          <cell r="B23">
            <v>9.1</v>
          </cell>
          <cell r="C23" t="str">
            <v>Transformers</v>
          </cell>
          <cell r="D23" t="str">
            <v>Ageing of On Load Tapchangers</v>
          </cell>
          <cell r="E23" t="str">
            <v>Other</v>
          </cell>
          <cell r="F23" t="str">
            <v>Set up program of inspection and life assessment of at risk and aged tapchangers</v>
          </cell>
          <cell r="G23" t="str">
            <v>O</v>
          </cell>
          <cell r="H23" t="str">
            <v>I</v>
          </cell>
          <cell r="I23">
            <v>2003</v>
          </cell>
          <cell r="J23" t="str">
            <v>SSE</v>
          </cell>
          <cell r="K23">
            <v>37741</v>
          </cell>
          <cell r="L23" t="str">
            <v>Needs to be split into I &amp; M strategies and really needs more specific targets clarifying types of tapchangers referred to</v>
          </cell>
          <cell r="M23">
            <v>2</v>
          </cell>
          <cell r="N23">
            <v>2</v>
          </cell>
          <cell r="O23">
            <v>10</v>
          </cell>
          <cell r="P23">
            <v>10</v>
          </cell>
          <cell r="Q23">
            <v>3</v>
          </cell>
        </row>
        <row r="24">
          <cell r="B24">
            <v>9.1999999999999993</v>
          </cell>
          <cell r="C24" t="str">
            <v>Transformers</v>
          </cell>
          <cell r="D24" t="str">
            <v>Ageing of On Load Tapchangers</v>
          </cell>
          <cell r="E24" t="str">
            <v>Other</v>
          </cell>
          <cell r="F24" t="str">
            <v>Suitably trained staff to Inspect tapchangers determine life assessment</v>
          </cell>
          <cell r="G24" t="str">
            <v>O</v>
          </cell>
          <cell r="H24" t="str">
            <v>I</v>
          </cell>
          <cell r="I24">
            <v>2003</v>
          </cell>
          <cell r="J24" t="str">
            <v>Asset Managers</v>
          </cell>
          <cell r="K24">
            <v>39263</v>
          </cell>
          <cell r="M24">
            <v>2</v>
          </cell>
          <cell r="N24">
            <v>2</v>
          </cell>
          <cell r="O24">
            <v>10</v>
          </cell>
          <cell r="P24">
            <v>10</v>
          </cell>
          <cell r="Q24">
            <v>3</v>
          </cell>
        </row>
        <row r="25">
          <cell r="B25">
            <v>10</v>
          </cell>
          <cell r="C25" t="str">
            <v>Transformers</v>
          </cell>
          <cell r="D25" t="str">
            <v>Ageing of On Load Tapchangers</v>
          </cell>
          <cell r="E25" t="str">
            <v>Other</v>
          </cell>
          <cell r="F25" t="str">
            <v>Report and investigate AVR to reduce no. taps/day</v>
          </cell>
          <cell r="G25" t="str">
            <v>O</v>
          </cell>
          <cell r="H25" t="str">
            <v>I</v>
          </cell>
          <cell r="I25">
            <v>2003</v>
          </cell>
          <cell r="J25" t="str">
            <v>Asset Managers</v>
          </cell>
          <cell r="K25">
            <v>38168</v>
          </cell>
          <cell r="M25">
            <v>2</v>
          </cell>
          <cell r="N25">
            <v>2</v>
          </cell>
          <cell r="O25">
            <v>10</v>
          </cell>
          <cell r="P25">
            <v>8</v>
          </cell>
          <cell r="Q25">
            <v>3</v>
          </cell>
        </row>
        <row r="26">
          <cell r="B26">
            <v>11</v>
          </cell>
          <cell r="C26" t="str">
            <v>Transformers</v>
          </cell>
          <cell r="D26" t="str">
            <v>Bushings</v>
          </cell>
          <cell r="E26" t="str">
            <v>Replacement</v>
          </cell>
          <cell r="F26" t="str">
            <v>Replace all condenser bushings with no DDF point</v>
          </cell>
          <cell r="G26" t="str">
            <v>M</v>
          </cell>
          <cell r="H26" t="str">
            <v>R</v>
          </cell>
          <cell r="I26">
            <v>2000</v>
          </cell>
          <cell r="J26" t="str">
            <v>Asset Managers</v>
          </cell>
          <cell r="K26" t="str">
            <v xml:space="preserve"> Dec 2004</v>
          </cell>
          <cell r="L26" t="str">
            <v>Need to identify which transformers have condenser bushings with no DDF point</v>
          </cell>
          <cell r="M26">
            <v>10</v>
          </cell>
          <cell r="N26">
            <v>5</v>
          </cell>
          <cell r="O26">
            <v>10</v>
          </cell>
          <cell r="P26">
            <v>10</v>
          </cell>
          <cell r="Q26">
            <v>3</v>
          </cell>
        </row>
        <row r="27">
          <cell r="B27">
            <v>12</v>
          </cell>
          <cell r="C27" t="str">
            <v>Transformers</v>
          </cell>
          <cell r="D27" t="str">
            <v>Bushings</v>
          </cell>
          <cell r="E27" t="str">
            <v>Replacement</v>
          </cell>
          <cell r="F27" t="str">
            <v>Replace all condenser type SRBP bushings</v>
          </cell>
          <cell r="G27" t="str">
            <v>M</v>
          </cell>
          <cell r="H27" t="str">
            <v>R</v>
          </cell>
          <cell r="I27">
            <v>2003</v>
          </cell>
          <cell r="J27" t="str">
            <v>Asset Managers</v>
          </cell>
          <cell r="K27">
            <v>39629</v>
          </cell>
          <cell r="L27" t="str">
            <v>Identify bushings</v>
          </cell>
          <cell r="M27">
            <v>10</v>
          </cell>
          <cell r="N27">
            <v>5</v>
          </cell>
          <cell r="O27">
            <v>10</v>
          </cell>
          <cell r="P27">
            <v>10</v>
          </cell>
          <cell r="Q27">
            <v>3</v>
          </cell>
        </row>
        <row r="28">
          <cell r="B28">
            <v>13</v>
          </cell>
          <cell r="C28" t="str">
            <v>Transformers</v>
          </cell>
          <cell r="D28" t="str">
            <v>DGA Techniques</v>
          </cell>
          <cell r="E28" t="str">
            <v>Other</v>
          </cell>
          <cell r="F28" t="str">
            <v>Provide Specialist Training in DGA assessment techniques for selected staff</v>
          </cell>
          <cell r="G28" t="str">
            <v>O</v>
          </cell>
          <cell r="H28" t="str">
            <v>I</v>
          </cell>
          <cell r="I28">
            <v>2003</v>
          </cell>
          <cell r="J28" t="str">
            <v>SSE</v>
          </cell>
          <cell r="K28">
            <v>38322</v>
          </cell>
          <cell r="M28">
            <v>0</v>
          </cell>
          <cell r="N28">
            <v>0</v>
          </cell>
          <cell r="O28">
            <v>0</v>
          </cell>
          <cell r="P28">
            <v>8</v>
          </cell>
          <cell r="Q28">
            <v>3</v>
          </cell>
        </row>
        <row r="29">
          <cell r="B29">
            <v>13.1</v>
          </cell>
          <cell r="C29" t="str">
            <v>Transformers</v>
          </cell>
          <cell r="D29" t="str">
            <v>DGA Techniques</v>
          </cell>
          <cell r="E29" t="str">
            <v>Other</v>
          </cell>
          <cell r="F29" t="str">
            <v>Acquire DGA Assessment tools and implement supporting processes</v>
          </cell>
          <cell r="G29" t="str">
            <v>O</v>
          </cell>
          <cell r="H29" t="str">
            <v>I</v>
          </cell>
          <cell r="I29">
            <v>2003</v>
          </cell>
          <cell r="J29" t="str">
            <v>SSE</v>
          </cell>
          <cell r="K29">
            <v>38504</v>
          </cell>
          <cell r="M29">
            <v>0</v>
          </cell>
          <cell r="N29">
            <v>0</v>
          </cell>
          <cell r="O29">
            <v>0</v>
          </cell>
          <cell r="P29">
            <v>8</v>
          </cell>
          <cell r="Q29">
            <v>3</v>
          </cell>
        </row>
        <row r="30">
          <cell r="B30">
            <v>14.1</v>
          </cell>
          <cell r="C30" t="str">
            <v>Transformers</v>
          </cell>
          <cell r="D30" t="str">
            <v>Aged Transformers</v>
          </cell>
          <cell r="E30" t="str">
            <v>Other</v>
          </cell>
          <cell r="F30" t="str">
            <v>Review available DGA Data to identify transformers of concern</v>
          </cell>
          <cell r="G30" t="str">
            <v>O</v>
          </cell>
          <cell r="H30" t="str">
            <v>I</v>
          </cell>
          <cell r="I30">
            <v>2003</v>
          </cell>
          <cell r="J30" t="str">
            <v>Asset Managers</v>
          </cell>
          <cell r="K30">
            <v>38322</v>
          </cell>
          <cell r="M30">
            <v>0</v>
          </cell>
          <cell r="N30">
            <v>0</v>
          </cell>
          <cell r="O30">
            <v>0</v>
          </cell>
          <cell r="P30">
            <v>8</v>
          </cell>
          <cell r="Q30">
            <v>3</v>
          </cell>
        </row>
        <row r="31">
          <cell r="B31">
            <v>14.2</v>
          </cell>
          <cell r="C31" t="str">
            <v>Transformers</v>
          </cell>
          <cell r="D31" t="str">
            <v>Aged Transformers</v>
          </cell>
          <cell r="E31" t="str">
            <v>Other</v>
          </cell>
          <cell r="F31" t="str">
            <v>Develop an Aged transformer management policy supported by a decision making model</v>
          </cell>
          <cell r="G31" t="str">
            <v>O</v>
          </cell>
          <cell r="H31" t="str">
            <v>I</v>
          </cell>
          <cell r="I31">
            <v>2003</v>
          </cell>
          <cell r="J31" t="str">
            <v>SSE</v>
          </cell>
          <cell r="K31">
            <v>38322</v>
          </cell>
          <cell r="M31">
            <v>0</v>
          </cell>
          <cell r="N31">
            <v>0</v>
          </cell>
          <cell r="O31">
            <v>0</v>
          </cell>
          <cell r="P31">
            <v>8</v>
          </cell>
          <cell r="Q31">
            <v>3</v>
          </cell>
        </row>
        <row r="32">
          <cell r="B32">
            <v>14.3</v>
          </cell>
          <cell r="C32" t="str">
            <v>Transformers</v>
          </cell>
          <cell r="D32" t="str">
            <v>Aged Transformers</v>
          </cell>
          <cell r="E32" t="str">
            <v>Other</v>
          </cell>
          <cell r="F32" t="str">
            <v>Apply the Aged Transformer model to all transformers to prioritise at risk transformers for replacement or refurbishment</v>
          </cell>
          <cell r="G32" t="str">
            <v>O</v>
          </cell>
          <cell r="H32" t="str">
            <v>I</v>
          </cell>
          <cell r="I32">
            <v>2003</v>
          </cell>
          <cell r="J32" t="str">
            <v>Asset Managers</v>
          </cell>
          <cell r="K32">
            <v>38504</v>
          </cell>
          <cell r="M32">
            <v>0</v>
          </cell>
          <cell r="N32">
            <v>0</v>
          </cell>
          <cell r="O32">
            <v>0</v>
          </cell>
          <cell r="P32">
            <v>8</v>
          </cell>
          <cell r="Q32">
            <v>3</v>
          </cell>
        </row>
        <row r="33">
          <cell r="B33">
            <v>15</v>
          </cell>
          <cell r="C33" t="str">
            <v>Transformers</v>
          </cell>
          <cell r="D33" t="str">
            <v>Operational Recommendations</v>
          </cell>
          <cell r="E33" t="str">
            <v>Other</v>
          </cell>
          <cell r="F33" t="str">
            <v>Implement operating procedures to minimise risk of loss of supply when taking tapchangers out of service by taking transformers to new tap before switching</v>
          </cell>
          <cell r="G33" t="str">
            <v>O</v>
          </cell>
          <cell r="H33" t="str">
            <v>I</v>
          </cell>
          <cell r="I33">
            <v>2003</v>
          </cell>
          <cell r="J33" t="str">
            <v>SSE</v>
          </cell>
          <cell r="K33">
            <v>38322</v>
          </cell>
          <cell r="M33">
            <v>2</v>
          </cell>
          <cell r="N33">
            <v>2</v>
          </cell>
          <cell r="O33">
            <v>10</v>
          </cell>
          <cell r="P33">
            <v>8</v>
          </cell>
          <cell r="Q33">
            <v>3</v>
          </cell>
        </row>
        <row r="34">
          <cell r="B34">
            <v>16</v>
          </cell>
          <cell r="C34" t="str">
            <v>Circuit Breakers</v>
          </cell>
          <cell r="D34" t="str">
            <v>AEI GA 11 W8 CBs</v>
          </cell>
          <cell r="E34" t="str">
            <v>Replacement</v>
          </cell>
          <cell r="F34" t="str">
            <v>Replace all of this type</v>
          </cell>
          <cell r="G34" t="str">
            <v>C</v>
          </cell>
          <cell r="H34" t="str">
            <v>R</v>
          </cell>
          <cell r="I34">
            <v>1995</v>
          </cell>
          <cell r="J34" t="str">
            <v>Asset Managers</v>
          </cell>
          <cell r="K34" t="str">
            <v>June, 2008</v>
          </cell>
          <cell r="L34" t="str">
            <v>Strategy shouldn't identify rate of change</v>
          </cell>
          <cell r="M34">
            <v>8</v>
          </cell>
          <cell r="N34">
            <v>0</v>
          </cell>
          <cell r="O34">
            <v>10</v>
          </cell>
          <cell r="P34">
            <v>10</v>
          </cell>
        </row>
        <row r="35">
          <cell r="B35">
            <v>17</v>
          </cell>
          <cell r="C35" t="str">
            <v>Circuit Breakers</v>
          </cell>
          <cell r="D35" t="str">
            <v>132 kV (OBR30) Reyrolle CBs</v>
          </cell>
          <cell r="E35" t="str">
            <v>Replacement</v>
          </cell>
          <cell r="F35" t="str">
            <v>Replace all of this type</v>
          </cell>
          <cell r="G35" t="str">
            <v>C</v>
          </cell>
          <cell r="H35" t="str">
            <v>R</v>
          </cell>
          <cell r="I35">
            <v>1995</v>
          </cell>
          <cell r="J35" t="str">
            <v>Asset Managers</v>
          </cell>
          <cell r="K35" t="str">
            <v>June, 2004</v>
          </cell>
          <cell r="M35">
            <v>5</v>
          </cell>
          <cell r="N35">
            <v>0</v>
          </cell>
          <cell r="O35">
            <v>10</v>
          </cell>
          <cell r="P35">
            <v>10</v>
          </cell>
        </row>
        <row r="36">
          <cell r="B36">
            <v>18</v>
          </cell>
          <cell r="C36" t="str">
            <v>Circuit Breakers</v>
          </cell>
          <cell r="D36" t="str">
            <v>132 kV AEG WM5077</v>
          </cell>
          <cell r="E36" t="str">
            <v>Replacement</v>
          </cell>
          <cell r="F36" t="str">
            <v>Replace all of this type</v>
          </cell>
          <cell r="G36" t="str">
            <v>C</v>
          </cell>
          <cell r="H36" t="str">
            <v>R</v>
          </cell>
          <cell r="I36">
            <v>1995</v>
          </cell>
          <cell r="J36" t="str">
            <v>Asset Managers</v>
          </cell>
          <cell r="K36" t="str">
            <v>June, 2005</v>
          </cell>
          <cell r="M36">
            <v>0</v>
          </cell>
          <cell r="N36">
            <v>0</v>
          </cell>
          <cell r="O36">
            <v>8</v>
          </cell>
          <cell r="P36">
            <v>8</v>
          </cell>
        </row>
        <row r="37">
          <cell r="B37">
            <v>19</v>
          </cell>
          <cell r="C37" t="str">
            <v>Circuit Breakers</v>
          </cell>
          <cell r="D37" t="str">
            <v>66kV Oerlikon TOF60.6</v>
          </cell>
          <cell r="E37" t="str">
            <v>Replacement</v>
          </cell>
          <cell r="F37" t="str">
            <v>Replace all of this type</v>
          </cell>
          <cell r="G37" t="str">
            <v>C</v>
          </cell>
          <cell r="H37" t="str">
            <v>R</v>
          </cell>
          <cell r="I37">
            <v>1995</v>
          </cell>
          <cell r="J37" t="str">
            <v>Asset Managers</v>
          </cell>
          <cell r="K37">
            <v>38139</v>
          </cell>
          <cell r="M37">
            <v>0</v>
          </cell>
          <cell r="N37">
            <v>0</v>
          </cell>
          <cell r="O37">
            <v>8</v>
          </cell>
          <cell r="P37">
            <v>8</v>
          </cell>
        </row>
        <row r="38">
          <cell r="B38">
            <v>20</v>
          </cell>
          <cell r="C38" t="str">
            <v>Circuit Breakers</v>
          </cell>
          <cell r="D38" t="str">
            <v xml:space="preserve">33kV Westinghouse GC </v>
          </cell>
          <cell r="E38" t="str">
            <v>Replacement</v>
          </cell>
          <cell r="F38" t="str">
            <v>Replace if no DDF Point</v>
          </cell>
          <cell r="G38" t="str">
            <v>C</v>
          </cell>
          <cell r="H38" t="str">
            <v>R</v>
          </cell>
          <cell r="I38">
            <v>2001</v>
          </cell>
          <cell r="J38" t="str">
            <v>Asset Managers</v>
          </cell>
          <cell r="K38">
            <v>38504</v>
          </cell>
          <cell r="L38" t="str">
            <v>No completion date</v>
          </cell>
          <cell r="M38">
            <v>8</v>
          </cell>
          <cell r="N38">
            <v>2</v>
          </cell>
          <cell r="O38">
            <v>8</v>
          </cell>
          <cell r="P38">
            <v>5</v>
          </cell>
        </row>
        <row r="39">
          <cell r="B39">
            <v>20.100000000000001</v>
          </cell>
          <cell r="C39" t="str">
            <v>Circuit Breakers</v>
          </cell>
          <cell r="D39" t="str">
            <v xml:space="preserve">33kV Westinghouse GC </v>
          </cell>
          <cell r="E39" t="str">
            <v>Replacement</v>
          </cell>
          <cell r="F39" t="str">
            <v>Replace all of this type</v>
          </cell>
          <cell r="G39" t="str">
            <v>C</v>
          </cell>
          <cell r="H39" t="str">
            <v>R</v>
          </cell>
          <cell r="I39">
            <v>2004</v>
          </cell>
          <cell r="J39" t="str">
            <v>Asset Managers</v>
          </cell>
          <cell r="K39" t="str">
            <v>June, 2007</v>
          </cell>
          <cell r="M39">
            <v>5</v>
          </cell>
          <cell r="N39">
            <v>2</v>
          </cell>
          <cell r="O39">
            <v>8</v>
          </cell>
          <cell r="P39">
            <v>5</v>
          </cell>
        </row>
        <row r="40">
          <cell r="B40">
            <v>21</v>
          </cell>
          <cell r="C40" t="str">
            <v>Circuit Breakers</v>
          </cell>
          <cell r="D40" t="str">
            <v>22kv Sace</v>
          </cell>
          <cell r="E40" t="str">
            <v>Replacement</v>
          </cell>
          <cell r="F40" t="str">
            <v>Replace all of this type</v>
          </cell>
          <cell r="G40" t="str">
            <v>C</v>
          </cell>
          <cell r="H40" t="str">
            <v>R</v>
          </cell>
          <cell r="I40">
            <v>1998</v>
          </cell>
          <cell r="J40" t="str">
            <v>Asset Managers</v>
          </cell>
          <cell r="K40" t="str">
            <v>June, 2005</v>
          </cell>
          <cell r="M40">
            <v>0</v>
          </cell>
          <cell r="N40">
            <v>0</v>
          </cell>
          <cell r="O40">
            <v>8</v>
          </cell>
          <cell r="P40">
            <v>8</v>
          </cell>
        </row>
        <row r="41">
          <cell r="B41">
            <v>22</v>
          </cell>
          <cell r="C41" t="str">
            <v>Circuit Breakers</v>
          </cell>
          <cell r="D41" t="str">
            <v>132kV Galileo OCERD 150</v>
          </cell>
          <cell r="E41" t="str">
            <v>Replacement</v>
          </cell>
          <cell r="F41" t="str">
            <v>Replace all of this type</v>
          </cell>
          <cell r="G41" t="str">
            <v>C</v>
          </cell>
          <cell r="H41" t="str">
            <v>R</v>
          </cell>
          <cell r="I41">
            <v>1998</v>
          </cell>
          <cell r="J41" t="str">
            <v>Asset Managers</v>
          </cell>
          <cell r="K41" t="str">
            <v>June, 2005</v>
          </cell>
          <cell r="M41">
            <v>0</v>
          </cell>
          <cell r="N41">
            <v>10</v>
          </cell>
          <cell r="O41">
            <v>5</v>
          </cell>
          <cell r="P41">
            <v>5</v>
          </cell>
        </row>
        <row r="42">
          <cell r="B42">
            <v>23</v>
          </cell>
          <cell r="C42" t="str">
            <v>Circuit Breakers</v>
          </cell>
          <cell r="D42" t="str">
            <v>Oerlikon FS13C3.1 &amp; FR</v>
          </cell>
          <cell r="E42" t="str">
            <v>Replacement</v>
          </cell>
          <cell r="F42" t="str">
            <v>Replace all of this type</v>
          </cell>
          <cell r="G42" t="str">
            <v>C</v>
          </cell>
          <cell r="H42" t="str">
            <v>R</v>
          </cell>
          <cell r="I42">
            <v>1995</v>
          </cell>
          <cell r="J42" t="str">
            <v>Asset Managers</v>
          </cell>
          <cell r="K42" t="str">
            <v>June, 2005</v>
          </cell>
          <cell r="M42">
            <v>0</v>
          </cell>
          <cell r="N42">
            <v>0</v>
          </cell>
          <cell r="O42">
            <v>8</v>
          </cell>
          <cell r="P42">
            <v>8</v>
          </cell>
        </row>
        <row r="43">
          <cell r="B43">
            <v>24</v>
          </cell>
          <cell r="C43" t="str">
            <v>Circuit Breakers</v>
          </cell>
          <cell r="D43" t="str">
            <v xml:space="preserve">BTH 66kV </v>
          </cell>
          <cell r="E43" t="str">
            <v>Replacement</v>
          </cell>
          <cell r="F43" t="str">
            <v>Replace all of this type</v>
          </cell>
          <cell r="G43" t="str">
            <v>C</v>
          </cell>
          <cell r="H43" t="str">
            <v>R</v>
          </cell>
          <cell r="I43">
            <v>2000</v>
          </cell>
          <cell r="J43" t="str">
            <v>Asset Managers</v>
          </cell>
          <cell r="K43" t="str">
            <v>June, 2005</v>
          </cell>
          <cell r="M43">
            <v>5</v>
          </cell>
          <cell r="N43">
            <v>2</v>
          </cell>
          <cell r="O43">
            <v>8</v>
          </cell>
          <cell r="P43">
            <v>5</v>
          </cell>
        </row>
        <row r="44">
          <cell r="B44">
            <v>25</v>
          </cell>
          <cell r="C44" t="str">
            <v>Circuit Breakers</v>
          </cell>
          <cell r="D44" t="str">
            <v>Reyrolle 132kV OS</v>
          </cell>
          <cell r="E44" t="str">
            <v>Replacement</v>
          </cell>
          <cell r="F44" t="str">
            <v>Replace all of this type</v>
          </cell>
          <cell r="G44" t="str">
            <v>C</v>
          </cell>
          <cell r="H44" t="str">
            <v>R</v>
          </cell>
          <cell r="I44">
            <v>2000</v>
          </cell>
          <cell r="J44" t="str">
            <v>Asset Managers</v>
          </cell>
          <cell r="K44" t="str">
            <v>June,2005</v>
          </cell>
          <cell r="M44">
            <v>0</v>
          </cell>
          <cell r="N44">
            <v>0</v>
          </cell>
          <cell r="O44">
            <v>8</v>
          </cell>
          <cell r="P44">
            <v>8</v>
          </cell>
        </row>
        <row r="45">
          <cell r="B45">
            <v>26</v>
          </cell>
          <cell r="C45" t="str">
            <v>Circuit Breakers</v>
          </cell>
          <cell r="D45" t="str">
            <v>ASEA 132kV HKEY</v>
          </cell>
          <cell r="E45" t="str">
            <v>Replacement</v>
          </cell>
          <cell r="F45" t="str">
            <v>Replace all of this type</v>
          </cell>
          <cell r="G45" t="str">
            <v>C</v>
          </cell>
          <cell r="H45" t="str">
            <v>R</v>
          </cell>
          <cell r="I45">
            <v>2000</v>
          </cell>
          <cell r="J45" t="str">
            <v>Asset Managers</v>
          </cell>
          <cell r="K45" t="str">
            <v>June, 2011</v>
          </cell>
          <cell r="M45">
            <v>0</v>
          </cell>
          <cell r="N45">
            <v>0</v>
          </cell>
          <cell r="O45">
            <v>8</v>
          </cell>
          <cell r="P45">
            <v>8</v>
          </cell>
        </row>
        <row r="46">
          <cell r="B46">
            <v>27</v>
          </cell>
          <cell r="C46" t="str">
            <v>Circuit Breakers</v>
          </cell>
          <cell r="D46" t="str">
            <v>ASEA 66kV HKEY</v>
          </cell>
          <cell r="E46" t="str">
            <v>Replacement</v>
          </cell>
          <cell r="F46" t="str">
            <v>Replace all of this type</v>
          </cell>
          <cell r="G46" t="str">
            <v>C</v>
          </cell>
          <cell r="H46" t="str">
            <v>R</v>
          </cell>
          <cell r="I46">
            <v>2000</v>
          </cell>
          <cell r="J46" t="str">
            <v>Asset Managers</v>
          </cell>
          <cell r="K46" t="str">
            <v>June, 2007</v>
          </cell>
          <cell r="M46">
            <v>0</v>
          </cell>
          <cell r="N46">
            <v>0</v>
          </cell>
          <cell r="O46">
            <v>8</v>
          </cell>
          <cell r="P46">
            <v>8</v>
          </cell>
        </row>
        <row r="47">
          <cell r="B47">
            <v>28</v>
          </cell>
          <cell r="C47" t="str">
            <v>Circuit Breakers</v>
          </cell>
          <cell r="D47" t="str">
            <v>Brown Boveri 66kV ELF</v>
          </cell>
          <cell r="E47" t="str">
            <v>Replacement</v>
          </cell>
          <cell r="F47" t="str">
            <v>Replace all of this type</v>
          </cell>
          <cell r="G47" t="str">
            <v>C</v>
          </cell>
          <cell r="H47" t="str">
            <v>R</v>
          </cell>
          <cell r="I47">
            <v>2000</v>
          </cell>
          <cell r="J47" t="str">
            <v>Asset Managers</v>
          </cell>
          <cell r="K47" t="str">
            <v>June, 2013</v>
          </cell>
          <cell r="M47">
            <v>0</v>
          </cell>
          <cell r="N47">
            <v>0</v>
          </cell>
          <cell r="O47">
            <v>8</v>
          </cell>
          <cell r="P47">
            <v>8</v>
          </cell>
        </row>
        <row r="48">
          <cell r="B48">
            <v>29</v>
          </cell>
          <cell r="C48" t="str">
            <v>Circuit Breakers</v>
          </cell>
          <cell r="D48" t="str">
            <v>SF6 CBs</v>
          </cell>
          <cell r="E48" t="str">
            <v>Other</v>
          </cell>
          <cell r="F48" t="str">
            <v>Inspection of Nominated CBs</v>
          </cell>
          <cell r="G48" t="str">
            <v>O</v>
          </cell>
          <cell r="H48" t="str">
            <v>I</v>
          </cell>
          <cell r="I48">
            <v>2000</v>
          </cell>
          <cell r="J48" t="str">
            <v>SSE</v>
          </cell>
          <cell r="K48" t="str">
            <v>Recurrent Each April</v>
          </cell>
          <cell r="M48">
            <v>0</v>
          </cell>
          <cell r="N48">
            <v>0</v>
          </cell>
          <cell r="O48">
            <v>8</v>
          </cell>
          <cell r="P48">
            <v>0</v>
          </cell>
        </row>
        <row r="49">
          <cell r="B49">
            <v>30</v>
          </cell>
          <cell r="C49" t="str">
            <v>Circuit Breakers</v>
          </cell>
          <cell r="D49" t="str">
            <v>AEI 33kV Bulk Oil</v>
          </cell>
          <cell r="E49" t="str">
            <v>Replacement</v>
          </cell>
          <cell r="F49" t="str">
            <v>Replace all of this type</v>
          </cell>
          <cell r="G49" t="str">
            <v>C</v>
          </cell>
          <cell r="H49" t="str">
            <v>R</v>
          </cell>
          <cell r="I49">
            <v>2001</v>
          </cell>
          <cell r="J49" t="str">
            <v>Asset Managers</v>
          </cell>
          <cell r="K49">
            <v>39417</v>
          </cell>
          <cell r="M49">
            <v>5</v>
          </cell>
          <cell r="N49">
            <v>2</v>
          </cell>
          <cell r="O49">
            <v>8</v>
          </cell>
          <cell r="P49">
            <v>5</v>
          </cell>
        </row>
        <row r="50">
          <cell r="B50">
            <v>31</v>
          </cell>
          <cell r="C50" t="str">
            <v>Circuit Breakers</v>
          </cell>
          <cell r="D50" t="str">
            <v>ABB 132kV HLD</v>
          </cell>
          <cell r="E50" t="str">
            <v>Replacement</v>
          </cell>
          <cell r="F50" t="str">
            <v>Replace all of this type</v>
          </cell>
          <cell r="G50" t="str">
            <v>C</v>
          </cell>
          <cell r="H50" t="str">
            <v>R</v>
          </cell>
          <cell r="I50">
            <v>2004</v>
          </cell>
          <cell r="J50" t="str">
            <v>Asset Managers</v>
          </cell>
          <cell r="K50">
            <v>42887</v>
          </cell>
          <cell r="M50">
            <v>0</v>
          </cell>
          <cell r="N50">
            <v>0</v>
          </cell>
          <cell r="O50">
            <v>8</v>
          </cell>
          <cell r="P50">
            <v>8</v>
          </cell>
        </row>
        <row r="51">
          <cell r="B51">
            <v>32</v>
          </cell>
          <cell r="C51" t="str">
            <v>Circuit Breakers</v>
          </cell>
          <cell r="D51" t="str">
            <v>DELLE 66kV HPGE</v>
          </cell>
          <cell r="E51" t="str">
            <v>Replacement</v>
          </cell>
          <cell r="F51" t="str">
            <v>Replace all of this type</v>
          </cell>
          <cell r="G51" t="str">
            <v>C</v>
          </cell>
          <cell r="H51" t="str">
            <v>R</v>
          </cell>
          <cell r="I51">
            <v>2004</v>
          </cell>
          <cell r="J51" t="str">
            <v>Asset Managers</v>
          </cell>
          <cell r="K51">
            <v>42887</v>
          </cell>
          <cell r="M51">
            <v>0</v>
          </cell>
          <cell r="N51">
            <v>0</v>
          </cell>
          <cell r="O51">
            <v>8</v>
          </cell>
          <cell r="P51">
            <v>8</v>
          </cell>
        </row>
        <row r="52">
          <cell r="B52">
            <v>33</v>
          </cell>
          <cell r="C52" t="str">
            <v>Circuit Breakers</v>
          </cell>
          <cell r="D52" t="str">
            <v>Merlin Gerin FA1</v>
          </cell>
          <cell r="E52" t="str">
            <v>Replacement</v>
          </cell>
          <cell r="F52" t="str">
            <v>Assess for Replacement Strategy</v>
          </cell>
          <cell r="G52" t="str">
            <v>O</v>
          </cell>
          <cell r="H52" t="str">
            <v>I</v>
          </cell>
          <cell r="I52">
            <v>2002</v>
          </cell>
          <cell r="J52" t="str">
            <v>SSE</v>
          </cell>
          <cell r="K52">
            <v>39052</v>
          </cell>
          <cell r="M52">
            <v>0</v>
          </cell>
          <cell r="N52">
            <v>0</v>
          </cell>
          <cell r="O52">
            <v>8</v>
          </cell>
          <cell r="P52">
            <v>8</v>
          </cell>
        </row>
        <row r="53">
          <cell r="B53">
            <v>34</v>
          </cell>
          <cell r="C53" t="str">
            <v>Circuit Breakers</v>
          </cell>
          <cell r="D53" t="str">
            <v>Merlin Gerin FA2</v>
          </cell>
          <cell r="E53" t="str">
            <v>Replacement</v>
          </cell>
          <cell r="F53" t="str">
            <v>Assess for Replacement Strategy</v>
          </cell>
          <cell r="G53" t="str">
            <v>O</v>
          </cell>
          <cell r="H53" t="str">
            <v>I</v>
          </cell>
          <cell r="I53">
            <v>2002</v>
          </cell>
          <cell r="J53" t="str">
            <v>SSE</v>
          </cell>
          <cell r="K53">
            <v>38687</v>
          </cell>
          <cell r="M53">
            <v>0</v>
          </cell>
          <cell r="N53">
            <v>0</v>
          </cell>
          <cell r="O53">
            <v>8</v>
          </cell>
          <cell r="P53">
            <v>8</v>
          </cell>
        </row>
        <row r="54">
          <cell r="B54">
            <v>35</v>
          </cell>
          <cell r="C54" t="str">
            <v>Circuit Breakers</v>
          </cell>
          <cell r="D54" t="str">
            <v>Merlin Gerin FA4</v>
          </cell>
          <cell r="E54" t="str">
            <v>Replacement</v>
          </cell>
          <cell r="F54" t="str">
            <v>Assess for Replacement Strategy</v>
          </cell>
          <cell r="G54" t="str">
            <v>O</v>
          </cell>
          <cell r="H54" t="str">
            <v>I</v>
          </cell>
          <cell r="I54">
            <v>2002</v>
          </cell>
          <cell r="J54" t="str">
            <v>SSE</v>
          </cell>
          <cell r="K54">
            <v>38687</v>
          </cell>
          <cell r="M54">
            <v>0</v>
          </cell>
          <cell r="N54">
            <v>0</v>
          </cell>
          <cell r="O54">
            <v>8</v>
          </cell>
          <cell r="P54">
            <v>8</v>
          </cell>
        </row>
        <row r="55">
          <cell r="B55">
            <v>36</v>
          </cell>
          <cell r="C55" t="str">
            <v>Circuit Breakers</v>
          </cell>
          <cell r="D55" t="str">
            <v>Merlin Gerin PFA</v>
          </cell>
          <cell r="E55" t="str">
            <v>Replacement</v>
          </cell>
          <cell r="F55" t="str">
            <v>Assess for Replacement Strategy</v>
          </cell>
          <cell r="G55" t="str">
            <v>O</v>
          </cell>
          <cell r="H55" t="str">
            <v>I</v>
          </cell>
          <cell r="I55">
            <v>2002</v>
          </cell>
          <cell r="J55" t="str">
            <v>SSE</v>
          </cell>
          <cell r="K55">
            <v>39052</v>
          </cell>
          <cell r="M55">
            <v>0</v>
          </cell>
          <cell r="N55">
            <v>0</v>
          </cell>
          <cell r="O55">
            <v>8</v>
          </cell>
          <cell r="P55">
            <v>8</v>
          </cell>
        </row>
        <row r="56">
          <cell r="B56">
            <v>37</v>
          </cell>
          <cell r="C56" t="str">
            <v>Circuit Breakers</v>
          </cell>
          <cell r="D56" t="str">
            <v>330kv Sprecher HPF515Q6</v>
          </cell>
          <cell r="E56" t="str">
            <v>Replacement</v>
          </cell>
          <cell r="F56" t="str">
            <v>Assess for Replacement Strategy</v>
          </cell>
          <cell r="G56" t="str">
            <v>O</v>
          </cell>
          <cell r="H56" t="str">
            <v>I</v>
          </cell>
          <cell r="I56">
            <v>2002</v>
          </cell>
          <cell r="J56" t="str">
            <v>SSE</v>
          </cell>
          <cell r="K56">
            <v>38687</v>
          </cell>
          <cell r="M56">
            <v>0</v>
          </cell>
          <cell r="N56">
            <v>0</v>
          </cell>
          <cell r="O56">
            <v>8</v>
          </cell>
          <cell r="P56">
            <v>8</v>
          </cell>
        </row>
        <row r="57">
          <cell r="B57">
            <v>37.1</v>
          </cell>
          <cell r="C57" t="str">
            <v>Circuit Breakers</v>
          </cell>
          <cell r="D57" t="str">
            <v>BTH OW407</v>
          </cell>
          <cell r="E57" t="str">
            <v>Replacement</v>
          </cell>
          <cell r="F57" t="str">
            <v>Assess for Replacement Strategy</v>
          </cell>
          <cell r="G57" t="str">
            <v>O</v>
          </cell>
          <cell r="H57" t="str">
            <v>I</v>
          </cell>
          <cell r="I57">
            <v>2004</v>
          </cell>
          <cell r="J57" t="str">
            <v>SSE</v>
          </cell>
          <cell r="M57">
            <v>0</v>
          </cell>
          <cell r="N57">
            <v>0</v>
          </cell>
          <cell r="O57">
            <v>8</v>
          </cell>
          <cell r="P57">
            <v>8</v>
          </cell>
        </row>
        <row r="58">
          <cell r="B58">
            <v>37.200000000000003</v>
          </cell>
          <cell r="C58" t="str">
            <v>Circuit Breakers</v>
          </cell>
          <cell r="D58" t="str">
            <v>REYROLLE 132OS10</v>
          </cell>
          <cell r="E58" t="str">
            <v>Replacement</v>
          </cell>
          <cell r="F58" t="str">
            <v>Assess for Replacement Strategy</v>
          </cell>
          <cell r="G58" t="str">
            <v>O</v>
          </cell>
          <cell r="H58" t="str">
            <v>I</v>
          </cell>
          <cell r="I58">
            <v>2004</v>
          </cell>
          <cell r="J58" t="str">
            <v>SSE</v>
          </cell>
          <cell r="M58">
            <v>0</v>
          </cell>
          <cell r="N58">
            <v>0</v>
          </cell>
          <cell r="O58">
            <v>8</v>
          </cell>
          <cell r="P58">
            <v>8</v>
          </cell>
        </row>
        <row r="59">
          <cell r="B59">
            <v>37.299999999999997</v>
          </cell>
          <cell r="C59" t="str">
            <v>Circuit Breakers</v>
          </cell>
          <cell r="D59" t="str">
            <v>OERLIKON TOF60.6</v>
          </cell>
          <cell r="E59" t="str">
            <v>Replacement</v>
          </cell>
          <cell r="F59" t="str">
            <v>Assess for Replacement Strategy</v>
          </cell>
          <cell r="G59" t="str">
            <v>O</v>
          </cell>
          <cell r="H59" t="str">
            <v>I</v>
          </cell>
          <cell r="I59">
            <v>2004</v>
          </cell>
          <cell r="J59" t="str">
            <v>SSE</v>
          </cell>
          <cell r="M59">
            <v>0</v>
          </cell>
          <cell r="N59">
            <v>0</v>
          </cell>
          <cell r="O59">
            <v>8</v>
          </cell>
          <cell r="P59">
            <v>8</v>
          </cell>
        </row>
        <row r="60">
          <cell r="B60">
            <v>37.4</v>
          </cell>
          <cell r="C60" t="str">
            <v>Circuit Breakers</v>
          </cell>
          <cell r="D60" t="str">
            <v>WESTINGHOUSE 345GC</v>
          </cell>
          <cell r="E60" t="str">
            <v>Replacement</v>
          </cell>
          <cell r="F60" t="str">
            <v>Assess for Replacement Strategy</v>
          </cell>
          <cell r="G60" t="str">
            <v>O</v>
          </cell>
          <cell r="H60" t="str">
            <v>I</v>
          </cell>
          <cell r="I60">
            <v>2004</v>
          </cell>
          <cell r="J60" t="str">
            <v>SSE</v>
          </cell>
          <cell r="M60">
            <v>0</v>
          </cell>
          <cell r="N60">
            <v>0</v>
          </cell>
          <cell r="O60">
            <v>8</v>
          </cell>
          <cell r="P60">
            <v>8</v>
          </cell>
        </row>
        <row r="61">
          <cell r="B61">
            <v>37.5</v>
          </cell>
          <cell r="C61" t="str">
            <v>Circuit Breakers</v>
          </cell>
          <cell r="D61" t="str">
            <v>REYROLLE 132OS15</v>
          </cell>
          <cell r="E61" t="str">
            <v>Replacement</v>
          </cell>
          <cell r="F61" t="str">
            <v>Assess for Replacement Strategy</v>
          </cell>
          <cell r="G61" t="str">
            <v>O</v>
          </cell>
          <cell r="H61" t="str">
            <v>I</v>
          </cell>
          <cell r="I61">
            <v>2004</v>
          </cell>
          <cell r="J61" t="str">
            <v>SSE</v>
          </cell>
          <cell r="M61">
            <v>0</v>
          </cell>
          <cell r="N61">
            <v>0</v>
          </cell>
          <cell r="O61">
            <v>8</v>
          </cell>
          <cell r="P61">
            <v>8</v>
          </cell>
        </row>
        <row r="62">
          <cell r="B62">
            <v>37.6</v>
          </cell>
          <cell r="C62" t="str">
            <v>Circuit Breakers</v>
          </cell>
          <cell r="D62" t="str">
            <v>AEI GA11W8</v>
          </cell>
          <cell r="E62" t="str">
            <v>Replacement</v>
          </cell>
          <cell r="F62" t="str">
            <v>Assess for Replacement Strategy</v>
          </cell>
          <cell r="G62" t="str">
            <v>O</v>
          </cell>
          <cell r="H62" t="str">
            <v>I</v>
          </cell>
          <cell r="I62">
            <v>2004</v>
          </cell>
          <cell r="J62" t="str">
            <v>SSE</v>
          </cell>
          <cell r="M62">
            <v>0</v>
          </cell>
          <cell r="N62">
            <v>0</v>
          </cell>
          <cell r="O62">
            <v>8</v>
          </cell>
          <cell r="P62">
            <v>8</v>
          </cell>
        </row>
        <row r="63">
          <cell r="B63">
            <v>37.700000000000003</v>
          </cell>
          <cell r="C63" t="str">
            <v>Circuit Breakers</v>
          </cell>
          <cell r="D63" t="str">
            <v>REYROLLE 14SPH</v>
          </cell>
          <cell r="E63" t="str">
            <v>Replacement</v>
          </cell>
          <cell r="F63" t="str">
            <v>Assess for Replacement Strategy</v>
          </cell>
          <cell r="G63" t="str">
            <v>O</v>
          </cell>
          <cell r="H63" t="str">
            <v>I</v>
          </cell>
          <cell r="I63">
            <v>2004</v>
          </cell>
          <cell r="J63" t="str">
            <v>SSE</v>
          </cell>
          <cell r="M63">
            <v>0</v>
          </cell>
          <cell r="N63">
            <v>0</v>
          </cell>
          <cell r="O63">
            <v>8</v>
          </cell>
          <cell r="P63">
            <v>8</v>
          </cell>
        </row>
        <row r="64">
          <cell r="B64">
            <v>37.799999999999997</v>
          </cell>
          <cell r="C64" t="str">
            <v>Circuit Breakers</v>
          </cell>
          <cell r="D64" t="str">
            <v>REYROLLE 132OS14</v>
          </cell>
          <cell r="E64" t="str">
            <v>Replacement</v>
          </cell>
          <cell r="F64" t="str">
            <v>Assess for Replacement Strategy</v>
          </cell>
          <cell r="G64" t="str">
            <v>O</v>
          </cell>
          <cell r="H64" t="str">
            <v>I</v>
          </cell>
          <cell r="I64">
            <v>2004</v>
          </cell>
          <cell r="J64" t="str">
            <v>SSE</v>
          </cell>
          <cell r="M64">
            <v>0</v>
          </cell>
          <cell r="N64">
            <v>0</v>
          </cell>
          <cell r="O64">
            <v>8</v>
          </cell>
          <cell r="P64">
            <v>8</v>
          </cell>
        </row>
        <row r="65">
          <cell r="B65">
            <v>37.9</v>
          </cell>
          <cell r="C65" t="str">
            <v>Circuit Breakers</v>
          </cell>
          <cell r="D65" t="str">
            <v>ASEA HKEYC120/600</v>
          </cell>
          <cell r="E65" t="str">
            <v>Replacement</v>
          </cell>
          <cell r="F65" t="str">
            <v>Assess for Replacement Strategy</v>
          </cell>
          <cell r="G65" t="str">
            <v>O</v>
          </cell>
          <cell r="H65" t="str">
            <v>I</v>
          </cell>
          <cell r="I65">
            <v>2004</v>
          </cell>
          <cell r="J65" t="str">
            <v>SSE</v>
          </cell>
          <cell r="M65">
            <v>0</v>
          </cell>
          <cell r="N65">
            <v>0</v>
          </cell>
          <cell r="O65">
            <v>8</v>
          </cell>
          <cell r="P65">
            <v>8</v>
          </cell>
        </row>
        <row r="66">
          <cell r="B66">
            <v>37.909999999999997</v>
          </cell>
          <cell r="C66" t="str">
            <v>Circuit Breakers</v>
          </cell>
          <cell r="D66" t="str">
            <v>BROWN BOV. ECKS132</v>
          </cell>
          <cell r="E66" t="str">
            <v>Replacement</v>
          </cell>
          <cell r="F66" t="str">
            <v>Assess for Replacement Strategy</v>
          </cell>
          <cell r="G66" t="str">
            <v>O</v>
          </cell>
          <cell r="H66" t="str">
            <v>I</v>
          </cell>
          <cell r="I66">
            <v>2004</v>
          </cell>
          <cell r="J66" t="str">
            <v>SSE</v>
          </cell>
          <cell r="M66">
            <v>0</v>
          </cell>
          <cell r="N66">
            <v>0</v>
          </cell>
          <cell r="O66">
            <v>8</v>
          </cell>
          <cell r="P66">
            <v>8</v>
          </cell>
        </row>
        <row r="67">
          <cell r="B67">
            <v>37.92</v>
          </cell>
          <cell r="C67" t="str">
            <v>Circuit Breakers</v>
          </cell>
          <cell r="D67" t="str">
            <v>OERLIKON FR</v>
          </cell>
          <cell r="E67" t="str">
            <v>Replacement</v>
          </cell>
          <cell r="F67" t="str">
            <v>Assess for Replacement Strategy</v>
          </cell>
          <cell r="G67" t="str">
            <v>O</v>
          </cell>
          <cell r="H67" t="str">
            <v>I</v>
          </cell>
          <cell r="I67">
            <v>2004</v>
          </cell>
          <cell r="J67" t="str">
            <v>SSE</v>
          </cell>
          <cell r="M67">
            <v>0</v>
          </cell>
          <cell r="N67">
            <v>0</v>
          </cell>
          <cell r="O67">
            <v>8</v>
          </cell>
          <cell r="P67">
            <v>8</v>
          </cell>
        </row>
        <row r="68">
          <cell r="B68">
            <v>37.93</v>
          </cell>
          <cell r="C68" t="str">
            <v>Circuit Breakers</v>
          </cell>
          <cell r="D68" t="str">
            <v>SPRECHER HPF515C6FS</v>
          </cell>
          <cell r="E68" t="str">
            <v>Replacement</v>
          </cell>
          <cell r="F68" t="str">
            <v>Assess for Replacement Strategy</v>
          </cell>
          <cell r="G68" t="str">
            <v>O</v>
          </cell>
          <cell r="H68" t="str">
            <v>I</v>
          </cell>
          <cell r="I68">
            <v>2004</v>
          </cell>
          <cell r="J68" t="str">
            <v>SSE</v>
          </cell>
          <cell r="M68">
            <v>0</v>
          </cell>
          <cell r="N68">
            <v>0</v>
          </cell>
          <cell r="O68">
            <v>8</v>
          </cell>
          <cell r="P68">
            <v>8</v>
          </cell>
        </row>
        <row r="69">
          <cell r="B69">
            <v>37.94</v>
          </cell>
          <cell r="C69" t="str">
            <v>Circuit Breakers</v>
          </cell>
          <cell r="D69" t="str">
            <v>ASEA HLC72.5 1600</v>
          </cell>
          <cell r="E69" t="str">
            <v>Replacement</v>
          </cell>
          <cell r="F69" t="str">
            <v>Assess for Replacement Strategy</v>
          </cell>
          <cell r="G69" t="str">
            <v>O</v>
          </cell>
          <cell r="H69" t="str">
            <v>I</v>
          </cell>
          <cell r="I69">
            <v>2004</v>
          </cell>
          <cell r="J69" t="str">
            <v>SSE</v>
          </cell>
          <cell r="M69">
            <v>0</v>
          </cell>
          <cell r="N69">
            <v>0</v>
          </cell>
          <cell r="O69">
            <v>8</v>
          </cell>
          <cell r="P69">
            <v>8</v>
          </cell>
        </row>
        <row r="70">
          <cell r="B70">
            <v>37.950000000000003</v>
          </cell>
          <cell r="C70" t="str">
            <v>Circuit Breakers</v>
          </cell>
          <cell r="D70" t="str">
            <v>MAGRINI 38MGE1500</v>
          </cell>
          <cell r="E70" t="str">
            <v>Replacement</v>
          </cell>
          <cell r="F70" t="str">
            <v>Assess for Replacement Strategy</v>
          </cell>
          <cell r="G70" t="str">
            <v>O</v>
          </cell>
          <cell r="H70" t="str">
            <v>I</v>
          </cell>
          <cell r="I70">
            <v>2004</v>
          </cell>
          <cell r="J70" t="str">
            <v>SSE</v>
          </cell>
          <cell r="M70">
            <v>0</v>
          </cell>
          <cell r="N70">
            <v>0</v>
          </cell>
          <cell r="O70">
            <v>8</v>
          </cell>
          <cell r="P70">
            <v>8</v>
          </cell>
        </row>
        <row r="71">
          <cell r="B71">
            <v>37.96</v>
          </cell>
          <cell r="C71" t="str">
            <v>Circuit Breakers</v>
          </cell>
          <cell r="D71" t="str">
            <v>SPRECHER HPF509K</v>
          </cell>
          <cell r="E71" t="str">
            <v>Replacement</v>
          </cell>
          <cell r="F71" t="str">
            <v>Assess for Replacement Strategy</v>
          </cell>
          <cell r="G71" t="str">
            <v>O</v>
          </cell>
          <cell r="H71" t="str">
            <v>I</v>
          </cell>
          <cell r="I71">
            <v>2004</v>
          </cell>
          <cell r="J71" t="str">
            <v>SSE</v>
          </cell>
          <cell r="M71">
            <v>0</v>
          </cell>
          <cell r="N71">
            <v>0</v>
          </cell>
          <cell r="O71">
            <v>8</v>
          </cell>
          <cell r="P71">
            <v>8</v>
          </cell>
        </row>
        <row r="72">
          <cell r="B72">
            <v>37.97</v>
          </cell>
          <cell r="C72" t="str">
            <v>Circuit Breakers</v>
          </cell>
          <cell r="D72" t="str">
            <v>JOSLYN VBU-4</v>
          </cell>
          <cell r="E72" t="str">
            <v>Replacement</v>
          </cell>
          <cell r="F72" t="str">
            <v>Assess for Replacement Strategy</v>
          </cell>
          <cell r="G72" t="str">
            <v>O</v>
          </cell>
          <cell r="H72" t="str">
            <v>I</v>
          </cell>
          <cell r="I72">
            <v>2004</v>
          </cell>
          <cell r="J72" t="str">
            <v>SSE</v>
          </cell>
          <cell r="M72">
            <v>0</v>
          </cell>
          <cell r="N72">
            <v>0</v>
          </cell>
          <cell r="O72">
            <v>8</v>
          </cell>
          <cell r="P72">
            <v>8</v>
          </cell>
        </row>
        <row r="73">
          <cell r="B73">
            <v>38</v>
          </cell>
          <cell r="C73" t="str">
            <v>Instrument Transformers</v>
          </cell>
          <cell r="D73" t="str">
            <v>Its that cannot be sampled</v>
          </cell>
          <cell r="E73" t="str">
            <v>Replacement</v>
          </cell>
          <cell r="F73" t="str">
            <v>Replace all instrument transformers that cannot be sampled to meet the requirements of the maintenance policy</v>
          </cell>
          <cell r="G73" t="str">
            <v>CAP</v>
          </cell>
          <cell r="H73" t="str">
            <v>R</v>
          </cell>
          <cell r="I73">
            <v>1994</v>
          </cell>
          <cell r="J73" t="str">
            <v>Asset Managers</v>
          </cell>
          <cell r="K73" t="str">
            <v xml:space="preserve"> dec2008</v>
          </cell>
          <cell r="M73">
            <v>8</v>
          </cell>
          <cell r="N73">
            <v>5</v>
          </cell>
          <cell r="O73">
            <v>8</v>
          </cell>
          <cell r="P73">
            <v>5</v>
          </cell>
        </row>
        <row r="74">
          <cell r="B74">
            <v>39.1</v>
          </cell>
          <cell r="C74" t="str">
            <v>Instrument Transformers</v>
          </cell>
          <cell r="D74" t="str">
            <v>High DGA ITs - 220kV and above</v>
          </cell>
          <cell r="E74" t="str">
            <v>Replacement</v>
          </cell>
          <cell r="F74" t="str">
            <v>Assess and Replace as required</v>
          </cell>
          <cell r="G74" t="str">
            <v>CAP</v>
          </cell>
          <cell r="H74" t="str">
            <v>C</v>
          </cell>
          <cell r="I74">
            <v>1994</v>
          </cell>
          <cell r="J74" t="str">
            <v>Asset Managers</v>
          </cell>
          <cell r="K74" t="str">
            <v>Recurrent</v>
          </cell>
          <cell r="M74">
            <v>10</v>
          </cell>
          <cell r="N74">
            <v>5</v>
          </cell>
          <cell r="O74">
            <v>8</v>
          </cell>
          <cell r="P74">
            <v>5</v>
          </cell>
        </row>
        <row r="75">
          <cell r="B75">
            <v>39.200000000000003</v>
          </cell>
          <cell r="C75" t="str">
            <v>Instrument Transformers</v>
          </cell>
          <cell r="D75" t="str">
            <v>High DGA ITs - 220kV and above</v>
          </cell>
          <cell r="E75" t="str">
            <v>Replacement</v>
          </cell>
          <cell r="F75" t="str">
            <v>Make budget provision for unidentified replacements based on historical replacement rates</v>
          </cell>
          <cell r="G75" t="str">
            <v>CAP</v>
          </cell>
          <cell r="H75" t="str">
            <v>C</v>
          </cell>
          <cell r="J75" t="str">
            <v>SSE</v>
          </cell>
          <cell r="K75" t="str">
            <v>Recurrent</v>
          </cell>
          <cell r="M75">
            <v>10</v>
          </cell>
          <cell r="N75">
            <v>5</v>
          </cell>
          <cell r="O75">
            <v>8</v>
          </cell>
          <cell r="P75">
            <v>5</v>
          </cell>
        </row>
        <row r="76">
          <cell r="B76">
            <v>40.1</v>
          </cell>
          <cell r="C76" t="str">
            <v>Instrument Transformers</v>
          </cell>
          <cell r="D76" t="str">
            <v xml:space="preserve">High DGA ITs - 132kV </v>
          </cell>
          <cell r="E76" t="str">
            <v>Replacement</v>
          </cell>
          <cell r="F76" t="str">
            <v>Assess and Replace as required</v>
          </cell>
          <cell r="G76" t="str">
            <v>CAP</v>
          </cell>
          <cell r="H76" t="str">
            <v>C</v>
          </cell>
          <cell r="I76">
            <v>1994</v>
          </cell>
          <cell r="J76" t="str">
            <v>Asset Managers</v>
          </cell>
          <cell r="K76" t="str">
            <v>Recurrent</v>
          </cell>
          <cell r="M76">
            <v>10</v>
          </cell>
          <cell r="N76">
            <v>5</v>
          </cell>
          <cell r="O76">
            <v>8</v>
          </cell>
          <cell r="P76">
            <v>5</v>
          </cell>
        </row>
        <row r="77">
          <cell r="B77">
            <v>40.200000000000003</v>
          </cell>
          <cell r="C77" t="str">
            <v>Instrument Transformers</v>
          </cell>
          <cell r="D77" t="str">
            <v xml:space="preserve">High DGA ITs - 132kV </v>
          </cell>
          <cell r="E77" t="str">
            <v>Replacement</v>
          </cell>
          <cell r="F77" t="str">
            <v>Make budget provision for unidentified replacements based on historical replacement rates</v>
          </cell>
          <cell r="G77" t="str">
            <v>CAP</v>
          </cell>
          <cell r="H77" t="str">
            <v>C</v>
          </cell>
          <cell r="J77" t="str">
            <v>SSE</v>
          </cell>
          <cell r="K77" t="str">
            <v>Recurrent</v>
          </cell>
          <cell r="M77">
            <v>10</v>
          </cell>
          <cell r="N77">
            <v>5</v>
          </cell>
          <cell r="O77">
            <v>8</v>
          </cell>
          <cell r="P77">
            <v>5</v>
          </cell>
        </row>
        <row r="78">
          <cell r="B78">
            <v>41.1</v>
          </cell>
          <cell r="C78" t="str">
            <v>Instrument Transformers</v>
          </cell>
          <cell r="D78" t="str">
            <v>High DGA ITs - 66kV and below</v>
          </cell>
          <cell r="E78" t="str">
            <v>Replacement</v>
          </cell>
          <cell r="F78" t="str">
            <v>Assess and Replace as required</v>
          </cell>
          <cell r="G78" t="str">
            <v>CAP</v>
          </cell>
          <cell r="H78" t="str">
            <v>C</v>
          </cell>
          <cell r="I78">
            <v>1994</v>
          </cell>
          <cell r="J78" t="str">
            <v>Asset Managers</v>
          </cell>
          <cell r="K78" t="str">
            <v>Recurrent</v>
          </cell>
          <cell r="M78">
            <v>10</v>
          </cell>
          <cell r="N78">
            <v>5</v>
          </cell>
          <cell r="O78">
            <v>8</v>
          </cell>
          <cell r="P78">
            <v>5</v>
          </cell>
        </row>
        <row r="79">
          <cell r="B79">
            <v>41.2</v>
          </cell>
          <cell r="C79" t="str">
            <v>Instrument Transformers</v>
          </cell>
          <cell r="D79" t="str">
            <v>High DGA ITs - 66kV and below</v>
          </cell>
          <cell r="E79" t="str">
            <v>Replacement</v>
          </cell>
          <cell r="F79" t="str">
            <v>Make budget provision for unidentified replacements based on historical replacement rates</v>
          </cell>
          <cell r="G79" t="str">
            <v>CAP</v>
          </cell>
          <cell r="H79" t="str">
            <v>C</v>
          </cell>
          <cell r="J79" t="str">
            <v>SSE</v>
          </cell>
          <cell r="K79" t="str">
            <v>Recurrent</v>
          </cell>
          <cell r="M79">
            <v>10</v>
          </cell>
          <cell r="N79">
            <v>5</v>
          </cell>
          <cell r="O79">
            <v>8</v>
          </cell>
          <cell r="P79">
            <v>5</v>
          </cell>
        </row>
        <row r="80">
          <cell r="B80">
            <v>42.1</v>
          </cell>
          <cell r="C80" t="str">
            <v>Instrument Transformers</v>
          </cell>
          <cell r="D80" t="str">
            <v>Tyree Contract 2794 (with on-line monitoring)</v>
          </cell>
          <cell r="E80" t="str">
            <v>Other</v>
          </cell>
          <cell r="F80" t="str">
            <v>Assess effectiveness and reliability of OLM</v>
          </cell>
          <cell r="G80" t="str">
            <v>CAP</v>
          </cell>
          <cell r="H80" t="str">
            <v>I</v>
          </cell>
          <cell r="I80">
            <v>2000</v>
          </cell>
          <cell r="J80" t="str">
            <v>AM/Central, AM/Northern</v>
          </cell>
          <cell r="K80" t="str">
            <v>Recurrent</v>
          </cell>
          <cell r="M80">
            <v>8</v>
          </cell>
          <cell r="N80">
            <v>5</v>
          </cell>
          <cell r="O80">
            <v>8</v>
          </cell>
          <cell r="P80">
            <v>5</v>
          </cell>
        </row>
        <row r="81">
          <cell r="B81">
            <v>42.2</v>
          </cell>
          <cell r="C81" t="str">
            <v>Instrument Transformers</v>
          </cell>
          <cell r="D81" t="str">
            <v>Tyree Contract 2794 (without on-line monitoring)</v>
          </cell>
          <cell r="E81" t="str">
            <v>Replacement</v>
          </cell>
          <cell r="F81" t="str">
            <v>Replace all of this type without on-line monitoring</v>
          </cell>
          <cell r="G81" t="str">
            <v>CAP</v>
          </cell>
          <cell r="H81" t="str">
            <v>R</v>
          </cell>
          <cell r="I81">
            <v>2000</v>
          </cell>
          <cell r="J81" t="str">
            <v>Asset Managers</v>
          </cell>
          <cell r="M81">
            <v>8</v>
          </cell>
          <cell r="N81">
            <v>5</v>
          </cell>
          <cell r="O81">
            <v>8</v>
          </cell>
          <cell r="P81">
            <v>5</v>
          </cell>
        </row>
        <row r="82">
          <cell r="B82">
            <v>42.3</v>
          </cell>
          <cell r="C82" t="str">
            <v>Instrument Transformers</v>
          </cell>
          <cell r="D82" t="str">
            <v>Tyree Contract 2794</v>
          </cell>
          <cell r="E82" t="str">
            <v>Replacement</v>
          </cell>
          <cell r="F82" t="str">
            <v>Replace all of this type</v>
          </cell>
          <cell r="G82" t="str">
            <v>CAP</v>
          </cell>
          <cell r="H82" t="str">
            <v>R</v>
          </cell>
          <cell r="I82">
            <v>2005</v>
          </cell>
          <cell r="J82" t="str">
            <v>Asset Managers</v>
          </cell>
          <cell r="K82">
            <v>2010</v>
          </cell>
          <cell r="L82" t="str">
            <v>80% certain</v>
          </cell>
          <cell r="M82">
            <v>8</v>
          </cell>
          <cell r="N82">
            <v>5</v>
          </cell>
          <cell r="O82">
            <v>8</v>
          </cell>
          <cell r="P82">
            <v>5</v>
          </cell>
        </row>
        <row r="83">
          <cell r="B83">
            <v>43.1</v>
          </cell>
          <cell r="C83" t="str">
            <v>Instrument Transformers</v>
          </cell>
          <cell r="D83" t="str">
            <v>Tyree Contract 3113 (without OLM)</v>
          </cell>
          <cell r="E83" t="str">
            <v>Other</v>
          </cell>
          <cell r="F83" t="str">
            <v>Carry out 6-monthly oil sampling</v>
          </cell>
          <cell r="G83" t="str">
            <v>CAP</v>
          </cell>
          <cell r="H83" t="str">
            <v>M</v>
          </cell>
          <cell r="I83">
            <v>2000</v>
          </cell>
          <cell r="J83" t="str">
            <v>Asset Managers</v>
          </cell>
          <cell r="K83" t="str">
            <v>Ongoing</v>
          </cell>
          <cell r="M83">
            <v>8</v>
          </cell>
          <cell r="N83">
            <v>5</v>
          </cell>
          <cell r="O83">
            <v>8</v>
          </cell>
          <cell r="P83">
            <v>5</v>
          </cell>
        </row>
        <row r="84">
          <cell r="B84">
            <v>43.2</v>
          </cell>
          <cell r="C84" t="str">
            <v>Instrument Transformers</v>
          </cell>
          <cell r="D84" t="str">
            <v>Tyree Contract 3113 (without OLM)</v>
          </cell>
          <cell r="E84" t="str">
            <v>Replacement</v>
          </cell>
          <cell r="F84" t="str">
            <v>Replace</v>
          </cell>
          <cell r="G84" t="str">
            <v>CAP</v>
          </cell>
          <cell r="H84" t="str">
            <v>R</v>
          </cell>
          <cell r="I84">
            <v>2000</v>
          </cell>
          <cell r="J84" t="str">
            <v>Asset Managers</v>
          </cell>
          <cell r="K84">
            <v>38139</v>
          </cell>
          <cell r="M84">
            <v>8</v>
          </cell>
          <cell r="N84">
            <v>5</v>
          </cell>
          <cell r="O84">
            <v>8</v>
          </cell>
          <cell r="P84">
            <v>5</v>
          </cell>
        </row>
        <row r="85">
          <cell r="B85">
            <v>43.3</v>
          </cell>
          <cell r="C85" t="str">
            <v>Instrument Transformers</v>
          </cell>
          <cell r="D85" t="str">
            <v>Tyree Contract 3113 (with OLM)</v>
          </cell>
          <cell r="E85" t="str">
            <v>Other</v>
          </cell>
          <cell r="F85" t="str">
            <v>Assess effectiveness and reliability of OLM</v>
          </cell>
          <cell r="G85" t="str">
            <v>CAP</v>
          </cell>
          <cell r="H85" t="str">
            <v>I</v>
          </cell>
          <cell r="I85">
            <v>2000</v>
          </cell>
          <cell r="J85" t="str">
            <v>AM/Central</v>
          </cell>
          <cell r="M85">
            <v>8</v>
          </cell>
          <cell r="N85">
            <v>5</v>
          </cell>
          <cell r="O85">
            <v>8</v>
          </cell>
          <cell r="P85">
            <v>5</v>
          </cell>
        </row>
        <row r="86">
          <cell r="B86">
            <v>43.4</v>
          </cell>
          <cell r="C86" t="str">
            <v>Instrument Transformers</v>
          </cell>
          <cell r="D86" t="str">
            <v>Tyree Contract 3113 (with OLM)</v>
          </cell>
          <cell r="E86" t="str">
            <v>Other</v>
          </cell>
          <cell r="F86" t="str">
            <v>Annual DGA testing?</v>
          </cell>
          <cell r="G86" t="str">
            <v>CAP</v>
          </cell>
          <cell r="H86" t="str">
            <v>I</v>
          </cell>
          <cell r="I86">
            <v>2000</v>
          </cell>
          <cell r="J86" t="str">
            <v>AM/Central</v>
          </cell>
          <cell r="M86">
            <v>8</v>
          </cell>
          <cell r="N86">
            <v>5</v>
          </cell>
          <cell r="O86">
            <v>8</v>
          </cell>
          <cell r="P86">
            <v>5</v>
          </cell>
        </row>
        <row r="87">
          <cell r="B87">
            <v>44.1</v>
          </cell>
          <cell r="C87" t="str">
            <v>Instrument Transformers</v>
          </cell>
          <cell r="D87" t="str">
            <v>Tyree Contract 2909 (without OLM)</v>
          </cell>
          <cell r="E87" t="str">
            <v>Other</v>
          </cell>
          <cell r="F87" t="str">
            <v>Assess effectiveness and reliability of OLM</v>
          </cell>
          <cell r="G87" t="str">
            <v>CAP</v>
          </cell>
          <cell r="M87">
            <v>8</v>
          </cell>
          <cell r="N87">
            <v>5</v>
          </cell>
          <cell r="O87">
            <v>8</v>
          </cell>
          <cell r="P87">
            <v>5</v>
          </cell>
        </row>
        <row r="88">
          <cell r="B88">
            <v>44.2</v>
          </cell>
          <cell r="C88" t="str">
            <v>Instrument Transformers</v>
          </cell>
          <cell r="D88" t="str">
            <v>Tyree Contract 2909 (without OLM)</v>
          </cell>
          <cell r="E88" t="str">
            <v>Replacement</v>
          </cell>
          <cell r="F88" t="str">
            <v>Replace all of this type without on-line monitoring</v>
          </cell>
          <cell r="G88" t="str">
            <v>CAP</v>
          </cell>
          <cell r="H88" t="str">
            <v>R</v>
          </cell>
          <cell r="I88">
            <v>2001</v>
          </cell>
          <cell r="J88" t="str">
            <v>Asset Managers</v>
          </cell>
          <cell r="K88" t="str">
            <v>June, 2006</v>
          </cell>
          <cell r="M88">
            <v>8</v>
          </cell>
          <cell r="N88">
            <v>5</v>
          </cell>
          <cell r="O88">
            <v>8</v>
          </cell>
          <cell r="P88">
            <v>5</v>
          </cell>
        </row>
        <row r="89">
          <cell r="B89">
            <v>45.1</v>
          </cell>
          <cell r="C89" t="str">
            <v>Instrument Transformers</v>
          </cell>
          <cell r="D89" t="str">
            <v>ASEA CUEA (X-mas Tree) CVT</v>
          </cell>
          <cell r="E89" t="str">
            <v>Replacement</v>
          </cell>
          <cell r="F89" t="str">
            <v>Replace all of this type</v>
          </cell>
          <cell r="G89" t="str">
            <v>CAP</v>
          </cell>
          <cell r="H89" t="str">
            <v>R</v>
          </cell>
          <cell r="I89">
            <v>1995</v>
          </cell>
          <cell r="J89" t="str">
            <v>Asset Managers</v>
          </cell>
          <cell r="K89">
            <v>38504</v>
          </cell>
          <cell r="M89">
            <v>8</v>
          </cell>
          <cell r="N89">
            <v>5</v>
          </cell>
          <cell r="O89">
            <v>8</v>
          </cell>
          <cell r="P89">
            <v>8</v>
          </cell>
        </row>
        <row r="90">
          <cell r="B90">
            <v>45.2</v>
          </cell>
          <cell r="C90" t="str">
            <v>Instrument Transformers</v>
          </cell>
          <cell r="D90" t="str">
            <v>Coupling Capacitors for X-mas Tress CVTs</v>
          </cell>
          <cell r="E90" t="str">
            <v>Replacement</v>
          </cell>
          <cell r="F90" t="str">
            <v>Replace all of this type</v>
          </cell>
          <cell r="G90" t="str">
            <v>CAP</v>
          </cell>
          <cell r="H90" t="str">
            <v>R</v>
          </cell>
          <cell r="I90">
            <v>1998</v>
          </cell>
          <cell r="J90" t="str">
            <v>Asset Managers</v>
          </cell>
          <cell r="K90" t="str">
            <v>June, 2005</v>
          </cell>
          <cell r="M90">
            <v>8</v>
          </cell>
          <cell r="N90">
            <v>5</v>
          </cell>
          <cell r="O90">
            <v>8</v>
          </cell>
          <cell r="P90">
            <v>8</v>
          </cell>
        </row>
        <row r="91">
          <cell r="B91">
            <v>46</v>
          </cell>
          <cell r="C91" t="str">
            <v>Instrument Transformers</v>
          </cell>
          <cell r="D91" t="str">
            <v>Under rated NUB CTs for in capacitor banks</v>
          </cell>
          <cell r="E91" t="str">
            <v>Replacement</v>
          </cell>
          <cell r="F91" t="str">
            <v>Replace with fully rated CT</v>
          </cell>
          <cell r="G91" t="str">
            <v>CAP</v>
          </cell>
          <cell r="H91" t="str">
            <v>R</v>
          </cell>
          <cell r="I91">
            <v>1995</v>
          </cell>
          <cell r="J91" t="str">
            <v>Asset Managers</v>
          </cell>
          <cell r="K91">
            <v>38504</v>
          </cell>
          <cell r="L91" t="str">
            <v>Not defined</v>
          </cell>
          <cell r="M91">
            <v>8</v>
          </cell>
          <cell r="N91">
            <v>2</v>
          </cell>
          <cell r="O91">
            <v>8</v>
          </cell>
          <cell r="P91">
            <v>0</v>
          </cell>
        </row>
        <row r="92">
          <cell r="B92">
            <v>47</v>
          </cell>
          <cell r="C92" t="str">
            <v>Other Equipment</v>
          </cell>
          <cell r="D92" t="str">
            <v>Provide alternate auxiliary supply to Avon SS</v>
          </cell>
          <cell r="E92" t="str">
            <v>Replacement</v>
          </cell>
          <cell r="F92" t="str">
            <v>Install power rated MVTs at Avon to Provide auxiliary supply</v>
          </cell>
          <cell r="G92" t="str">
            <v>CAP</v>
          </cell>
          <cell r="H92" t="str">
            <v>R</v>
          </cell>
          <cell r="I92">
            <v>2003</v>
          </cell>
          <cell r="J92" t="str">
            <v>AM/Central</v>
          </cell>
          <cell r="K92">
            <v>38504</v>
          </cell>
          <cell r="M92">
            <v>0</v>
          </cell>
          <cell r="N92">
            <v>0</v>
          </cell>
          <cell r="O92">
            <v>10</v>
          </cell>
          <cell r="P92">
            <v>8</v>
          </cell>
        </row>
        <row r="93">
          <cell r="B93">
            <v>48</v>
          </cell>
          <cell r="C93" t="str">
            <v>Ancillary Systems</v>
          </cell>
          <cell r="D93" t="str">
            <v xml:space="preserve">VT Secondary Boxes </v>
          </cell>
          <cell r="E93" t="str">
            <v>Replacement</v>
          </cell>
          <cell r="F93" t="str">
            <v>Replace De-ion CBs</v>
          </cell>
          <cell r="G93" t="str">
            <v>MOPS</v>
          </cell>
          <cell r="H93" t="str">
            <v>R</v>
          </cell>
          <cell r="I93">
            <v>2004</v>
          </cell>
          <cell r="J93" t="str">
            <v>Asset Managers</v>
          </cell>
          <cell r="K93">
            <v>38504</v>
          </cell>
          <cell r="M93">
            <v>0</v>
          </cell>
          <cell r="N93">
            <v>0</v>
          </cell>
          <cell r="O93">
            <v>5</v>
          </cell>
          <cell r="P93">
            <v>8</v>
          </cell>
        </row>
        <row r="94">
          <cell r="B94">
            <v>49</v>
          </cell>
          <cell r="C94" t="str">
            <v>Instrument Transformers</v>
          </cell>
          <cell r="D94" t="str">
            <v>Non-Standard CTs</v>
          </cell>
          <cell r="E94" t="str">
            <v>Replacement</v>
          </cell>
          <cell r="F94" t="str">
            <v>Where non-standard CTs are in service, replace if there is no reasonable contingency available</v>
          </cell>
          <cell r="G94" t="str">
            <v>CAP</v>
          </cell>
          <cell r="H94" t="str">
            <v>R</v>
          </cell>
          <cell r="I94">
            <v>1994</v>
          </cell>
          <cell r="J94" t="str">
            <v>Asset Managers</v>
          </cell>
          <cell r="K94">
            <v>38869</v>
          </cell>
          <cell r="L94" t="str">
            <v>Not defined, split</v>
          </cell>
          <cell r="M94">
            <v>0</v>
          </cell>
          <cell r="N94">
            <v>0</v>
          </cell>
          <cell r="O94">
            <v>8</v>
          </cell>
          <cell r="P94">
            <v>5</v>
          </cell>
        </row>
        <row r="95">
          <cell r="B95">
            <v>50</v>
          </cell>
          <cell r="C95" t="str">
            <v>DC Systems</v>
          </cell>
          <cell r="D95" t="str">
            <v>Substation Batteries - 50V</v>
          </cell>
          <cell r="E95" t="str">
            <v>Replacement</v>
          </cell>
          <cell r="F95" t="str">
            <v>Monitor and replace as required</v>
          </cell>
          <cell r="G95" t="str">
            <v>CAP</v>
          </cell>
          <cell r="H95" t="str">
            <v>C</v>
          </cell>
          <cell r="I95">
            <v>1994</v>
          </cell>
          <cell r="J95" t="str">
            <v>Asset Managers</v>
          </cell>
          <cell r="K95" t="str">
            <v>Recurrent</v>
          </cell>
          <cell r="M95">
            <v>0</v>
          </cell>
          <cell r="N95">
            <v>0</v>
          </cell>
          <cell r="O95">
            <v>10</v>
          </cell>
          <cell r="P95">
            <v>2</v>
          </cell>
        </row>
        <row r="96">
          <cell r="B96">
            <v>51</v>
          </cell>
          <cell r="C96" t="str">
            <v>DC Systems</v>
          </cell>
          <cell r="D96" t="str">
            <v>Substation Batteries - 110V</v>
          </cell>
          <cell r="E96" t="str">
            <v>Replacement</v>
          </cell>
          <cell r="F96" t="str">
            <v>Monitor and replace as required</v>
          </cell>
          <cell r="G96" t="str">
            <v>CAP</v>
          </cell>
          <cell r="H96" t="str">
            <v>C</v>
          </cell>
          <cell r="I96">
            <v>1994</v>
          </cell>
          <cell r="J96" t="str">
            <v>Asset Managers</v>
          </cell>
          <cell r="K96" t="str">
            <v>Recurrent</v>
          </cell>
          <cell r="M96">
            <v>0</v>
          </cell>
          <cell r="N96">
            <v>0</v>
          </cell>
          <cell r="O96">
            <v>8</v>
          </cell>
          <cell r="P96">
            <v>2</v>
          </cell>
        </row>
        <row r="97">
          <cell r="B97">
            <v>52</v>
          </cell>
          <cell r="C97" t="str">
            <v>DC Systems</v>
          </cell>
          <cell r="D97" t="str">
            <v>Substation Batteries - 240V</v>
          </cell>
          <cell r="E97" t="str">
            <v>Replacement</v>
          </cell>
          <cell r="F97" t="str">
            <v>Monitor and replace as required</v>
          </cell>
          <cell r="G97" t="str">
            <v>CAP</v>
          </cell>
          <cell r="H97" t="str">
            <v>C</v>
          </cell>
          <cell r="J97" t="str">
            <v>Asset Managers</v>
          </cell>
          <cell r="K97" t="str">
            <v>Recurrent</v>
          </cell>
          <cell r="M97">
            <v>0</v>
          </cell>
          <cell r="N97">
            <v>0</v>
          </cell>
          <cell r="O97">
            <v>8</v>
          </cell>
          <cell r="P97">
            <v>2</v>
          </cell>
        </row>
        <row r="98">
          <cell r="B98">
            <v>53</v>
          </cell>
          <cell r="C98" t="str">
            <v>DC Systems</v>
          </cell>
          <cell r="D98" t="str">
            <v>Substation Battery chargers - 50V</v>
          </cell>
          <cell r="E98" t="str">
            <v>Replacement</v>
          </cell>
          <cell r="F98" t="str">
            <v>Monitor and replace as required</v>
          </cell>
          <cell r="G98" t="str">
            <v>CAP</v>
          </cell>
          <cell r="H98" t="str">
            <v>C</v>
          </cell>
          <cell r="I98">
            <v>1998</v>
          </cell>
          <cell r="J98" t="str">
            <v>Asset Managers</v>
          </cell>
          <cell r="K98" t="str">
            <v>Recurrent</v>
          </cell>
          <cell r="M98">
            <v>0</v>
          </cell>
          <cell r="N98">
            <v>0</v>
          </cell>
          <cell r="O98">
            <v>8</v>
          </cell>
          <cell r="P98">
            <v>2</v>
          </cell>
        </row>
        <row r="99">
          <cell r="B99">
            <v>54</v>
          </cell>
          <cell r="C99" t="str">
            <v>DC Systems</v>
          </cell>
          <cell r="D99" t="str">
            <v>Substation Battery chargers - 110V</v>
          </cell>
          <cell r="E99" t="str">
            <v>Replacement</v>
          </cell>
          <cell r="F99" t="str">
            <v>Monitor and replace as required</v>
          </cell>
          <cell r="G99" t="str">
            <v>CAP</v>
          </cell>
          <cell r="H99" t="str">
            <v>C</v>
          </cell>
          <cell r="I99">
            <v>1998</v>
          </cell>
          <cell r="J99" t="str">
            <v>Asset Managers</v>
          </cell>
          <cell r="K99" t="str">
            <v>Recurrent</v>
          </cell>
          <cell r="M99">
            <v>0</v>
          </cell>
          <cell r="N99">
            <v>0</v>
          </cell>
          <cell r="O99">
            <v>8</v>
          </cell>
          <cell r="P99">
            <v>2</v>
          </cell>
        </row>
        <row r="100">
          <cell r="B100">
            <v>55</v>
          </cell>
          <cell r="C100" t="str">
            <v>DC Systems</v>
          </cell>
          <cell r="D100" t="str">
            <v>Substation Battery chargers - 240V</v>
          </cell>
          <cell r="E100" t="str">
            <v>Replacement</v>
          </cell>
          <cell r="F100" t="str">
            <v>Monitor and replace as required</v>
          </cell>
          <cell r="G100" t="str">
            <v>CAP</v>
          </cell>
          <cell r="H100" t="str">
            <v>C</v>
          </cell>
          <cell r="J100" t="str">
            <v>Asset Managers</v>
          </cell>
          <cell r="K100" t="str">
            <v>Recurrent</v>
          </cell>
          <cell r="M100">
            <v>0</v>
          </cell>
          <cell r="N100">
            <v>0</v>
          </cell>
          <cell r="O100">
            <v>8</v>
          </cell>
          <cell r="P100">
            <v>2</v>
          </cell>
        </row>
        <row r="101">
          <cell r="B101">
            <v>56</v>
          </cell>
          <cell r="C101" t="str">
            <v>Disconnectors and Earth Switches</v>
          </cell>
          <cell r="D101" t="str">
            <v>220kV and above</v>
          </cell>
          <cell r="E101" t="str">
            <v>Replacement</v>
          </cell>
          <cell r="F101" t="str">
            <v>Monitor and replace as required</v>
          </cell>
          <cell r="G101" t="str">
            <v>CAP</v>
          </cell>
          <cell r="H101" t="str">
            <v>C</v>
          </cell>
          <cell r="I101">
            <v>1997</v>
          </cell>
          <cell r="J101" t="str">
            <v>Asset Managers</v>
          </cell>
          <cell r="K101" t="str">
            <v>Recurrent</v>
          </cell>
          <cell r="M101">
            <v>5</v>
          </cell>
          <cell r="N101">
            <v>0</v>
          </cell>
          <cell r="O101">
            <v>10</v>
          </cell>
          <cell r="P101">
            <v>5</v>
          </cell>
        </row>
        <row r="102">
          <cell r="B102">
            <v>57</v>
          </cell>
          <cell r="C102" t="str">
            <v>Disconnectors and Earth Switches</v>
          </cell>
          <cell r="D102" t="str">
            <v>132kV</v>
          </cell>
          <cell r="E102" t="str">
            <v>Replacement</v>
          </cell>
          <cell r="F102" t="str">
            <v>Monitor and replace as required</v>
          </cell>
          <cell r="G102" t="str">
            <v>CAP</v>
          </cell>
          <cell r="H102" t="str">
            <v>C</v>
          </cell>
          <cell r="I102">
            <v>1997</v>
          </cell>
          <cell r="J102" t="str">
            <v>Asset Managers</v>
          </cell>
          <cell r="K102" t="str">
            <v>Recurrent</v>
          </cell>
          <cell r="M102">
            <v>5</v>
          </cell>
          <cell r="N102">
            <v>0</v>
          </cell>
          <cell r="O102">
            <v>10</v>
          </cell>
          <cell r="P102">
            <v>5</v>
          </cell>
        </row>
        <row r="103">
          <cell r="B103">
            <v>58</v>
          </cell>
          <cell r="C103" t="str">
            <v>Disconnectors and Earth Switches</v>
          </cell>
          <cell r="D103" t="str">
            <v>66kV and below</v>
          </cell>
          <cell r="E103" t="str">
            <v>Replacement</v>
          </cell>
          <cell r="F103" t="str">
            <v>Monitor and replace as required</v>
          </cell>
          <cell r="G103" t="str">
            <v>CAP</v>
          </cell>
          <cell r="H103" t="str">
            <v>C</v>
          </cell>
          <cell r="I103">
            <v>1997</v>
          </cell>
          <cell r="J103" t="str">
            <v>Asset Managers</v>
          </cell>
          <cell r="K103" t="str">
            <v>Recurrent</v>
          </cell>
          <cell r="M103">
            <v>5</v>
          </cell>
          <cell r="N103">
            <v>0</v>
          </cell>
          <cell r="O103">
            <v>10</v>
          </cell>
          <cell r="P103">
            <v>5</v>
          </cell>
        </row>
        <row r="104">
          <cell r="B104">
            <v>59</v>
          </cell>
          <cell r="C104" t="str">
            <v>GIS</v>
          </cell>
          <cell r="D104" t="str">
            <v>Beaconsfield</v>
          </cell>
          <cell r="E104" t="str">
            <v>Other</v>
          </cell>
          <cell r="F104" t="str">
            <v>Review options beyond 2006</v>
          </cell>
          <cell r="G104" t="str">
            <v>Ops</v>
          </cell>
          <cell r="H104" t="str">
            <v>I</v>
          </cell>
          <cell r="I104">
            <v>2003</v>
          </cell>
          <cell r="J104" t="str">
            <v>M/AP</v>
          </cell>
          <cell r="K104">
            <v>38687</v>
          </cell>
          <cell r="M104">
            <v>0</v>
          </cell>
          <cell r="N104">
            <v>0</v>
          </cell>
          <cell r="O104">
            <v>8</v>
          </cell>
          <cell r="P104">
            <v>10</v>
          </cell>
        </row>
        <row r="105">
          <cell r="B105">
            <v>60</v>
          </cell>
          <cell r="C105" t="str">
            <v>GIS</v>
          </cell>
          <cell r="D105" t="str">
            <v>Beaconsfield</v>
          </cell>
          <cell r="E105" t="str">
            <v>Replacement</v>
          </cell>
          <cell r="F105" t="str">
            <v>Install conventional CB on No.1 Reactor</v>
          </cell>
          <cell r="G105" t="str">
            <v>CAP</v>
          </cell>
          <cell r="H105" t="str">
            <v>R</v>
          </cell>
          <cell r="I105">
            <v>2004</v>
          </cell>
          <cell r="J105" t="str">
            <v>AM/Central</v>
          </cell>
          <cell r="K105">
            <v>38504</v>
          </cell>
          <cell r="M105">
            <v>0</v>
          </cell>
          <cell r="N105">
            <v>2</v>
          </cell>
          <cell r="O105">
            <v>10</v>
          </cell>
          <cell r="P105">
            <v>10</v>
          </cell>
        </row>
        <row r="106">
          <cell r="B106">
            <v>61</v>
          </cell>
          <cell r="C106" t="str">
            <v>Environment</v>
          </cell>
          <cell r="D106" t="str">
            <v>PCB Disposal</v>
          </cell>
          <cell r="E106" t="str">
            <v>Replacement</v>
          </cell>
          <cell r="F106" t="str">
            <v>Remove all scheduled PCB contaminated from in-service equipment</v>
          </cell>
          <cell r="G106" t="str">
            <v>CAP</v>
          </cell>
          <cell r="H106" t="str">
            <v>R</v>
          </cell>
          <cell r="I106">
            <v>2003</v>
          </cell>
          <cell r="J106" t="str">
            <v>Asset Managers</v>
          </cell>
          <cell r="K106">
            <v>40179</v>
          </cell>
          <cell r="M106">
            <v>2</v>
          </cell>
          <cell r="N106">
            <v>10</v>
          </cell>
          <cell r="O106">
            <v>0</v>
          </cell>
          <cell r="P106">
            <v>8</v>
          </cell>
        </row>
        <row r="107">
          <cell r="B107">
            <v>62</v>
          </cell>
          <cell r="C107" t="str">
            <v>Surge Diverters</v>
          </cell>
          <cell r="D107" t="str">
            <v>Gapped Type (pre 1965) - 220kV and above</v>
          </cell>
          <cell r="E107" t="str">
            <v>Replacement</v>
          </cell>
          <cell r="F107" t="str">
            <v>Replace</v>
          </cell>
          <cell r="G107" t="str">
            <v>MOPS</v>
          </cell>
          <cell r="H107" t="str">
            <v>R</v>
          </cell>
          <cell r="I107">
            <v>2000</v>
          </cell>
          <cell r="J107" t="str">
            <v>Asset Managers</v>
          </cell>
          <cell r="K107" t="str">
            <v>June, 2005</v>
          </cell>
          <cell r="M107">
            <v>8</v>
          </cell>
          <cell r="N107">
            <v>0</v>
          </cell>
          <cell r="O107">
            <v>8</v>
          </cell>
          <cell r="P107">
            <v>0</v>
          </cell>
        </row>
        <row r="108">
          <cell r="B108">
            <v>63</v>
          </cell>
          <cell r="C108" t="str">
            <v>Surge Diverters</v>
          </cell>
          <cell r="D108" t="str">
            <v>Gapped Type (pre 1965) - 132kV</v>
          </cell>
          <cell r="E108" t="str">
            <v>Replacement</v>
          </cell>
          <cell r="F108" t="str">
            <v>Replace</v>
          </cell>
          <cell r="G108" t="str">
            <v>MOPS</v>
          </cell>
          <cell r="H108" t="str">
            <v>R</v>
          </cell>
          <cell r="I108">
            <v>2000</v>
          </cell>
          <cell r="J108" t="str">
            <v>Asset Managers</v>
          </cell>
          <cell r="K108" t="str">
            <v>June, 2005</v>
          </cell>
          <cell r="M108">
            <v>8</v>
          </cell>
          <cell r="N108">
            <v>0</v>
          </cell>
          <cell r="O108">
            <v>8</v>
          </cell>
          <cell r="P108">
            <v>0</v>
          </cell>
        </row>
        <row r="109">
          <cell r="B109">
            <v>64</v>
          </cell>
          <cell r="C109" t="str">
            <v>Surge Diverters</v>
          </cell>
          <cell r="D109" t="str">
            <v>Gapped Type (pre 1965) - 66kV</v>
          </cell>
          <cell r="E109" t="str">
            <v>Replacement</v>
          </cell>
          <cell r="F109" t="str">
            <v>Replace</v>
          </cell>
          <cell r="G109" t="str">
            <v>MOPS</v>
          </cell>
          <cell r="H109" t="str">
            <v>R</v>
          </cell>
          <cell r="I109">
            <v>2000</v>
          </cell>
          <cell r="J109" t="str">
            <v>Asset Managers</v>
          </cell>
          <cell r="K109" t="str">
            <v>June, 2005</v>
          </cell>
          <cell r="M109">
            <v>8</v>
          </cell>
          <cell r="N109">
            <v>0</v>
          </cell>
          <cell r="O109">
            <v>8</v>
          </cell>
          <cell r="P109">
            <v>0</v>
          </cell>
        </row>
        <row r="110">
          <cell r="B110">
            <v>65</v>
          </cell>
          <cell r="C110" t="str">
            <v>Surge Diverters</v>
          </cell>
          <cell r="D110" t="str">
            <v>Gapped Type (post 1965) - 220kV and above</v>
          </cell>
          <cell r="E110" t="str">
            <v>Replacement</v>
          </cell>
          <cell r="F110" t="str">
            <v>Replace</v>
          </cell>
          <cell r="G110" t="str">
            <v>MOPS</v>
          </cell>
          <cell r="H110" t="str">
            <v>R</v>
          </cell>
          <cell r="I110">
            <v>2002</v>
          </cell>
          <cell r="J110" t="str">
            <v>Asset Managers</v>
          </cell>
          <cell r="K110">
            <v>40330</v>
          </cell>
          <cell r="M110">
            <v>8</v>
          </cell>
          <cell r="N110">
            <v>0</v>
          </cell>
          <cell r="O110">
            <v>8</v>
          </cell>
          <cell r="P110">
            <v>0</v>
          </cell>
        </row>
        <row r="111">
          <cell r="B111">
            <v>66</v>
          </cell>
          <cell r="C111" t="str">
            <v>Surge Diverters</v>
          </cell>
          <cell r="D111" t="str">
            <v>Gapped Type (post 1965) - 132kV</v>
          </cell>
          <cell r="E111" t="str">
            <v>Replacement</v>
          </cell>
          <cell r="F111" t="str">
            <v>Replace</v>
          </cell>
          <cell r="G111" t="str">
            <v>MOPS</v>
          </cell>
          <cell r="H111" t="str">
            <v>R</v>
          </cell>
          <cell r="I111">
            <v>2002</v>
          </cell>
          <cell r="J111" t="str">
            <v>Asset Managers</v>
          </cell>
          <cell r="K111">
            <v>40330</v>
          </cell>
          <cell r="M111">
            <v>8</v>
          </cell>
          <cell r="N111">
            <v>0</v>
          </cell>
          <cell r="O111">
            <v>8</v>
          </cell>
          <cell r="P111">
            <v>0</v>
          </cell>
        </row>
        <row r="112">
          <cell r="B112">
            <v>67</v>
          </cell>
          <cell r="C112" t="str">
            <v>Surge Diverters</v>
          </cell>
          <cell r="D112" t="str">
            <v>Gapped Type (post 1965) - 66kV and below</v>
          </cell>
          <cell r="E112" t="str">
            <v>Replacement</v>
          </cell>
          <cell r="F112" t="str">
            <v>Replace</v>
          </cell>
          <cell r="G112" t="str">
            <v>MOPS</v>
          </cell>
          <cell r="H112" t="str">
            <v>R</v>
          </cell>
          <cell r="I112">
            <v>2002</v>
          </cell>
          <cell r="J112" t="str">
            <v>Asset Managers</v>
          </cell>
          <cell r="K112">
            <v>40330</v>
          </cell>
          <cell r="M112">
            <v>8</v>
          </cell>
          <cell r="N112">
            <v>0</v>
          </cell>
          <cell r="O112">
            <v>8</v>
          </cell>
          <cell r="P112">
            <v>0</v>
          </cell>
        </row>
        <row r="113">
          <cell r="B113">
            <v>68</v>
          </cell>
          <cell r="C113" t="str">
            <v>Reactive Plant</v>
          </cell>
          <cell r="D113" t="str">
            <v>Capacitor</v>
          </cell>
          <cell r="E113" t="str">
            <v>Replacement</v>
          </cell>
          <cell r="F113" t="str">
            <v>Monitor and replace as required</v>
          </cell>
          <cell r="G113" t="str">
            <v>CAP</v>
          </cell>
          <cell r="H113" t="str">
            <v>C</v>
          </cell>
          <cell r="I113">
            <v>2000</v>
          </cell>
          <cell r="J113" t="str">
            <v>Asset Managers</v>
          </cell>
          <cell r="K113" t="str">
            <v>Recurrent</v>
          </cell>
          <cell r="M113">
            <v>2</v>
          </cell>
          <cell r="N113">
            <v>2</v>
          </cell>
          <cell r="O113">
            <v>8</v>
          </cell>
          <cell r="P113">
            <v>10</v>
          </cell>
        </row>
        <row r="114">
          <cell r="B114">
            <v>69.099999999999994</v>
          </cell>
          <cell r="C114" t="str">
            <v>Buildings</v>
          </cell>
          <cell r="D114" t="str">
            <v>Pre- 1975 Buildings</v>
          </cell>
          <cell r="E114" t="str">
            <v>Other</v>
          </cell>
          <cell r="F114" t="str">
            <v>Formal building inspection to be carried out since 1990</v>
          </cell>
          <cell r="G114" t="str">
            <v>Ops</v>
          </cell>
          <cell r="H114" t="str">
            <v>I</v>
          </cell>
          <cell r="I114">
            <v>1998</v>
          </cell>
          <cell r="J114" t="str">
            <v>Asset Managers</v>
          </cell>
          <cell r="K114">
            <v>38322</v>
          </cell>
        </row>
        <row r="115">
          <cell r="B115">
            <v>69.2</v>
          </cell>
          <cell r="C115" t="str">
            <v>Buildings</v>
          </cell>
          <cell r="D115" t="str">
            <v>Building Defects</v>
          </cell>
          <cell r="E115" t="str">
            <v>Other</v>
          </cell>
          <cell r="F115" t="str">
            <v>Regional Business plans to make provision for maintenance</v>
          </cell>
          <cell r="G115" t="str">
            <v>MOPS</v>
          </cell>
          <cell r="H115" t="str">
            <v>c</v>
          </cell>
          <cell r="I115">
            <v>1998</v>
          </cell>
          <cell r="J115" t="str">
            <v>Asset Managers</v>
          </cell>
          <cell r="K115" t="str">
            <v>Recurrent</v>
          </cell>
          <cell r="M115">
            <v>5</v>
          </cell>
          <cell r="N115">
            <v>2</v>
          </cell>
          <cell r="O115">
            <v>0</v>
          </cell>
          <cell r="P115">
            <v>2</v>
          </cell>
        </row>
        <row r="116">
          <cell r="B116">
            <v>69.3</v>
          </cell>
          <cell r="C116" t="str">
            <v>Buildings</v>
          </cell>
          <cell r="D116" t="str">
            <v>Building Improvements</v>
          </cell>
          <cell r="E116" t="str">
            <v>Other</v>
          </cell>
          <cell r="F116" t="str">
            <v>Regional Buisness plans to make provision for building improvements</v>
          </cell>
          <cell r="G116" t="str">
            <v>CAP</v>
          </cell>
          <cell r="H116" t="str">
            <v>c</v>
          </cell>
          <cell r="I116">
            <v>2004</v>
          </cell>
          <cell r="J116" t="str">
            <v>Asset Managers</v>
          </cell>
          <cell r="K116" t="str">
            <v>recurrent</v>
          </cell>
        </row>
        <row r="117">
          <cell r="B117">
            <v>70.099999999999994</v>
          </cell>
          <cell r="C117" t="str">
            <v>Buildings</v>
          </cell>
          <cell r="D117" t="str">
            <v>Energy Efficiency (220kV sites and above)</v>
          </cell>
          <cell r="E117" t="str">
            <v>Other</v>
          </cell>
          <cell r="F117" t="str">
            <v>Carry out energy audit and implement approved recommendations</v>
          </cell>
          <cell r="G117" t="str">
            <v>Ops</v>
          </cell>
          <cell r="H117" t="str">
            <v>I,A</v>
          </cell>
          <cell r="I117">
            <v>2003</v>
          </cell>
          <cell r="J117" t="str">
            <v>Asset Managers</v>
          </cell>
          <cell r="K117" t="str">
            <v>December, 2003, June 2004</v>
          </cell>
          <cell r="L117" t="str">
            <v>Split</v>
          </cell>
        </row>
        <row r="118">
          <cell r="B118">
            <v>70.2</v>
          </cell>
          <cell r="C118" t="str">
            <v>Buildings</v>
          </cell>
          <cell r="D118" t="str">
            <v>Energy Efficiency (sites 132kV and below)</v>
          </cell>
          <cell r="E118" t="str">
            <v>Other</v>
          </cell>
          <cell r="F118" t="str">
            <v>Carry out energy audit and implement approved recommendations</v>
          </cell>
          <cell r="G118" t="str">
            <v>Ops</v>
          </cell>
          <cell r="H118" t="str">
            <v>I,A</v>
          </cell>
          <cell r="I118">
            <v>2003</v>
          </cell>
          <cell r="J118" t="str">
            <v>Asset Managers</v>
          </cell>
          <cell r="K118" t="str">
            <v>June, 2004, December 2004</v>
          </cell>
          <cell r="L118" t="str">
            <v>Split</v>
          </cell>
          <cell r="M118" t="str">
            <v>Assess indivually</v>
          </cell>
        </row>
        <row r="119">
          <cell r="B119">
            <v>71.099999999999994</v>
          </cell>
          <cell r="C119" t="str">
            <v>Fire</v>
          </cell>
          <cell r="D119" t="str">
            <v>Fire Detection and Protection Systems</v>
          </cell>
          <cell r="E119" t="str">
            <v>Other</v>
          </cell>
          <cell r="F119" t="str">
            <v>Regional Business plans to make provision for any installation or replacement to fire detection and protection systems in accordance with the Fire Protection Policies and procedures manual</v>
          </cell>
          <cell r="G119" t="str">
            <v>MOPS</v>
          </cell>
          <cell r="H119" t="str">
            <v>C</v>
          </cell>
          <cell r="I119">
            <v>1998</v>
          </cell>
          <cell r="J119" t="str">
            <v>Asset Managers</v>
          </cell>
          <cell r="K119" t="str">
            <v>Recurrent</v>
          </cell>
          <cell r="M119" t="str">
            <v>Assess indivually</v>
          </cell>
        </row>
        <row r="120">
          <cell r="B120">
            <v>71.2</v>
          </cell>
          <cell r="C120" t="str">
            <v>Fire</v>
          </cell>
          <cell r="D120" t="str">
            <v>Fire Detection and Protection Systems</v>
          </cell>
          <cell r="E120" t="str">
            <v>Upgrade</v>
          </cell>
          <cell r="F120" t="str">
            <v>Install VESDA Systems</v>
          </cell>
          <cell r="G120" t="str">
            <v>CAP</v>
          </cell>
          <cell r="H120" t="str">
            <v>R</v>
          </cell>
        </row>
        <row r="121">
          <cell r="B121">
            <v>72.099999999999994</v>
          </cell>
          <cell r="C121" t="str">
            <v>Fire</v>
          </cell>
          <cell r="D121" t="str">
            <v>Automatic Fire Protection Schemes for Power transformers</v>
          </cell>
          <cell r="E121" t="str">
            <v>Other</v>
          </cell>
          <cell r="F121" t="str">
            <v>Regional Business plans to make provision for any installation or replacement to fire detection and protection systems in accordance with the Fire Protection Policies and procedures manual</v>
          </cell>
          <cell r="G121" t="str">
            <v>MOPS</v>
          </cell>
          <cell r="H121" t="str">
            <v>C</v>
          </cell>
          <cell r="I121">
            <v>1998</v>
          </cell>
          <cell r="J121" t="str">
            <v>Asset Managers</v>
          </cell>
          <cell r="K121">
            <v>38504</v>
          </cell>
          <cell r="M121" t="str">
            <v>Assess indivually</v>
          </cell>
        </row>
        <row r="122">
          <cell r="B122">
            <v>72.2</v>
          </cell>
          <cell r="C122" t="str">
            <v>Fire</v>
          </cell>
          <cell r="D122" t="str">
            <v>Automatic Fire Protection Schemes for Power transformers</v>
          </cell>
          <cell r="E122" t="str">
            <v>Other</v>
          </cell>
          <cell r="F122" t="str">
            <v>Decommission deluge systems not required as and when maintenance costs become significant.</v>
          </cell>
          <cell r="G122" t="str">
            <v>Ops</v>
          </cell>
          <cell r="H122" t="str">
            <v>C</v>
          </cell>
          <cell r="I122">
            <v>1998</v>
          </cell>
          <cell r="J122" t="str">
            <v>Asset Managers</v>
          </cell>
          <cell r="K122">
            <v>38504</v>
          </cell>
          <cell r="M122">
            <v>0</v>
          </cell>
          <cell r="N122">
            <v>0</v>
          </cell>
          <cell r="O122">
            <v>0</v>
          </cell>
          <cell r="P122">
            <v>10</v>
          </cell>
        </row>
        <row r="123">
          <cell r="B123">
            <v>73</v>
          </cell>
          <cell r="C123" t="str">
            <v>Other Equipment</v>
          </cell>
          <cell r="D123" t="str">
            <v>General</v>
          </cell>
          <cell r="E123" t="str">
            <v>Other</v>
          </cell>
          <cell r="F123" t="str">
            <v>Monitor and replace as required</v>
          </cell>
          <cell r="G123" t="str">
            <v>MOPS</v>
          </cell>
          <cell r="H123" t="str">
            <v>C</v>
          </cell>
          <cell r="I123">
            <v>1998</v>
          </cell>
          <cell r="J123" t="str">
            <v>Asset Managers</v>
          </cell>
          <cell r="K123" t="str">
            <v>recurrent</v>
          </cell>
          <cell r="M123" t="str">
            <v>Assess indivually</v>
          </cell>
        </row>
        <row r="124">
          <cell r="B124">
            <v>74</v>
          </cell>
          <cell r="C124" t="str">
            <v>Environment</v>
          </cell>
          <cell r="D124" t="str">
            <v>Transformer Bunds</v>
          </cell>
          <cell r="E124" t="str">
            <v>Other</v>
          </cell>
          <cell r="F124" t="str">
            <v>Inspect and reseal all bunds where sealing is not satisfactory</v>
          </cell>
          <cell r="G124" t="str">
            <v>MOPS</v>
          </cell>
          <cell r="H124" t="str">
            <v>C</v>
          </cell>
          <cell r="I124">
            <v>2004</v>
          </cell>
          <cell r="J124" t="str">
            <v>Asset Managers</v>
          </cell>
          <cell r="K124">
            <v>38869</v>
          </cell>
          <cell r="M124">
            <v>0</v>
          </cell>
          <cell r="N124">
            <v>10</v>
          </cell>
          <cell r="O124">
            <v>0</v>
          </cell>
          <cell r="P124">
            <v>10</v>
          </cell>
        </row>
        <row r="125">
          <cell r="B125">
            <v>75</v>
          </cell>
          <cell r="C125" t="str">
            <v>Circuit Breakers</v>
          </cell>
          <cell r="D125" t="str">
            <v>POW Circuit Breakers</v>
          </cell>
          <cell r="E125" t="str">
            <v>Replacement</v>
          </cell>
          <cell r="F125" t="str">
            <v>Install Point on Wave CBs</v>
          </cell>
          <cell r="G125" t="str">
            <v>CAP</v>
          </cell>
          <cell r="H125" t="str">
            <v>A</v>
          </cell>
          <cell r="I125">
            <v>1998</v>
          </cell>
          <cell r="J125" t="str">
            <v>Asset Managers</v>
          </cell>
          <cell r="K125" t="str">
            <v>June , 2005</v>
          </cell>
          <cell r="M125">
            <v>0</v>
          </cell>
          <cell r="N125">
            <v>0</v>
          </cell>
          <cell r="O125">
            <v>8</v>
          </cell>
          <cell r="P125">
            <v>10</v>
          </cell>
        </row>
        <row r="126">
          <cell r="B126">
            <v>76</v>
          </cell>
          <cell r="C126" t="str">
            <v>Reactive Plant</v>
          </cell>
          <cell r="D126" t="str">
            <v>Sydney South Syn Cons</v>
          </cell>
          <cell r="E126" t="str">
            <v>Other</v>
          </cell>
          <cell r="F126" t="str">
            <v>Retire on commissioning of Sydney South SVC</v>
          </cell>
          <cell r="G126" t="str">
            <v>Ops</v>
          </cell>
          <cell r="H126" t="str">
            <v>C</v>
          </cell>
          <cell r="I126">
            <v>1998</v>
          </cell>
          <cell r="J126" t="str">
            <v>Asset Managers</v>
          </cell>
          <cell r="K126" t="str">
            <v>within 12 months of SYW SVC</v>
          </cell>
          <cell r="M126">
            <v>5</v>
          </cell>
          <cell r="N126">
            <v>2</v>
          </cell>
          <cell r="O126">
            <v>10</v>
          </cell>
          <cell r="P126">
            <v>10</v>
          </cell>
        </row>
        <row r="127">
          <cell r="B127">
            <v>77</v>
          </cell>
          <cell r="C127" t="str">
            <v>Shunt Capacitor Banks</v>
          </cell>
          <cell r="D127" t="str">
            <v>Concrete Pads</v>
          </cell>
          <cell r="E127" t="str">
            <v>Other</v>
          </cell>
          <cell r="F127" t="str">
            <v xml:space="preserve">Identify Capacitor banks with excessive weed growth </v>
          </cell>
          <cell r="G127" t="str">
            <v>Ops</v>
          </cell>
          <cell r="H127" t="str">
            <v>I</v>
          </cell>
          <cell r="I127">
            <v>2001</v>
          </cell>
          <cell r="J127" t="str">
            <v>Asset Managers</v>
          </cell>
          <cell r="K127">
            <v>38504</v>
          </cell>
          <cell r="M127">
            <v>2</v>
          </cell>
          <cell r="N127">
            <v>2</v>
          </cell>
          <cell r="O127">
            <v>8</v>
          </cell>
          <cell r="P127">
            <v>5</v>
          </cell>
        </row>
        <row r="128">
          <cell r="B128">
            <v>77.099999999999994</v>
          </cell>
          <cell r="C128" t="str">
            <v>Shunt Capacitor Banks</v>
          </cell>
          <cell r="D128" t="str">
            <v>Concrete Pads</v>
          </cell>
          <cell r="E128" t="str">
            <v>Replacement</v>
          </cell>
          <cell r="F128" t="str">
            <v>Re-surface capacitor banks as required</v>
          </cell>
          <cell r="G128" t="str">
            <v>MOPS</v>
          </cell>
          <cell r="H128" t="str">
            <v>C</v>
          </cell>
          <cell r="I128">
            <v>2001</v>
          </cell>
          <cell r="J128" t="str">
            <v>Asset Managers</v>
          </cell>
          <cell r="K128">
            <v>39965</v>
          </cell>
          <cell r="M128">
            <v>2</v>
          </cell>
          <cell r="N128">
            <v>2</v>
          </cell>
          <cell r="O128">
            <v>8</v>
          </cell>
          <cell r="P128">
            <v>8</v>
          </cell>
        </row>
        <row r="129">
          <cell r="B129">
            <v>78</v>
          </cell>
          <cell r="C129" t="str">
            <v>Condition Monitoring</v>
          </cell>
          <cell r="D129" t="str">
            <v>Dissolved Gas in Oil</v>
          </cell>
          <cell r="E129" t="str">
            <v>Other</v>
          </cell>
          <cell r="F129" t="str">
            <v>Install DGA monitors on transformers nominated in the Condition Monitoring Working Group Report (Recommendation 5.)</v>
          </cell>
          <cell r="G129" t="str">
            <v>CAP</v>
          </cell>
          <cell r="H129" t="str">
            <v>A</v>
          </cell>
          <cell r="I129">
            <v>2003</v>
          </cell>
          <cell r="J129" t="str">
            <v>Asset Managers</v>
          </cell>
          <cell r="K129">
            <v>38504</v>
          </cell>
          <cell r="L129" t="str">
            <v>List in Doc, - 3 categories</v>
          </cell>
          <cell r="M129">
            <v>0</v>
          </cell>
          <cell r="N129">
            <v>0</v>
          </cell>
          <cell r="O129">
            <v>10</v>
          </cell>
          <cell r="P129">
            <v>10</v>
          </cell>
        </row>
        <row r="130">
          <cell r="B130">
            <v>79</v>
          </cell>
          <cell r="C130" t="str">
            <v>Condition Monitoring</v>
          </cell>
          <cell r="D130" t="str">
            <v>Dissolved Gas in Oil</v>
          </cell>
          <cell r="E130" t="str">
            <v>Other</v>
          </cell>
          <cell r="F130" t="str">
            <v>Upgrade  to Calisto type</v>
          </cell>
          <cell r="G130" t="str">
            <v>CAP</v>
          </cell>
          <cell r="I130">
            <v>2003</v>
          </cell>
          <cell r="J130" t="str">
            <v>Asset Managers</v>
          </cell>
          <cell r="K130">
            <v>38504</v>
          </cell>
          <cell r="M130">
            <v>0</v>
          </cell>
          <cell r="N130">
            <v>0</v>
          </cell>
          <cell r="O130">
            <v>10</v>
          </cell>
          <cell r="P130">
            <v>10</v>
          </cell>
        </row>
        <row r="131">
          <cell r="B131">
            <v>80</v>
          </cell>
          <cell r="C131" t="str">
            <v>Condition Monitoring</v>
          </cell>
          <cell r="D131" t="str">
            <v>Dissolved Gas in Oil</v>
          </cell>
          <cell r="E131" t="str">
            <v>Other</v>
          </cell>
          <cell r="F131" t="str">
            <v>Move to Oil circulation path</v>
          </cell>
          <cell r="G131" t="str">
            <v>MOPS</v>
          </cell>
          <cell r="I131">
            <v>2003</v>
          </cell>
          <cell r="J131" t="str">
            <v>Asset Managers</v>
          </cell>
          <cell r="K131">
            <v>38869</v>
          </cell>
          <cell r="M131">
            <v>0</v>
          </cell>
          <cell r="N131">
            <v>0</v>
          </cell>
          <cell r="O131">
            <v>10</v>
          </cell>
          <cell r="P131">
            <v>10</v>
          </cell>
        </row>
        <row r="132">
          <cell r="B132">
            <v>81</v>
          </cell>
          <cell r="C132" t="str">
            <v>Condition Monitoring</v>
          </cell>
          <cell r="D132" t="str">
            <v>Moisture in Oil</v>
          </cell>
          <cell r="E132" t="str">
            <v>Other</v>
          </cell>
          <cell r="F132" t="str">
            <v>Install online moisture monitors to  transformers nominated in the Condition Monitoring working group Report (Recommendation 10)</v>
          </cell>
          <cell r="G132" t="str">
            <v>CAP</v>
          </cell>
          <cell r="H132" t="str">
            <v>R</v>
          </cell>
          <cell r="I132">
            <v>2003</v>
          </cell>
          <cell r="J132" t="str">
            <v>Asset Managers</v>
          </cell>
          <cell r="K132">
            <v>38504</v>
          </cell>
          <cell r="M132">
            <v>0</v>
          </cell>
          <cell r="N132">
            <v>0</v>
          </cell>
          <cell r="O132">
            <v>10</v>
          </cell>
          <cell r="P132">
            <v>10</v>
          </cell>
        </row>
        <row r="133">
          <cell r="B133">
            <v>82.1</v>
          </cell>
          <cell r="C133" t="str">
            <v>Condition Monitoring</v>
          </cell>
          <cell r="D133" t="str">
            <v>Tapchanger Monitors</v>
          </cell>
          <cell r="E133" t="str">
            <v>Other</v>
          </cell>
          <cell r="F133" t="str">
            <v>Install tapchanger monitors to specific Reinhausen Tapchangers nominated in the Condition Monitoring Working Group Report (Recommendation 13)</v>
          </cell>
          <cell r="G133" t="str">
            <v>CAP</v>
          </cell>
          <cell r="H133" t="str">
            <v>R</v>
          </cell>
          <cell r="I133">
            <v>2003</v>
          </cell>
          <cell r="J133" t="str">
            <v>Asset Managers</v>
          </cell>
          <cell r="K133">
            <v>39234</v>
          </cell>
          <cell r="M133">
            <v>2</v>
          </cell>
          <cell r="N133">
            <v>2</v>
          </cell>
          <cell r="O133">
            <v>10</v>
          </cell>
          <cell r="P133">
            <v>8</v>
          </cell>
        </row>
        <row r="134">
          <cell r="B134">
            <v>82.2</v>
          </cell>
          <cell r="C134" t="str">
            <v>Condition Monitoring</v>
          </cell>
          <cell r="D134" t="str">
            <v>Tapchanger Monitors</v>
          </cell>
          <cell r="E134" t="str">
            <v>Other</v>
          </cell>
          <cell r="F134" t="str">
            <v>Review effectiveness of existing tapchanger monitors and consider further installation of tapchanger monitors on transformers identified in the Condition Working Group Report (Recommendation 13)</v>
          </cell>
          <cell r="G134" t="str">
            <v>Ops</v>
          </cell>
          <cell r="H134" t="str">
            <v>I</v>
          </cell>
          <cell r="I134">
            <v>2003</v>
          </cell>
          <cell r="J134" t="str">
            <v>SSE</v>
          </cell>
          <cell r="K134">
            <v>38322</v>
          </cell>
          <cell r="M134">
            <v>2</v>
          </cell>
          <cell r="N134">
            <v>2</v>
          </cell>
          <cell r="O134">
            <v>10</v>
          </cell>
          <cell r="P134">
            <v>8</v>
          </cell>
        </row>
        <row r="135">
          <cell r="B135">
            <v>82.3</v>
          </cell>
          <cell r="C135" t="str">
            <v>Condition Monitoring</v>
          </cell>
          <cell r="D135" t="str">
            <v>Tapchanger Monitors</v>
          </cell>
          <cell r="E135" t="str">
            <v>Other</v>
          </cell>
          <cell r="F135" t="str">
            <v>Install Reinhausen Tapchanger Monitors to transformers identified above</v>
          </cell>
          <cell r="G135" t="str">
            <v>CAP</v>
          </cell>
          <cell r="H135" t="str">
            <v>C</v>
          </cell>
          <cell r="I135">
            <v>2003</v>
          </cell>
          <cell r="J135" t="str">
            <v>Asset Managers</v>
          </cell>
          <cell r="K135">
            <v>39965</v>
          </cell>
          <cell r="M135">
            <v>2</v>
          </cell>
          <cell r="N135">
            <v>2</v>
          </cell>
          <cell r="O135">
            <v>10</v>
          </cell>
          <cell r="P135">
            <v>8</v>
          </cell>
        </row>
        <row r="136">
          <cell r="B136">
            <v>83</v>
          </cell>
          <cell r="C136" t="str">
            <v>Condition Monitoring</v>
          </cell>
          <cell r="D136" t="str">
            <v>CT  DDF Monitors</v>
          </cell>
          <cell r="E136" t="str">
            <v>Other</v>
          </cell>
          <cell r="F136" t="str">
            <v>Resolve Reliability Concerns for Powerlink DDF monitoring system</v>
          </cell>
          <cell r="G136" t="str">
            <v>Ops</v>
          </cell>
          <cell r="H136" t="str">
            <v>I</v>
          </cell>
          <cell r="I136">
            <v>2003</v>
          </cell>
          <cell r="J136" t="str">
            <v>AM/Northern</v>
          </cell>
          <cell r="K136">
            <v>38504</v>
          </cell>
          <cell r="L136" t="str">
            <v>No date</v>
          </cell>
          <cell r="M136">
            <v>0</v>
          </cell>
          <cell r="N136">
            <v>0</v>
          </cell>
          <cell r="O136">
            <v>10</v>
          </cell>
          <cell r="P136">
            <v>10</v>
          </cell>
        </row>
        <row r="137">
          <cell r="B137">
            <v>84.1</v>
          </cell>
          <cell r="C137" t="str">
            <v>Condition Monitoring</v>
          </cell>
          <cell r="D137" t="str">
            <v>CT  DDF Monitors</v>
          </cell>
          <cell r="E137" t="str">
            <v>Other</v>
          </cell>
          <cell r="F137" t="str">
            <v>Purchase, install AVO SOS system</v>
          </cell>
          <cell r="G137" t="str">
            <v>CAP</v>
          </cell>
          <cell r="H137" t="str">
            <v>I</v>
          </cell>
          <cell r="I137">
            <v>2003</v>
          </cell>
          <cell r="J137" t="str">
            <v>AM/Central</v>
          </cell>
          <cell r="K137">
            <v>38139</v>
          </cell>
          <cell r="M137">
            <v>0</v>
          </cell>
          <cell r="N137">
            <v>0</v>
          </cell>
          <cell r="O137">
            <v>10</v>
          </cell>
          <cell r="P137">
            <v>10</v>
          </cell>
        </row>
        <row r="138">
          <cell r="B138">
            <v>84.2</v>
          </cell>
          <cell r="C138" t="str">
            <v>Condition Monitoring</v>
          </cell>
          <cell r="D138" t="str">
            <v>CT  DDF Monitors</v>
          </cell>
          <cell r="E138" t="str">
            <v>Other</v>
          </cell>
          <cell r="F138" t="str">
            <v>Evaluate performance of AVO SOS system</v>
          </cell>
          <cell r="G138" t="str">
            <v>Ops</v>
          </cell>
          <cell r="H138" t="str">
            <v>I</v>
          </cell>
          <cell r="I138">
            <v>2003</v>
          </cell>
          <cell r="J138" t="str">
            <v>AM/Central</v>
          </cell>
          <cell r="K138">
            <v>38687</v>
          </cell>
          <cell r="M138">
            <v>0</v>
          </cell>
          <cell r="N138">
            <v>0</v>
          </cell>
          <cell r="O138">
            <v>10</v>
          </cell>
          <cell r="P138">
            <v>10</v>
          </cell>
        </row>
        <row r="139">
          <cell r="B139">
            <v>85.1</v>
          </cell>
          <cell r="C139" t="str">
            <v>Condition Monitoring</v>
          </cell>
          <cell r="D139" t="str">
            <v>CT  DDF Monitors</v>
          </cell>
          <cell r="E139" t="str">
            <v>Other</v>
          </cell>
          <cell r="F139" t="str">
            <v>Purchase and install Connel Wagner Intellinode system</v>
          </cell>
          <cell r="G139" t="str">
            <v>CAP</v>
          </cell>
          <cell r="H139" t="str">
            <v>I</v>
          </cell>
          <cell r="I139">
            <v>2003</v>
          </cell>
          <cell r="J139" t="str">
            <v>AM/Northern</v>
          </cell>
          <cell r="K139" t="str">
            <v>When System is in production</v>
          </cell>
          <cell r="L139" t="str">
            <v>No Date</v>
          </cell>
          <cell r="M139">
            <v>0</v>
          </cell>
          <cell r="N139">
            <v>0</v>
          </cell>
          <cell r="O139">
            <v>10</v>
          </cell>
          <cell r="P139">
            <v>10</v>
          </cell>
        </row>
        <row r="140">
          <cell r="B140">
            <v>85.2</v>
          </cell>
          <cell r="C140" t="str">
            <v>Condition Monitoring</v>
          </cell>
          <cell r="D140" t="str">
            <v>CT  DDF Monitors</v>
          </cell>
          <cell r="E140" t="str">
            <v>Other</v>
          </cell>
          <cell r="F140" t="str">
            <v>Evaluate performance of Connel Wagner Intellinode system</v>
          </cell>
          <cell r="G140" t="str">
            <v>Ops</v>
          </cell>
          <cell r="H140" t="str">
            <v>I</v>
          </cell>
          <cell r="I140">
            <v>2003</v>
          </cell>
          <cell r="J140" t="str">
            <v>AM/Northern</v>
          </cell>
          <cell r="K140" t="str">
            <v>TBA</v>
          </cell>
          <cell r="L140" t="str">
            <v>No Date</v>
          </cell>
          <cell r="M140">
            <v>0</v>
          </cell>
          <cell r="N140">
            <v>0</v>
          </cell>
          <cell r="O140">
            <v>10</v>
          </cell>
          <cell r="P140">
            <v>10</v>
          </cell>
        </row>
        <row r="141">
          <cell r="B141">
            <v>86.1</v>
          </cell>
          <cell r="C141" t="str">
            <v>Condition Monitoring</v>
          </cell>
          <cell r="D141" t="str">
            <v>Bushing DDF Monitors</v>
          </cell>
          <cell r="E141" t="str">
            <v>Other</v>
          </cell>
          <cell r="F141" t="str">
            <v>Install bushing monitor on system critical transformers with no system spares - Lismore</v>
          </cell>
          <cell r="G141" t="str">
            <v>CAP</v>
          </cell>
          <cell r="H141" t="str">
            <v>A</v>
          </cell>
          <cell r="I141">
            <v>2003</v>
          </cell>
          <cell r="J141" t="str">
            <v>AM/Northern</v>
          </cell>
          <cell r="K141">
            <v>38869</v>
          </cell>
          <cell r="L141" t="str">
            <v>No Date</v>
          </cell>
          <cell r="M141">
            <v>0</v>
          </cell>
          <cell r="N141">
            <v>0</v>
          </cell>
          <cell r="O141">
            <v>10</v>
          </cell>
          <cell r="P141">
            <v>10</v>
          </cell>
        </row>
        <row r="142">
          <cell r="B142">
            <v>86.2</v>
          </cell>
          <cell r="C142" t="str">
            <v>Condition Monitoring</v>
          </cell>
          <cell r="D142" t="str">
            <v>Portable Tx On line Monitor</v>
          </cell>
          <cell r="E142" t="str">
            <v>Other</v>
          </cell>
          <cell r="F142" t="str">
            <v>Establish portable on-line monitoring unit for short-term monitoring or nursing of transformers</v>
          </cell>
          <cell r="G142" t="str">
            <v>CAP</v>
          </cell>
          <cell r="H142" t="str">
            <v>A</v>
          </cell>
          <cell r="I142">
            <v>2003</v>
          </cell>
          <cell r="J142" t="str">
            <v>SSE</v>
          </cell>
          <cell r="K142">
            <v>38322</v>
          </cell>
          <cell r="M142">
            <v>0</v>
          </cell>
          <cell r="N142">
            <v>0</v>
          </cell>
          <cell r="O142">
            <v>10</v>
          </cell>
          <cell r="P142">
            <v>10</v>
          </cell>
        </row>
        <row r="143">
          <cell r="B143">
            <v>88</v>
          </cell>
          <cell r="C143" t="str">
            <v>Circuit Breakers</v>
          </cell>
          <cell r="D143" t="str">
            <v>Circuit Breakers Testing</v>
          </cell>
          <cell r="E143" t="str">
            <v>Other</v>
          </cell>
          <cell r="F143" t="str">
            <v>Investigate and Report on circuit breaker test procedures and methods by December 2004</v>
          </cell>
          <cell r="G143" t="str">
            <v>Ops</v>
          </cell>
          <cell r="H143" t="str">
            <v>I</v>
          </cell>
          <cell r="I143">
            <v>2003</v>
          </cell>
          <cell r="J143" t="str">
            <v>SSE</v>
          </cell>
          <cell r="K143">
            <v>38322</v>
          </cell>
          <cell r="M143">
            <v>0</v>
          </cell>
          <cell r="N143">
            <v>0</v>
          </cell>
          <cell r="O143">
            <v>10</v>
          </cell>
          <cell r="P143">
            <v>10</v>
          </cell>
        </row>
        <row r="144">
          <cell r="B144">
            <v>89</v>
          </cell>
          <cell r="C144" t="str">
            <v>Spare Equipment</v>
          </cell>
          <cell r="D144" t="str">
            <v>Spare Equipment</v>
          </cell>
          <cell r="E144" t="str">
            <v>Other</v>
          </cell>
          <cell r="F144" t="str">
            <v>Develop and issue general policy for the management of spare plant and parts to be held for substations</v>
          </cell>
          <cell r="G144" t="str">
            <v>Ops</v>
          </cell>
          <cell r="H144" t="str">
            <v>I</v>
          </cell>
          <cell r="I144">
            <v>2004</v>
          </cell>
          <cell r="J144" t="str">
            <v>SSE</v>
          </cell>
          <cell r="K144">
            <v>38504</v>
          </cell>
          <cell r="M144">
            <v>0</v>
          </cell>
          <cell r="N144">
            <v>0</v>
          </cell>
          <cell r="O144">
            <v>8</v>
          </cell>
          <cell r="P144">
            <v>0</v>
          </cell>
        </row>
        <row r="145">
          <cell r="B145">
            <v>90</v>
          </cell>
          <cell r="C145" t="str">
            <v>Instrument Transformers</v>
          </cell>
          <cell r="D145" t="str">
            <v xml:space="preserve">Other Condition </v>
          </cell>
          <cell r="E145" t="str">
            <v>Other</v>
          </cell>
          <cell r="F145" t="str">
            <v>Replace</v>
          </cell>
          <cell r="G145" t="str">
            <v>CAP</v>
          </cell>
          <cell r="H145" t="str">
            <v>C</v>
          </cell>
          <cell r="J145" t="str">
            <v>Asset Managers</v>
          </cell>
          <cell r="K145" t="str">
            <v>Recurrent</v>
          </cell>
          <cell r="M145" t="str">
            <v>Assess</v>
          </cell>
        </row>
        <row r="146">
          <cell r="B146">
            <v>91</v>
          </cell>
          <cell r="C146" t="str">
            <v>Instrument Transformers</v>
          </cell>
          <cell r="D146" t="str">
            <v>Ducon CTs and CVTs</v>
          </cell>
          <cell r="E146" t="str">
            <v>Other</v>
          </cell>
          <cell r="F146" t="str">
            <v>Replace</v>
          </cell>
          <cell r="G146" t="str">
            <v>CAP</v>
          </cell>
          <cell r="H146" t="str">
            <v>C</v>
          </cell>
          <cell r="J146" t="str">
            <v>Asset Managers</v>
          </cell>
          <cell r="K146" t="str">
            <v>Recurrent</v>
          </cell>
        </row>
        <row r="147">
          <cell r="B147">
            <v>92</v>
          </cell>
          <cell r="C147" t="str">
            <v>Reactive Plant</v>
          </cell>
          <cell r="D147" t="str">
            <v>SVC</v>
          </cell>
          <cell r="E147" t="str">
            <v>Other</v>
          </cell>
          <cell r="F147" t="str">
            <v>Site Specific</v>
          </cell>
          <cell r="G147" t="str">
            <v>CAP</v>
          </cell>
          <cell r="H147" t="str">
            <v>c</v>
          </cell>
          <cell r="J147" t="str">
            <v>Asset Managers</v>
          </cell>
          <cell r="M147" t="str">
            <v>Assess</v>
          </cell>
        </row>
        <row r="148">
          <cell r="B148">
            <v>200</v>
          </cell>
          <cell r="C148" t="str">
            <v>Security</v>
          </cell>
          <cell r="D148" t="str">
            <v>Network Security Plan 2004 - 2009</v>
          </cell>
          <cell r="E148" t="str">
            <v>Replacement</v>
          </cell>
          <cell r="F148" t="str">
            <v>T1 - Security Perimeter Delineation Fence</v>
          </cell>
          <cell r="G148" t="str">
            <v>CAP</v>
          </cell>
          <cell r="H148" t="str">
            <v>R</v>
          </cell>
          <cell r="I148">
            <v>2004</v>
          </cell>
          <cell r="J148" t="str">
            <v>Asset Managers</v>
          </cell>
          <cell r="K148">
            <v>39965</v>
          </cell>
          <cell r="M148">
            <v>8</v>
          </cell>
          <cell r="N148">
            <v>0</v>
          </cell>
          <cell r="O148">
            <v>5</v>
          </cell>
          <cell r="P148">
            <v>2</v>
          </cell>
        </row>
        <row r="149">
          <cell r="B149">
            <v>201</v>
          </cell>
          <cell r="C149" t="str">
            <v>Security</v>
          </cell>
          <cell r="D149" t="str">
            <v>Network Security Plan 2004 - 2009</v>
          </cell>
          <cell r="E149" t="str">
            <v>Replacement</v>
          </cell>
          <cell r="F149" t="str">
            <v>T2 - Security Perimeter Fence</v>
          </cell>
          <cell r="G149" t="str">
            <v>CAP</v>
          </cell>
          <cell r="H149" t="str">
            <v>R</v>
          </cell>
          <cell r="I149">
            <v>2004</v>
          </cell>
          <cell r="J149" t="str">
            <v>Asset Managers</v>
          </cell>
          <cell r="K149">
            <v>39965</v>
          </cell>
          <cell r="M149">
            <v>8</v>
          </cell>
          <cell r="N149">
            <v>0</v>
          </cell>
          <cell r="O149">
            <v>5</v>
          </cell>
          <cell r="P149">
            <v>2</v>
          </cell>
        </row>
        <row r="150">
          <cell r="B150">
            <v>202</v>
          </cell>
          <cell r="C150" t="str">
            <v>Security</v>
          </cell>
          <cell r="D150" t="str">
            <v>Network Security Plan 2004 - 2009</v>
          </cell>
          <cell r="E150" t="str">
            <v>Other</v>
          </cell>
          <cell r="F150" t="str">
            <v>T3 - CCTV/PA</v>
          </cell>
          <cell r="G150" t="str">
            <v>CAP</v>
          </cell>
          <cell r="H150" t="str">
            <v>R</v>
          </cell>
          <cell r="I150">
            <v>2004</v>
          </cell>
          <cell r="J150" t="str">
            <v>Asset Managers</v>
          </cell>
          <cell r="K150">
            <v>39965</v>
          </cell>
          <cell r="M150">
            <v>8</v>
          </cell>
          <cell r="N150">
            <v>0</v>
          </cell>
          <cell r="O150">
            <v>5</v>
          </cell>
          <cell r="P150">
            <v>2</v>
          </cell>
        </row>
        <row r="151">
          <cell r="B151">
            <v>203</v>
          </cell>
          <cell r="C151" t="str">
            <v>Security</v>
          </cell>
          <cell r="D151" t="str">
            <v>Network Security Plan 2004 - 2009</v>
          </cell>
          <cell r="E151" t="str">
            <v>Other</v>
          </cell>
          <cell r="F151" t="str">
            <v>T4 - Monitored intrusion detection</v>
          </cell>
          <cell r="G151" t="str">
            <v>CAP</v>
          </cell>
          <cell r="H151" t="str">
            <v>R</v>
          </cell>
          <cell r="I151">
            <v>2004</v>
          </cell>
          <cell r="J151" t="str">
            <v>Asset Managers</v>
          </cell>
          <cell r="K151">
            <v>39965</v>
          </cell>
          <cell r="M151">
            <v>8</v>
          </cell>
          <cell r="N151">
            <v>0</v>
          </cell>
          <cell r="O151">
            <v>5</v>
          </cell>
          <cell r="P151">
            <v>2</v>
          </cell>
        </row>
        <row r="152">
          <cell r="B152">
            <v>204</v>
          </cell>
          <cell r="C152" t="str">
            <v>Security</v>
          </cell>
          <cell r="D152" t="str">
            <v>Network Security Plan 2004 - 2009</v>
          </cell>
          <cell r="E152" t="str">
            <v>Other</v>
          </cell>
          <cell r="F152" t="str">
            <v>T5 - Access Control</v>
          </cell>
          <cell r="G152" t="str">
            <v>CAP</v>
          </cell>
          <cell r="H152" t="str">
            <v>R</v>
          </cell>
          <cell r="I152">
            <v>2004</v>
          </cell>
          <cell r="J152" t="str">
            <v>Asset Managers</v>
          </cell>
          <cell r="K152">
            <v>39965</v>
          </cell>
          <cell r="M152">
            <v>8</v>
          </cell>
          <cell r="N152">
            <v>0</v>
          </cell>
          <cell r="O152">
            <v>5</v>
          </cell>
          <cell r="P152">
            <v>2</v>
          </cell>
        </row>
        <row r="153">
          <cell r="B153">
            <v>205</v>
          </cell>
          <cell r="C153" t="str">
            <v>Security</v>
          </cell>
          <cell r="D153" t="str">
            <v>Network Security Plan 2004 - 2009</v>
          </cell>
          <cell r="E153" t="str">
            <v>Other</v>
          </cell>
          <cell r="F153" t="str">
            <v>T6 - Movement activated lighting</v>
          </cell>
          <cell r="G153" t="str">
            <v>CAP</v>
          </cell>
          <cell r="H153" t="str">
            <v>R</v>
          </cell>
          <cell r="I153">
            <v>2004</v>
          </cell>
          <cell r="J153" t="str">
            <v>Asset Managers</v>
          </cell>
          <cell r="K153">
            <v>39965</v>
          </cell>
          <cell r="M153">
            <v>8</v>
          </cell>
          <cell r="N153">
            <v>0</v>
          </cell>
          <cell r="O153">
            <v>5</v>
          </cell>
          <cell r="P153">
            <v>2</v>
          </cell>
        </row>
        <row r="154">
          <cell r="B154">
            <v>206</v>
          </cell>
          <cell r="C154" t="str">
            <v>Security</v>
          </cell>
          <cell r="D154" t="str">
            <v>Network Security Plan 2004 - 2009</v>
          </cell>
          <cell r="E154" t="str">
            <v>Other</v>
          </cell>
          <cell r="F154" t="str">
            <v>T7 - Restricted locking and keying</v>
          </cell>
          <cell r="G154" t="str">
            <v>CAP</v>
          </cell>
          <cell r="H154" t="str">
            <v>R</v>
          </cell>
          <cell r="I154">
            <v>2004</v>
          </cell>
          <cell r="J154" t="str">
            <v>Asset Managers</v>
          </cell>
          <cell r="K154">
            <v>39965</v>
          </cell>
          <cell r="M154">
            <v>8</v>
          </cell>
          <cell r="N154">
            <v>0</v>
          </cell>
          <cell r="O154">
            <v>5</v>
          </cell>
          <cell r="P154">
            <v>2</v>
          </cell>
        </row>
        <row r="155">
          <cell r="B155">
            <v>207</v>
          </cell>
          <cell r="C155" t="str">
            <v>Security</v>
          </cell>
          <cell r="D155" t="str">
            <v>Network Security Plan 2004 - 2009</v>
          </cell>
          <cell r="E155" t="str">
            <v>Other</v>
          </cell>
          <cell r="F155" t="str">
            <v>T8 - Sinage</v>
          </cell>
          <cell r="G155" t="str">
            <v>CAP</v>
          </cell>
          <cell r="H155" t="str">
            <v>R</v>
          </cell>
          <cell r="I155">
            <v>2004</v>
          </cell>
          <cell r="J155" t="str">
            <v>Asset Managers</v>
          </cell>
          <cell r="K155">
            <v>39965</v>
          </cell>
          <cell r="M155">
            <v>8</v>
          </cell>
          <cell r="N155">
            <v>0</v>
          </cell>
          <cell r="O155">
            <v>5</v>
          </cell>
          <cell r="P155">
            <v>2</v>
          </cell>
        </row>
        <row r="156">
          <cell r="B156">
            <v>208</v>
          </cell>
          <cell r="C156" t="str">
            <v>Security</v>
          </cell>
          <cell r="D156" t="str">
            <v>Network Security Plan 2004 - 2009</v>
          </cell>
          <cell r="E156" t="str">
            <v>Other</v>
          </cell>
          <cell r="F156" t="str">
            <v>T9 - Community awareness</v>
          </cell>
          <cell r="G156" t="str">
            <v>CAP</v>
          </cell>
          <cell r="H156" t="str">
            <v>R</v>
          </cell>
          <cell r="I156">
            <v>2004</v>
          </cell>
          <cell r="J156" t="str">
            <v>Asset Managers</v>
          </cell>
          <cell r="K156">
            <v>39965</v>
          </cell>
          <cell r="M156">
            <v>8</v>
          </cell>
          <cell r="N156">
            <v>0</v>
          </cell>
          <cell r="O156">
            <v>5</v>
          </cell>
          <cell r="P156">
            <v>2</v>
          </cell>
        </row>
        <row r="157">
          <cell r="B157">
            <v>209</v>
          </cell>
          <cell r="C157" t="str">
            <v>Security</v>
          </cell>
          <cell r="D157" t="str">
            <v>Network Security Plan 2004 - 2009</v>
          </cell>
          <cell r="E157" t="str">
            <v>Other</v>
          </cell>
          <cell r="F157" t="str">
            <v>T10 - Staff awareness</v>
          </cell>
          <cell r="G157" t="str">
            <v>CAP</v>
          </cell>
          <cell r="H157" t="str">
            <v>R</v>
          </cell>
          <cell r="I157">
            <v>2004</v>
          </cell>
          <cell r="J157" t="str">
            <v>Asset Managers</v>
          </cell>
          <cell r="K157">
            <v>39965</v>
          </cell>
          <cell r="M157">
            <v>8</v>
          </cell>
          <cell r="N157">
            <v>0</v>
          </cell>
          <cell r="O157">
            <v>5</v>
          </cell>
          <cell r="P157">
            <v>2</v>
          </cell>
        </row>
        <row r="158">
          <cell r="B158">
            <v>300</v>
          </cell>
          <cell r="C158" t="str">
            <v>To Be confirmed</v>
          </cell>
          <cell r="D158" t="str">
            <v>To Be confirmed</v>
          </cell>
          <cell r="E158" t="str">
            <v>Other</v>
          </cell>
          <cell r="F158" t="str">
            <v>To Be confirmed</v>
          </cell>
        </row>
        <row r="159">
          <cell r="B159">
            <v>301</v>
          </cell>
          <cell r="C159" t="str">
            <v>Condition Monitoring</v>
          </cell>
          <cell r="D159" t="str">
            <v>Site Infrastructure</v>
          </cell>
          <cell r="E159" t="str">
            <v>Other</v>
          </cell>
          <cell r="F159" t="str">
            <v xml:space="preserve">Installation of infrastructure to support CM equipment </v>
          </cell>
          <cell r="G159" t="str">
            <v>CAP</v>
          </cell>
          <cell r="H159" t="str">
            <v>R</v>
          </cell>
          <cell r="I159">
            <v>3004</v>
          </cell>
          <cell r="J159" t="str">
            <v>Asset Managers</v>
          </cell>
          <cell r="K159">
            <v>39965</v>
          </cell>
          <cell r="M159">
            <v>0</v>
          </cell>
          <cell r="N159">
            <v>0</v>
          </cell>
          <cell r="O159">
            <v>0</v>
          </cell>
          <cell r="P159">
            <v>8</v>
          </cell>
        </row>
        <row r="160">
          <cell r="B160">
            <v>302</v>
          </cell>
          <cell r="C160" t="str">
            <v>Condition Monitonring</v>
          </cell>
          <cell r="D160" t="str">
            <v>Evaluation of New Equipment</v>
          </cell>
          <cell r="E160" t="str">
            <v>Other</v>
          </cell>
          <cell r="F160" t="str">
            <v>Evaluate New Condition Monitoring Equipment</v>
          </cell>
          <cell r="G160" t="str">
            <v>CAP</v>
          </cell>
          <cell r="H160" t="str">
            <v>I</v>
          </cell>
          <cell r="I160">
            <v>2004</v>
          </cell>
          <cell r="J160" t="str">
            <v>SSE</v>
          </cell>
          <cell r="K160" t="str">
            <v>Recurrent</v>
          </cell>
        </row>
      </sheetData>
      <sheetData sheetId="3"/>
      <sheetData sheetId="4"/>
      <sheetData sheetId="5"/>
      <sheetData sheetId="6"/>
      <sheetData sheetId="7"/>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erating Summary Jan - Dec 06"/>
      <sheetName val="Elec Maint"/>
      <sheetName val="Gas Maint"/>
      <sheetName val="Gas Maintenance"/>
      <sheetName val="Proj Sum pivot"/>
      <sheetName val="Combined Proj Sum"/>
      <sheetName val="exp sum pivot"/>
      <sheetName val="Combined Exp Sum"/>
    </sheetNames>
    <sheetDataSet>
      <sheetData sheetId="0"/>
      <sheetData sheetId="1"/>
      <sheetData sheetId="2"/>
      <sheetData sheetId="3"/>
      <sheetData sheetId="4"/>
      <sheetData sheetId="5">
        <row r="3">
          <cell r="P3" t="str">
            <v>Fixed or Variable</v>
          </cell>
        </row>
        <row r="4">
          <cell r="P4" t="str">
            <v>Fixed</v>
          </cell>
        </row>
        <row r="5">
          <cell r="P5" t="str">
            <v>Variable</v>
          </cell>
        </row>
        <row r="6">
          <cell r="P6" t="str">
            <v>Variable</v>
          </cell>
        </row>
        <row r="7">
          <cell r="P7" t="str">
            <v>Variable</v>
          </cell>
        </row>
        <row r="8">
          <cell r="P8" t="str">
            <v>Variable</v>
          </cell>
        </row>
        <row r="9">
          <cell r="P9" t="str">
            <v>Variable</v>
          </cell>
        </row>
        <row r="10">
          <cell r="P10" t="str">
            <v>Variable</v>
          </cell>
        </row>
        <row r="11">
          <cell r="P11" t="str">
            <v>Variable</v>
          </cell>
        </row>
        <row r="12">
          <cell r="P12" t="str">
            <v>Variable</v>
          </cell>
        </row>
        <row r="13">
          <cell r="P13" t="str">
            <v>Variable</v>
          </cell>
        </row>
        <row r="14">
          <cell r="P14" t="str">
            <v>Variable</v>
          </cell>
        </row>
        <row r="15">
          <cell r="P15" t="str">
            <v>Variable</v>
          </cell>
        </row>
        <row r="16">
          <cell r="P16" t="str">
            <v>Variable</v>
          </cell>
        </row>
        <row r="17">
          <cell r="P17" t="str">
            <v>Variable</v>
          </cell>
        </row>
        <row r="18">
          <cell r="P18" t="str">
            <v>Variable</v>
          </cell>
        </row>
        <row r="19">
          <cell r="P19" t="str">
            <v>Variable</v>
          </cell>
        </row>
        <row r="20">
          <cell r="P20" t="str">
            <v>Variable</v>
          </cell>
        </row>
        <row r="21">
          <cell r="P21" t="str">
            <v>Variable</v>
          </cell>
        </row>
        <row r="22">
          <cell r="P22" t="str">
            <v>Variable</v>
          </cell>
        </row>
        <row r="23">
          <cell r="P23" t="str">
            <v>Variable</v>
          </cell>
        </row>
        <row r="24">
          <cell r="P24" t="str">
            <v>Variable</v>
          </cell>
        </row>
        <row r="25">
          <cell r="P25" t="str">
            <v>Variable</v>
          </cell>
        </row>
        <row r="26">
          <cell r="P26" t="str">
            <v>Variable</v>
          </cell>
        </row>
        <row r="27">
          <cell r="P27" t="str">
            <v>Variable</v>
          </cell>
        </row>
        <row r="28">
          <cell r="P28" t="str">
            <v>Variable</v>
          </cell>
        </row>
        <row r="29">
          <cell r="P29" t="str">
            <v>Variable</v>
          </cell>
        </row>
        <row r="30">
          <cell r="P30" t="str">
            <v>Fixed</v>
          </cell>
        </row>
        <row r="31">
          <cell r="P31" t="str">
            <v>Fixed</v>
          </cell>
        </row>
        <row r="32">
          <cell r="P32" t="str">
            <v>Fixed</v>
          </cell>
        </row>
        <row r="33">
          <cell r="P33" t="str">
            <v>Fixed</v>
          </cell>
        </row>
        <row r="34">
          <cell r="P34" t="str">
            <v>Fixed</v>
          </cell>
        </row>
        <row r="35">
          <cell r="P35" t="str">
            <v>Fixed</v>
          </cell>
        </row>
        <row r="36">
          <cell r="P36" t="str">
            <v>Fixed</v>
          </cell>
        </row>
        <row r="37">
          <cell r="P37" t="str">
            <v>Variable</v>
          </cell>
        </row>
        <row r="38">
          <cell r="P38" t="str">
            <v>Fixed</v>
          </cell>
        </row>
        <row r="39">
          <cell r="P39" t="str">
            <v>Fixed</v>
          </cell>
        </row>
        <row r="40">
          <cell r="P40" t="str">
            <v>Variable</v>
          </cell>
        </row>
        <row r="41">
          <cell r="P41" t="str">
            <v>Variable</v>
          </cell>
        </row>
        <row r="42">
          <cell r="P42" t="str">
            <v>Variable</v>
          </cell>
        </row>
        <row r="43">
          <cell r="P43" t="str">
            <v>Variable</v>
          </cell>
        </row>
        <row r="44">
          <cell r="P44" t="str">
            <v>Variable</v>
          </cell>
        </row>
        <row r="45">
          <cell r="P45" t="str">
            <v>Other</v>
          </cell>
        </row>
        <row r="46">
          <cell r="P46" t="str">
            <v>Other</v>
          </cell>
        </row>
        <row r="47">
          <cell r="P47" t="str">
            <v>Other</v>
          </cell>
        </row>
        <row r="48">
          <cell r="P48" t="str">
            <v>Other</v>
          </cell>
        </row>
        <row r="49">
          <cell r="P49" t="str">
            <v>Other</v>
          </cell>
        </row>
        <row r="50">
          <cell r="P50" t="str">
            <v>Other</v>
          </cell>
        </row>
        <row r="51">
          <cell r="P51" t="str">
            <v>Fixed</v>
          </cell>
        </row>
        <row r="52">
          <cell r="P52" t="str">
            <v>Variable</v>
          </cell>
        </row>
        <row r="53">
          <cell r="P53" t="str">
            <v>Other</v>
          </cell>
        </row>
        <row r="54">
          <cell r="P54" t="str">
            <v>Other</v>
          </cell>
        </row>
        <row r="55">
          <cell r="P55" t="str">
            <v>Other</v>
          </cell>
        </row>
        <row r="56">
          <cell r="P56" t="str">
            <v>Other</v>
          </cell>
        </row>
        <row r="57">
          <cell r="P57" t="str">
            <v>Fixed</v>
          </cell>
        </row>
        <row r="58">
          <cell r="P58" t="str">
            <v>Fixed</v>
          </cell>
        </row>
        <row r="59">
          <cell r="P59" t="str">
            <v>Fixed</v>
          </cell>
        </row>
        <row r="60">
          <cell r="P60" t="str">
            <v>Fixed</v>
          </cell>
        </row>
        <row r="61">
          <cell r="P61" t="str">
            <v>Fixed</v>
          </cell>
        </row>
        <row r="62">
          <cell r="P62" t="str">
            <v>Fixed</v>
          </cell>
        </row>
        <row r="63">
          <cell r="P63" t="str">
            <v>Fixed</v>
          </cell>
        </row>
        <row r="64">
          <cell r="P64" t="str">
            <v>Fixed</v>
          </cell>
        </row>
        <row r="65">
          <cell r="P65" t="str">
            <v>Fixed</v>
          </cell>
        </row>
        <row r="66">
          <cell r="P66" t="str">
            <v>Fixed</v>
          </cell>
        </row>
        <row r="67">
          <cell r="P67" t="str">
            <v>Fixed</v>
          </cell>
        </row>
        <row r="68">
          <cell r="P68" t="str">
            <v>Fixed</v>
          </cell>
        </row>
        <row r="69">
          <cell r="P69" t="str">
            <v>Fixed</v>
          </cell>
        </row>
        <row r="70">
          <cell r="P70" t="str">
            <v>Fixed</v>
          </cell>
        </row>
        <row r="71">
          <cell r="P71" t="str">
            <v>Other</v>
          </cell>
        </row>
        <row r="72">
          <cell r="P72" t="str">
            <v>Other</v>
          </cell>
        </row>
        <row r="73">
          <cell r="P73" t="str">
            <v>Fixed</v>
          </cell>
        </row>
        <row r="74">
          <cell r="P74" t="str">
            <v>Fixed</v>
          </cell>
        </row>
        <row r="75">
          <cell r="P75" t="str">
            <v>Other</v>
          </cell>
        </row>
        <row r="76">
          <cell r="P76" t="str">
            <v>Other</v>
          </cell>
        </row>
        <row r="77">
          <cell r="P77" t="str">
            <v>Other</v>
          </cell>
        </row>
        <row r="78">
          <cell r="P78" t="str">
            <v>Fixed</v>
          </cell>
        </row>
        <row r="79">
          <cell r="P79" t="str">
            <v>Fixed</v>
          </cell>
        </row>
        <row r="80">
          <cell r="P80" t="str">
            <v>Fixed</v>
          </cell>
        </row>
        <row r="81">
          <cell r="P81" t="str">
            <v>Fixed</v>
          </cell>
        </row>
        <row r="82">
          <cell r="P82" t="str">
            <v>Fixed</v>
          </cell>
        </row>
        <row r="83">
          <cell r="P83" t="str">
            <v>Fixed</v>
          </cell>
        </row>
        <row r="84">
          <cell r="P84" t="str">
            <v>Fixed</v>
          </cell>
        </row>
        <row r="85">
          <cell r="P85" t="str">
            <v>Fixed</v>
          </cell>
        </row>
        <row r="86">
          <cell r="P86" t="str">
            <v>Fixed</v>
          </cell>
        </row>
        <row r="87">
          <cell r="P87" t="str">
            <v>Other</v>
          </cell>
        </row>
        <row r="88">
          <cell r="P88" t="str">
            <v>Fixed</v>
          </cell>
        </row>
        <row r="89">
          <cell r="P89" t="str">
            <v>Fixed</v>
          </cell>
        </row>
        <row r="90">
          <cell r="P90" t="str">
            <v>Fixed</v>
          </cell>
        </row>
        <row r="91">
          <cell r="P91" t="str">
            <v>Fixed</v>
          </cell>
        </row>
        <row r="92">
          <cell r="P92" t="str">
            <v>Fixed</v>
          </cell>
        </row>
        <row r="93">
          <cell r="P93" t="str">
            <v>Other</v>
          </cell>
        </row>
        <row r="94">
          <cell r="P94" t="str">
            <v>Other</v>
          </cell>
        </row>
        <row r="95">
          <cell r="P95" t="str">
            <v>Fixed</v>
          </cell>
        </row>
        <row r="96">
          <cell r="P96" t="str">
            <v>Fixed</v>
          </cell>
        </row>
        <row r="97">
          <cell r="P97" t="str">
            <v>Fixed</v>
          </cell>
        </row>
        <row r="98">
          <cell r="P98" t="str">
            <v>Unallocated</v>
          </cell>
        </row>
        <row r="99">
          <cell r="P99" t="str">
            <v>Support</v>
          </cell>
        </row>
        <row r="100">
          <cell r="P100" t="str">
            <v>Unallocated</v>
          </cell>
        </row>
      </sheetData>
      <sheetData sheetId="6"/>
      <sheetData sheetId="7"/>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L"/>
      <sheetName val="Draft 1"/>
      <sheetName val="Revenue"/>
      <sheetName val="Revenue1"/>
    </sheetNames>
    <sheetDataSet>
      <sheetData sheetId="0" refreshError="1"/>
      <sheetData sheetId="1" refreshError="1"/>
      <sheetData sheetId="2" refreshError="1"/>
      <sheetData sheetId="3"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ossary"/>
      <sheetName val="P&amp;L"/>
      <sheetName val="BalSht"/>
      <sheetName val="TotalMgmtReport-P&amp;L"/>
      <sheetName val="TotalMgmtReport-BS"/>
      <sheetName val="Journals"/>
      <sheetName val="Sheet3"/>
      <sheetName val="Sheet2"/>
      <sheetName val="Other-Rev"/>
      <sheetName val="P&amp;LSch"/>
      <sheetName val="BalShtSch"/>
      <sheetName val="P&amp;L(E01)"/>
      <sheetName val="P&amp;L(E02)"/>
      <sheetName val="P&amp;L (E14)"/>
      <sheetName val="BS(E02)"/>
      <sheetName val="BS(E01)"/>
      <sheetName val="BS(E14)"/>
      <sheetName val="DMS-BalSht"/>
      <sheetName val="Explain"/>
      <sheetName val="Query"/>
      <sheetName val="Sheet1"/>
      <sheetName val="OtherNonLabou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list"/>
      <sheetName val="BALSHT"/>
      <sheetName val="ELIMINATIONS"/>
      <sheetName val="EQUITY ITEMS"/>
      <sheetName val="RATE CALC"/>
    </sheetNames>
    <sheetDataSet>
      <sheetData sheetId="0" refreshError="1"/>
      <sheetData sheetId="1" refreshError="1"/>
      <sheetData sheetId="2" refreshError="1"/>
      <sheetData sheetId="3" refreshError="1"/>
      <sheetData sheetId="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rtificate"/>
      <sheetName val="Sumry"/>
      <sheetName val="P&amp;L"/>
      <sheetName val="P&amp;Lwkngs-9mths"/>
      <sheetName val="P&amp;Lwkngs-12mths"/>
      <sheetName val="BS"/>
      <sheetName val="BSwkngs"/>
      <sheetName val="Adjust"/>
      <sheetName val="PsoftP&amp;L"/>
      <sheetName val="ProceedsPPE"/>
      <sheetName val="Abnormals"/>
      <sheetName val="KH-Abnormals"/>
      <sheetName val="C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 Group Consol"/>
      <sheetName val="EE Group Total"/>
      <sheetName val="EE Group (2)"/>
      <sheetName val="EE Group (1)"/>
      <sheetName val="E01 EE"/>
      <sheetName val="E02 EFM"/>
      <sheetName val="E04 ATM"/>
      <sheetName val="E13 TXU Trading"/>
      <sheetName val="EASTERN PL ADJ&amp; CUST CONT"/>
      <sheetName val="reclassification"/>
      <sheetName val="elimination"/>
      <sheetName val="Enetech IC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ngle Entity"/>
      <sheetName val="TUA Group"/>
      <sheetName val="Worksheet-Provisions-step1"/>
      <sheetName val="ee tax note-linked"/>
      <sheetName val="atm tax note"/>
      <sheetName val="txu pty tax note"/>
      <sheetName val="kinetik tax note"/>
      <sheetName val="gcs tax note"/>
      <sheetName val="group - step2 "/>
      <sheetName val="westar tax note"/>
      <sheetName val="ent tax note"/>
      <sheetName val="efm tax note"/>
      <sheetName val="txu other tax note"/>
      <sheetName val="w&amp;k consolidated tax note"/>
      <sheetName val="tax note"/>
      <sheetName val="fitb&amp;pditstep4"/>
      <sheetName val="FITB and PDI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C"/>
      <sheetName val="Contents"/>
      <sheetName val="Assumptions_SC"/>
      <sheetName val="GA"/>
      <sheetName val="SPAND_SSC"/>
      <sheetName val="SPAND_GL_BA"/>
      <sheetName val="SPAND_PA_BA"/>
      <sheetName val="SPAND_Other_BA"/>
      <sheetName val="SPAND_Asset_BA"/>
      <sheetName val="SPANT_SSC"/>
      <sheetName val="SPANT_GL_BA"/>
      <sheetName val="SPANT_PA_BA"/>
      <sheetName val="SPANT_Other_BA"/>
      <sheetName val="SPANT_Asset_BA"/>
      <sheetName val="Output_SC"/>
      <sheetName val="SPAND_Output_SSC"/>
      <sheetName val="SPAND_Labour_BO"/>
      <sheetName val="SPAND_NonLabour_BO"/>
      <sheetName val="SPAND_Other_Co_BO"/>
      <sheetName val="SPANT_Output_SSC"/>
      <sheetName val="SPANT_Labour_BO"/>
      <sheetName val="SPANT_NonLabour_BO"/>
      <sheetName val="SPANT_Other_Co_BO"/>
      <sheetName val="Summary_SC"/>
      <sheetName val="SPAND_Summary_BO"/>
      <sheetName val="SPANT_Summary_BO"/>
      <sheetName val="Lookup_SC"/>
      <sheetName val="Lookup_BL"/>
      <sheetName val="SPAN_Result_BL"/>
      <sheetName val="SPAND_LU_SSC"/>
      <sheetName val="SPAND_LU_BL"/>
      <sheetName val="SPAND_CostCentre_BL"/>
      <sheetName val="SPAND_CorpFunction_BL"/>
      <sheetName val="SPAND_WC_BL"/>
      <sheetName val="SPANT_LU_SSC"/>
      <sheetName val="SPANT_LU_BL"/>
      <sheetName val="SPANT_CostCentre_BL"/>
      <sheetName val="SPANT_CorpFunction_BL"/>
      <sheetName val="SPANT_WC_BL"/>
      <sheetName val="Misc_SC"/>
      <sheetName val="Summary"/>
    </sheetNames>
    <sheetDataSet>
      <sheetData sheetId="0"/>
      <sheetData sheetId="1"/>
      <sheetData sheetId="2"/>
      <sheetData sheetId="3">
        <row r="6">
          <cell r="G6">
            <v>3</v>
          </cell>
        </row>
        <row r="15">
          <cell r="M15">
            <v>1237</v>
          </cell>
          <cell r="N15">
            <v>401</v>
          </cell>
        </row>
        <row r="16">
          <cell r="M16">
            <v>0</v>
          </cell>
          <cell r="N16">
            <v>0</v>
          </cell>
        </row>
        <row r="25">
          <cell r="M25">
            <v>0</v>
          </cell>
          <cell r="N25">
            <v>2066000</v>
          </cell>
          <cell r="O25">
            <v>0</v>
          </cell>
          <cell r="P25">
            <v>712666.64</v>
          </cell>
        </row>
        <row r="30">
          <cell r="M30">
            <v>0</v>
          </cell>
          <cell r="N30">
            <v>2649865.0100000002</v>
          </cell>
        </row>
        <row r="31">
          <cell r="M31">
            <v>0</v>
          </cell>
          <cell r="N31">
            <v>12153895.760000022</v>
          </cell>
        </row>
        <row r="32">
          <cell r="M32">
            <v>0</v>
          </cell>
          <cell r="N32">
            <v>14803760.770000022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6">
          <cell r="H6" t="str">
            <v>Total Other Companies</v>
          </cell>
        </row>
        <row r="8">
          <cell r="H8" t="str">
            <v>Cost Centre Name</v>
          </cell>
          <cell r="R8" t="str">
            <v>ADJ OH Pool 2</v>
          </cell>
          <cell r="Z8" t="str">
            <v>Elec OH Alloc</v>
          </cell>
          <cell r="AA8" t="str">
            <v>Gas OH Alloc</v>
          </cell>
          <cell r="AJ8" t="str">
            <v>Elec TOTAL</v>
          </cell>
          <cell r="AK8" t="str">
            <v>Gas TOTAL</v>
          </cell>
        </row>
      </sheetData>
      <sheetData sheetId="19"/>
      <sheetData sheetId="20">
        <row r="6">
          <cell r="H6" t="str">
            <v>Total Labour</v>
          </cell>
        </row>
        <row r="8">
          <cell r="AF8" t="str">
            <v>TOTAL</v>
          </cell>
        </row>
      </sheetData>
      <sheetData sheetId="21">
        <row r="6">
          <cell r="H6" t="str">
            <v>Total Non Labour</v>
          </cell>
        </row>
        <row r="8">
          <cell r="AF8" t="str">
            <v>TOTAL</v>
          </cell>
        </row>
      </sheetData>
      <sheetData sheetId="22">
        <row r="6">
          <cell r="H6" t="str">
            <v>Total Other Companies</v>
          </cell>
        </row>
        <row r="8">
          <cell r="H8" t="str">
            <v>Cost Centre Name</v>
          </cell>
          <cell r="R8" t="str">
            <v>ADJ OH Pool 2</v>
          </cell>
          <cell r="X8" t="str">
            <v>Total Alloc</v>
          </cell>
          <cell r="AF8" t="str">
            <v>TOTAL</v>
          </cell>
        </row>
      </sheetData>
      <sheetData sheetId="23"/>
      <sheetData sheetId="24"/>
      <sheetData sheetId="25"/>
      <sheetData sheetId="26"/>
      <sheetData sheetId="27">
        <row r="10">
          <cell r="C10" t="str">
            <v>Jun</v>
          </cell>
        </row>
        <row r="16">
          <cell r="D16">
            <v>1</v>
          </cell>
        </row>
        <row r="17">
          <cell r="D17">
            <v>2</v>
          </cell>
        </row>
      </sheetData>
      <sheetData sheetId="28"/>
      <sheetData sheetId="29"/>
      <sheetData sheetId="30"/>
      <sheetData sheetId="31">
        <row r="8">
          <cell r="G8" t="str">
            <v>Cost Centre</v>
          </cell>
        </row>
      </sheetData>
      <sheetData sheetId="32"/>
      <sheetData sheetId="33"/>
      <sheetData sheetId="34"/>
      <sheetData sheetId="35"/>
      <sheetData sheetId="36"/>
      <sheetData sheetId="37"/>
      <sheetData sheetId="38"/>
      <sheetData sheetId="39"/>
      <sheetData sheetId="40"/>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Blended_Voluntary_Turnover_BO"/>
      <sheetName val="Outputs_SC"/>
      <sheetName val="Group_Tables_BO"/>
      <sheetName val="Headcount_BO"/>
      <sheetName val="Turnover_BO"/>
      <sheetName val="Annual_Leave_BO"/>
      <sheetName val="Tenure_&amp;_Age_BO"/>
      <sheetName val="Gender_BO"/>
      <sheetName val="New_Employees_BO"/>
      <sheetName val="Terminated_Employees_BO"/>
      <sheetName val="Contractors_BO"/>
      <sheetName val="Data_SC"/>
      <sheetName val="People_Numbers_BA"/>
      <sheetName val="Employees_BA"/>
      <sheetName val="Headcount_BA"/>
      <sheetName val="Terminations_BA"/>
      <sheetName val="Last_Employees_BA"/>
      <sheetName val="Last_Terminations_BA"/>
      <sheetName val="Leave_Balance_BA"/>
      <sheetName val="Vacancies_BA"/>
      <sheetName val="Appointments_Pending_BA"/>
      <sheetName val="Overtime_Hours_Claimed_BA"/>
      <sheetName val="All_Emp_BA"/>
      <sheetName val="Analysis_SC"/>
      <sheetName val="Overtime_Hours_BA"/>
      <sheetName val="Assumptions_SC"/>
      <sheetName val="Group_Tables_BA"/>
      <sheetName val="Chart_Data_BA"/>
      <sheetName val="Appendices_SC"/>
      <sheetName val="Lookup_Tables_SSC"/>
      <sheetName val="Reference_LU"/>
      <sheetName val="Numbers_LU"/>
      <sheetName val="Talent_LU"/>
      <sheetName val="Budget_LU"/>
      <sheetName val="Singapore_Headcount_BO"/>
      <sheetName val="Singapore_Reconciliation_BO"/>
      <sheetName val="Singapore_Headcount_BA"/>
      <sheetName val="Reconciliation_BA"/>
      <sheetName val="Overtime_Hours_Claimed_B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ow r="15">
          <cell r="I15">
            <v>41699</v>
          </cell>
        </row>
      </sheetData>
      <sheetData sheetId="33"/>
      <sheetData sheetId="34"/>
      <sheetData sheetId="35"/>
      <sheetData sheetId="36"/>
      <sheetData sheetId="37"/>
      <sheetData sheetId="38"/>
      <sheetData sheetId="39"/>
      <sheetData sheetId="4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vot Detail Apr07-Jun07"/>
      <sheetName val="Detail Apr07-Jun07"/>
      <sheetName val="Macro1"/>
    </sheetNames>
    <sheetDataSet>
      <sheetData sheetId="0" refreshError="1"/>
      <sheetData sheetId="1" refreshError="1"/>
      <sheetData sheetId="2" refreshError="1">
        <row r="1">
          <cell r="A1" t="str">
            <v>Macro1</v>
          </cell>
        </row>
        <row r="38">
          <cell r="A38" t="str">
            <v>Macro2</v>
          </cell>
        </row>
        <row r="45">
          <cell r="A45" t="str">
            <v>Macro3</v>
          </cell>
        </row>
        <row r="52">
          <cell r="A52" t="str">
            <v>Macro4</v>
          </cell>
        </row>
        <row r="59">
          <cell r="A59" t="str">
            <v>Macro5</v>
          </cell>
        </row>
        <row r="94">
          <cell r="A94" t="str">
            <v>Recover</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L Adj Schedule"/>
      <sheetName val="REV-EXP"/>
      <sheetName val="PL rec"/>
      <sheetName val="DTT Changes"/>
      <sheetName val="Adjust Jnls"/>
      <sheetName val="RE Rec Jnl"/>
      <sheetName val="2000 Exp Class Discl Rec"/>
      <sheetName val="2000 Acts Adjust"/>
      <sheetName val="RE Rec"/>
      <sheetName val="PS Report"/>
      <sheetName val="Revenue"/>
      <sheetName val="Revenue (2)"/>
      <sheetName val="Dec00 BS"/>
      <sheetName val="QUERY"/>
      <sheetName val="QUERY (2)"/>
      <sheetName val="CUST CONT UIG Jnl 2000"/>
      <sheetName val="56019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sheetName val="Report"/>
      <sheetName val="E23"/>
    </sheetNames>
    <sheetDataSet>
      <sheetData sheetId="0" refreshError="1"/>
      <sheetData sheetId="1" refreshError="1">
        <row r="1">
          <cell r="A1" t="str">
            <v>As of Date:31/03/2001</v>
          </cell>
          <cell r="E1" t="str">
            <v>Consolidated Profit and Loss</v>
          </cell>
          <cell r="I1" t="str">
            <v>Run Date/Time:26-MAR-2001_10:55:56_AM</v>
          </cell>
        </row>
        <row r="2">
          <cell r="A2" t="str">
            <v>Report Structure:MGT_STRUCTURE</v>
          </cell>
          <cell r="E2" t="str">
            <v>Node Reported:TXU   TXU MANAGEMENT</v>
          </cell>
        </row>
        <row r="3">
          <cell r="A3" t="str">
            <v>Budget Scenario:FINAL</v>
          </cell>
        </row>
        <row r="5">
          <cell r="C5" t="str">
            <v xml:space="preserve"> CORPORATE SERVICES MGT CONSOLN</v>
          </cell>
          <cell r="E5" t="str">
            <v xml:space="preserve"> E01</v>
          </cell>
          <cell r="G5" t="str">
            <v xml:space="preserve"> TXU (NO 13) PTY LTD (ENETECH)</v>
          </cell>
          <cell r="I5" t="str">
            <v xml:space="preserve"> TXU (NO 14) PTY LTD (ATM)</v>
          </cell>
          <cell r="K5" t="str">
            <v xml:space="preserve"> GLOBAL CUSTOMER SOLUTIONS P/L</v>
          </cell>
          <cell r="M5" t="str">
            <v xml:space="preserve"> TXU AUSTRALIA SERVICES PTY LTD</v>
          </cell>
          <cell r="O5" t="str">
            <v xml:space="preserve"> TXU (NO 6) PTY LTD</v>
          </cell>
          <cell r="Q5" t="str">
            <v xml:space="preserve"> TXU AUSTRALIA (QLD) PTY LTD</v>
          </cell>
          <cell r="S5" t="str">
            <v xml:space="preserve"> TXU (NO 9) PTY LTD</v>
          </cell>
          <cell r="U5" t="str">
            <v xml:space="preserve"> TXU (NO 8) PTY LTD</v>
          </cell>
          <cell r="W5" t="str">
            <v xml:space="preserve"> TXU AUSTRALIA PTY LTD</v>
          </cell>
          <cell r="Y5" t="str">
            <v xml:space="preserve"> [E20]</v>
          </cell>
          <cell r="AA5" t="str">
            <v xml:space="preserve"> TXU AUSTRALIA HOLDINGS PTY LTD</v>
          </cell>
          <cell r="AC5" t="str">
            <v xml:space="preserve"> E22</v>
          </cell>
          <cell r="AE5" t="str">
            <v xml:space="preserve"> TXU MANAGEMENT STRUCTURE ELIM</v>
          </cell>
          <cell r="AG5" t="str">
            <v xml:space="preserve"> NETWORK MGT CONSOLIDATION</v>
          </cell>
          <cell r="AI5" t="str">
            <v xml:space="preserve"> RETAIL MGT CONSOLIDATION</v>
          </cell>
          <cell r="AK5" t="str">
            <v xml:space="preserve"> TRADING MGT CONSOLIDATION</v>
          </cell>
          <cell r="AM5" t="str">
            <v>CONSOLIDATION</v>
          </cell>
        </row>
        <row r="7">
          <cell r="C7" t="str">
            <v xml:space="preserve">Actual (YTD) </v>
          </cell>
          <cell r="D7" t="str">
            <v xml:space="preserve">Budget (YTD) </v>
          </cell>
          <cell r="E7" t="str">
            <v xml:space="preserve">Actual (YTD) </v>
          </cell>
          <cell r="F7" t="str">
            <v xml:space="preserve">Budget (YTD) </v>
          </cell>
          <cell r="G7" t="str">
            <v xml:space="preserve">Actual (YTD) </v>
          </cell>
          <cell r="H7" t="str">
            <v xml:space="preserve">Budget (YTD) </v>
          </cell>
          <cell r="I7" t="str">
            <v xml:space="preserve">Actual (YTD) </v>
          </cell>
          <cell r="J7" t="str">
            <v xml:space="preserve">Budget (YTD) </v>
          </cell>
          <cell r="K7" t="str">
            <v xml:space="preserve">Actual (YTD) </v>
          </cell>
          <cell r="L7" t="str">
            <v xml:space="preserve">Budget (YTD) </v>
          </cell>
          <cell r="M7" t="str">
            <v xml:space="preserve">Actual (YTD) </v>
          </cell>
          <cell r="N7" t="str">
            <v xml:space="preserve">Budget (YTD) </v>
          </cell>
          <cell r="O7" t="str">
            <v xml:space="preserve">Actual (YTD) </v>
          </cell>
          <cell r="P7" t="str">
            <v xml:space="preserve">Budget (YTD) </v>
          </cell>
          <cell r="Q7" t="str">
            <v xml:space="preserve">Actual (YTD) </v>
          </cell>
          <cell r="R7" t="str">
            <v xml:space="preserve">Budget (YTD) </v>
          </cell>
          <cell r="S7" t="str">
            <v xml:space="preserve">Actual (YTD) </v>
          </cell>
          <cell r="T7" t="str">
            <v xml:space="preserve">Budget (YTD) </v>
          </cell>
          <cell r="U7" t="str">
            <v xml:space="preserve">Actual (YTD) </v>
          </cell>
          <cell r="V7" t="str">
            <v xml:space="preserve">Budget (YTD) </v>
          </cell>
          <cell r="W7" t="str">
            <v xml:space="preserve">Actual (YTD) </v>
          </cell>
          <cell r="X7" t="str">
            <v xml:space="preserve">Budget (YTD) </v>
          </cell>
          <cell r="Y7" t="str">
            <v xml:space="preserve">Actual (YTD) </v>
          </cell>
          <cell r="Z7" t="str">
            <v xml:space="preserve">Budget (YTD) </v>
          </cell>
          <cell r="AA7" t="str">
            <v xml:space="preserve">Actual (YTD) </v>
          </cell>
          <cell r="AB7" t="str">
            <v xml:space="preserve">Budget (YTD) </v>
          </cell>
          <cell r="AC7" t="str">
            <v xml:space="preserve">Actual (YTD) </v>
          </cell>
          <cell r="AD7" t="str">
            <v xml:space="preserve">Budget (YTD) </v>
          </cell>
          <cell r="AE7" t="str">
            <v xml:space="preserve">Actual (YTD) </v>
          </cell>
          <cell r="AF7" t="str">
            <v xml:space="preserve">Budget (YTD) </v>
          </cell>
          <cell r="AG7" t="str">
            <v xml:space="preserve">Actual (YTD) </v>
          </cell>
          <cell r="AH7" t="str">
            <v xml:space="preserve">Budget (YTD) </v>
          </cell>
          <cell r="AI7" t="str">
            <v xml:space="preserve">Actual (YTD) </v>
          </cell>
          <cell r="AJ7" t="str">
            <v xml:space="preserve">Budget (YTD) </v>
          </cell>
          <cell r="AK7" t="str">
            <v xml:space="preserve">Actual (YTD) </v>
          </cell>
          <cell r="AL7" t="str">
            <v xml:space="preserve">Budget (YTD) </v>
          </cell>
          <cell r="AM7" t="str">
            <v xml:space="preserve">Actual (YTD) </v>
          </cell>
          <cell r="AN7" t="str">
            <v xml:space="preserve">Budget (YTD) </v>
          </cell>
        </row>
        <row r="8">
          <cell r="C8" t="str">
            <v xml:space="preserve">  $   </v>
          </cell>
          <cell r="D8" t="str">
            <v xml:space="preserve">  $   </v>
          </cell>
          <cell r="E8" t="str">
            <v xml:space="preserve">  $   </v>
          </cell>
          <cell r="F8" t="str">
            <v xml:space="preserve">  $   </v>
          </cell>
          <cell r="G8" t="str">
            <v xml:space="preserve">  $   </v>
          </cell>
          <cell r="H8" t="str">
            <v xml:space="preserve">  $   </v>
          </cell>
          <cell r="I8" t="str">
            <v xml:space="preserve">  $   </v>
          </cell>
          <cell r="J8" t="str">
            <v xml:space="preserve">  $   </v>
          </cell>
          <cell r="K8" t="str">
            <v xml:space="preserve">  $   </v>
          </cell>
          <cell r="L8" t="str">
            <v xml:space="preserve">  $   </v>
          </cell>
          <cell r="M8" t="str">
            <v xml:space="preserve">  $   </v>
          </cell>
          <cell r="N8" t="str">
            <v xml:space="preserve">  $   </v>
          </cell>
          <cell r="O8" t="str">
            <v xml:space="preserve">  $   </v>
          </cell>
          <cell r="P8" t="str">
            <v xml:space="preserve">  $   </v>
          </cell>
          <cell r="Q8" t="str">
            <v xml:space="preserve">  $   </v>
          </cell>
          <cell r="R8" t="str">
            <v xml:space="preserve">  $   </v>
          </cell>
          <cell r="S8" t="str">
            <v xml:space="preserve">  $   </v>
          </cell>
          <cell r="T8" t="str">
            <v xml:space="preserve">  $   </v>
          </cell>
          <cell r="U8" t="str">
            <v xml:space="preserve">  $   </v>
          </cell>
          <cell r="V8" t="str">
            <v xml:space="preserve">  $   </v>
          </cell>
          <cell r="W8" t="str">
            <v xml:space="preserve">  $   </v>
          </cell>
          <cell r="X8" t="str">
            <v xml:space="preserve">  $   </v>
          </cell>
          <cell r="Y8" t="str">
            <v xml:space="preserve">  $   </v>
          </cell>
          <cell r="Z8" t="str">
            <v xml:space="preserve">  $   </v>
          </cell>
          <cell r="AA8" t="str">
            <v xml:space="preserve">  $   </v>
          </cell>
          <cell r="AB8" t="str">
            <v xml:space="preserve">  $   </v>
          </cell>
          <cell r="AC8" t="str">
            <v xml:space="preserve">  $   </v>
          </cell>
          <cell r="AD8" t="str">
            <v xml:space="preserve">  $   </v>
          </cell>
          <cell r="AE8" t="str">
            <v xml:space="preserve">  $   </v>
          </cell>
          <cell r="AF8" t="str">
            <v xml:space="preserve">  $   </v>
          </cell>
          <cell r="AG8" t="str">
            <v xml:space="preserve">  $   </v>
          </cell>
          <cell r="AH8" t="str">
            <v xml:space="preserve">  $   </v>
          </cell>
          <cell r="AI8" t="str">
            <v xml:space="preserve">  $   </v>
          </cell>
          <cell r="AJ8" t="str">
            <v xml:space="preserve">  $   </v>
          </cell>
          <cell r="AK8" t="str">
            <v xml:space="preserve">  $   </v>
          </cell>
          <cell r="AL8" t="str">
            <v xml:space="preserve">  $   </v>
          </cell>
          <cell r="AM8" t="str">
            <v xml:space="preserve">  $   </v>
          </cell>
          <cell r="AN8" t="str">
            <v xml:space="preserve">  $   </v>
          </cell>
        </row>
        <row r="10">
          <cell r="A10" t="str">
            <v>ELECTRICITY REVENUE</v>
          </cell>
        </row>
        <row r="12">
          <cell r="A12">
            <v>511010</v>
          </cell>
          <cell r="B12" t="str">
            <v>Elec Rev Domes Peak</v>
          </cell>
          <cell r="C12">
            <v>0</v>
          </cell>
          <cell r="D12">
            <v>0</v>
          </cell>
          <cell r="E12">
            <v>7554.1</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-58984138.060000002</v>
          </cell>
          <cell r="AJ12">
            <v>-68997903</v>
          </cell>
          <cell r="AK12">
            <v>0</v>
          </cell>
          <cell r="AL12">
            <v>0</v>
          </cell>
          <cell r="AM12">
            <v>-58976583.960000001</v>
          </cell>
          <cell r="AN12">
            <v>-68997903</v>
          </cell>
        </row>
        <row r="13">
          <cell r="A13">
            <v>511012</v>
          </cell>
          <cell r="B13" t="str">
            <v>Elec Rev Domes Peak UB</v>
          </cell>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row>
        <row r="14">
          <cell r="A14">
            <v>511014</v>
          </cell>
          <cell r="B14" t="str">
            <v>Elec Rev Domes Peak UR</v>
          </cell>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row>
        <row r="15">
          <cell r="A15">
            <v>511020</v>
          </cell>
          <cell r="B15" t="str">
            <v>Elec Rev Domes OP</v>
          </cell>
          <cell r="C15">
            <v>0</v>
          </cell>
          <cell r="D15">
            <v>0</v>
          </cell>
          <cell r="E15">
            <v>899.67</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-4929937.38</v>
          </cell>
          <cell r="AJ15">
            <v>0</v>
          </cell>
          <cell r="AK15">
            <v>0</v>
          </cell>
          <cell r="AL15">
            <v>0</v>
          </cell>
          <cell r="AM15">
            <v>-4929037.71</v>
          </cell>
          <cell r="AN15">
            <v>0</v>
          </cell>
        </row>
        <row r="16">
          <cell r="A16">
            <v>511022</v>
          </cell>
          <cell r="B16" t="str">
            <v>Elec Rev Domes OP UB</v>
          </cell>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row>
        <row r="17">
          <cell r="A17">
            <v>511024</v>
          </cell>
          <cell r="B17" t="str">
            <v>Elec Rev Domes OP UR</v>
          </cell>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row>
        <row r="18">
          <cell r="A18">
            <v>511030</v>
          </cell>
          <cell r="B18" t="str">
            <v>Elec Rev Domes Farm Peak</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row>
        <row r="19">
          <cell r="A19">
            <v>511032</v>
          </cell>
          <cell r="B19" t="str">
            <v>Elec Rev Domes Farm Peak UB</v>
          </cell>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row>
        <row r="20">
          <cell r="A20">
            <v>511034</v>
          </cell>
          <cell r="B20" t="str">
            <v>Elec Rev Domes Farm Peak UR</v>
          </cell>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row>
        <row r="21">
          <cell r="A21">
            <v>511040</v>
          </cell>
          <cell r="B21" t="str">
            <v>Elec Rev Domes Farm OP</v>
          </cell>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row>
        <row r="22">
          <cell r="A22">
            <v>511042</v>
          </cell>
          <cell r="B22" t="str">
            <v>Elec Rev Domes Farm OP UB</v>
          </cell>
          <cell r="C22">
            <v>0</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row>
        <row r="23">
          <cell r="A23">
            <v>511044</v>
          </cell>
          <cell r="B23" t="str">
            <v>Elec Rev Domes Farm OP UR</v>
          </cell>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row>
        <row r="24">
          <cell r="A24">
            <v>512010</v>
          </cell>
          <cell r="B24" t="str">
            <v>Elec Rev Comml Peak</v>
          </cell>
          <cell r="C24">
            <v>0</v>
          </cell>
          <cell r="D24">
            <v>0</v>
          </cell>
          <cell r="E24">
            <v>14578.51</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-16422159.75</v>
          </cell>
          <cell r="AJ24">
            <v>-32434569</v>
          </cell>
          <cell r="AK24">
            <v>0</v>
          </cell>
          <cell r="AL24">
            <v>0</v>
          </cell>
          <cell r="AM24">
            <v>-16407581.24</v>
          </cell>
          <cell r="AN24">
            <v>-32434569</v>
          </cell>
        </row>
        <row r="25">
          <cell r="A25">
            <v>512012</v>
          </cell>
          <cell r="B25" t="str">
            <v>Elec Rev Comml Peak UB</v>
          </cell>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row>
        <row r="26">
          <cell r="A26">
            <v>512014</v>
          </cell>
          <cell r="B26" t="str">
            <v>Elec Rev Comml Peak UR</v>
          </cell>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row>
        <row r="27">
          <cell r="A27">
            <v>512020</v>
          </cell>
          <cell r="B27" t="str">
            <v>Elec Rev Comml OP</v>
          </cell>
          <cell r="C27">
            <v>0</v>
          </cell>
          <cell r="D27">
            <v>0</v>
          </cell>
          <cell r="E27">
            <v>231.53</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-1474430.81</v>
          </cell>
          <cell r="AJ27">
            <v>0</v>
          </cell>
          <cell r="AK27">
            <v>0</v>
          </cell>
          <cell r="AL27">
            <v>0</v>
          </cell>
          <cell r="AM27">
            <v>-1474199.28</v>
          </cell>
          <cell r="AN27">
            <v>0</v>
          </cell>
        </row>
        <row r="28">
          <cell r="A28">
            <v>512022</v>
          </cell>
          <cell r="B28" t="str">
            <v>Elec Rev Comml OP UB</v>
          </cell>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row>
        <row r="29">
          <cell r="A29">
            <v>512024</v>
          </cell>
          <cell r="B29" t="str">
            <v>Elec Rev Comml OP UR</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row>
        <row r="30">
          <cell r="A30">
            <v>512060</v>
          </cell>
          <cell r="B30" t="str">
            <v>Elec Rev Comml Contest LV</v>
          </cell>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-21602335.760000002</v>
          </cell>
          <cell r="AJ30">
            <v>-12706870</v>
          </cell>
          <cell r="AK30">
            <v>0</v>
          </cell>
          <cell r="AL30">
            <v>0</v>
          </cell>
          <cell r="AM30">
            <v>-21602335.760000002</v>
          </cell>
          <cell r="AN30">
            <v>-12706870</v>
          </cell>
        </row>
        <row r="31">
          <cell r="A31">
            <v>512062</v>
          </cell>
          <cell r="B31" t="str">
            <v>Elec Rev Comm Hv&lt;66Kv Peak UB</v>
          </cell>
          <cell r="C31">
            <v>0</v>
          </cell>
          <cell r="D31">
            <v>0</v>
          </cell>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row>
        <row r="32">
          <cell r="A32">
            <v>512064</v>
          </cell>
          <cell r="B32" t="str">
            <v>Elec Rev Comm Hv&lt;66Kv Peak UR</v>
          </cell>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row>
        <row r="33">
          <cell r="A33">
            <v>512070</v>
          </cell>
          <cell r="B33" t="str">
            <v>Elec Rev Comm Hv&lt;66Kv OP</v>
          </cell>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row>
        <row r="34">
          <cell r="A34">
            <v>512072</v>
          </cell>
          <cell r="B34" t="str">
            <v>Elec Rev Comm Hv&lt;66Kv OP UB</v>
          </cell>
          <cell r="C34">
            <v>0</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row>
        <row r="35">
          <cell r="A35">
            <v>512074</v>
          </cell>
          <cell r="B35" t="str">
            <v>Elec Rev Comm Hv&lt;66Kv OP UR</v>
          </cell>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row>
        <row r="36">
          <cell r="A36">
            <v>513110</v>
          </cell>
          <cell r="B36" t="str">
            <v>Elec Rev Indrl Peak</v>
          </cell>
          <cell r="C36">
            <v>0</v>
          </cell>
          <cell r="D36">
            <v>0</v>
          </cell>
          <cell r="E36">
            <v>1734.87</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-2692233.04</v>
          </cell>
          <cell r="AJ36">
            <v>-20251745</v>
          </cell>
          <cell r="AK36">
            <v>0</v>
          </cell>
          <cell r="AL36">
            <v>0</v>
          </cell>
          <cell r="AM36">
            <v>-2690498.17</v>
          </cell>
          <cell r="AN36">
            <v>-20251745</v>
          </cell>
        </row>
        <row r="37">
          <cell r="A37">
            <v>513112</v>
          </cell>
          <cell r="B37" t="str">
            <v>Elec Rev Indrl Peak UB</v>
          </cell>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row>
        <row r="38">
          <cell r="A38">
            <v>513114</v>
          </cell>
          <cell r="B38" t="str">
            <v>Elec Rev Indrl Peak UR</v>
          </cell>
          <cell r="C38">
            <v>0</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row>
        <row r="39">
          <cell r="A39">
            <v>513120</v>
          </cell>
          <cell r="B39" t="str">
            <v>Elec Rev Indrl OP</v>
          </cell>
          <cell r="C39">
            <v>0</v>
          </cell>
          <cell r="D39">
            <v>0</v>
          </cell>
          <cell r="E39">
            <v>39.97</v>
          </cell>
          <cell r="F39">
            <v>0</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-160790.89000000001</v>
          </cell>
          <cell r="AJ39">
            <v>0</v>
          </cell>
          <cell r="AK39">
            <v>0</v>
          </cell>
          <cell r="AL39">
            <v>0</v>
          </cell>
          <cell r="AM39">
            <v>-160750.92000000001</v>
          </cell>
          <cell r="AN39">
            <v>0</v>
          </cell>
        </row>
        <row r="40">
          <cell r="A40">
            <v>513122</v>
          </cell>
          <cell r="B40" t="str">
            <v>Elec Rev Indrl OP UB</v>
          </cell>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row>
        <row r="41">
          <cell r="A41">
            <v>513124</v>
          </cell>
          <cell r="B41" t="str">
            <v>Elec Rev Indrl OP UR</v>
          </cell>
          <cell r="C41">
            <v>0</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row>
        <row r="42">
          <cell r="A42">
            <v>513130</v>
          </cell>
          <cell r="B42" t="str">
            <v>Elec Rev &gt;66Kv Peak</v>
          </cell>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row>
        <row r="43">
          <cell r="A43">
            <v>513132</v>
          </cell>
          <cell r="B43" t="str">
            <v>Elec Rev &gt;66Kv Peak UB</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row>
        <row r="44">
          <cell r="A44">
            <v>513134</v>
          </cell>
          <cell r="B44" t="str">
            <v>Elec Rev &gt;66Kv Peak UR</v>
          </cell>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row>
        <row r="45">
          <cell r="A45">
            <v>513135</v>
          </cell>
          <cell r="B45" t="str">
            <v>Elec Rev &gt;66Kv OP</v>
          </cell>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row>
        <row r="46">
          <cell r="A46">
            <v>513137</v>
          </cell>
          <cell r="B46" t="str">
            <v>Elec Rev &gt;66Kv OP UB</v>
          </cell>
          <cell r="C46">
            <v>0</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row>
        <row r="47">
          <cell r="A47">
            <v>513139</v>
          </cell>
          <cell r="B47" t="str">
            <v>Elec Rev &gt;66Kv OP UR</v>
          </cell>
          <cell r="C47">
            <v>0</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row>
        <row r="48">
          <cell r="A48">
            <v>513140</v>
          </cell>
          <cell r="B48" t="str">
            <v>Elec Rev Indrl Farm Peak</v>
          </cell>
          <cell r="C48">
            <v>0</v>
          </cell>
          <cell r="D48">
            <v>0</v>
          </cell>
          <cell r="E48">
            <v>1063.07</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-3291635.27</v>
          </cell>
          <cell r="AJ48">
            <v>-95676</v>
          </cell>
          <cell r="AK48">
            <v>0</v>
          </cell>
          <cell r="AL48">
            <v>0</v>
          </cell>
          <cell r="AM48">
            <v>-3290572.2</v>
          </cell>
          <cell r="AN48">
            <v>-95676</v>
          </cell>
        </row>
        <row r="49">
          <cell r="A49">
            <v>513142</v>
          </cell>
          <cell r="B49" t="str">
            <v>Elec Rev Indrl Farm Peak UB</v>
          </cell>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row>
        <row r="50">
          <cell r="A50">
            <v>513144</v>
          </cell>
          <cell r="B50" t="str">
            <v>Elec Rev Indrl Farm Peak UR</v>
          </cell>
          <cell r="C50">
            <v>0</v>
          </cell>
          <cell r="D50">
            <v>0</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row>
        <row r="51">
          <cell r="A51">
            <v>513150</v>
          </cell>
          <cell r="B51" t="str">
            <v>Elec Rev Indrl Farm OP</v>
          </cell>
          <cell r="C51">
            <v>0</v>
          </cell>
          <cell r="D51">
            <v>0</v>
          </cell>
          <cell r="E51">
            <v>44.59</v>
          </cell>
          <cell r="F51">
            <v>0</v>
          </cell>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-805703.86</v>
          </cell>
          <cell r="AJ51">
            <v>0</v>
          </cell>
          <cell r="AK51">
            <v>0</v>
          </cell>
          <cell r="AL51">
            <v>0</v>
          </cell>
          <cell r="AM51">
            <v>-805659.27</v>
          </cell>
          <cell r="AN51">
            <v>0</v>
          </cell>
        </row>
        <row r="52">
          <cell r="A52">
            <v>513152</v>
          </cell>
          <cell r="B52" t="str">
            <v>Elec Rev Indrl Farm OP UB</v>
          </cell>
          <cell r="C52">
            <v>0</v>
          </cell>
          <cell r="D52">
            <v>0</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row>
        <row r="53">
          <cell r="A53">
            <v>513154</v>
          </cell>
          <cell r="B53" t="str">
            <v>Elec Rev Indrl Farm OP UR</v>
          </cell>
          <cell r="C53">
            <v>0</v>
          </cell>
          <cell r="D53">
            <v>0</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row>
        <row r="54">
          <cell r="A54">
            <v>513160</v>
          </cell>
          <cell r="B54" t="str">
            <v>Elec Rev Indrl Hv&lt;66Kv Peak</v>
          </cell>
          <cell r="C54">
            <v>0</v>
          </cell>
          <cell r="D54">
            <v>0</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-9416296.0700000003</v>
          </cell>
          <cell r="AJ54">
            <v>0</v>
          </cell>
          <cell r="AK54">
            <v>0</v>
          </cell>
          <cell r="AL54">
            <v>0</v>
          </cell>
          <cell r="AM54">
            <v>-9416296.0700000003</v>
          </cell>
          <cell r="AN54">
            <v>0</v>
          </cell>
        </row>
        <row r="55">
          <cell r="A55">
            <v>513162</v>
          </cell>
          <cell r="B55" t="str">
            <v>Elec Rev Indrl Hv&lt;66Kv Peak UB</v>
          </cell>
          <cell r="C55">
            <v>0</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row>
        <row r="56">
          <cell r="A56">
            <v>513164</v>
          </cell>
          <cell r="B56" t="str">
            <v>Elec Rev Indrl Hv&lt;66Kv Peak UR</v>
          </cell>
          <cell r="C56">
            <v>0</v>
          </cell>
          <cell r="D56">
            <v>0</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row>
        <row r="57">
          <cell r="A57">
            <v>513180</v>
          </cell>
          <cell r="B57" t="str">
            <v>Elec Rev Indrl Hv&lt;66Kv OP</v>
          </cell>
          <cell r="C57">
            <v>0</v>
          </cell>
          <cell r="D57">
            <v>0</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row>
        <row r="58">
          <cell r="A58">
            <v>513182</v>
          </cell>
          <cell r="B58" t="str">
            <v>Elec Rev Indrl Hv&lt;66Kv OP UB</v>
          </cell>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row>
        <row r="59">
          <cell r="A59">
            <v>513184</v>
          </cell>
          <cell r="B59" t="str">
            <v>Elec Rev Indrl Hv&lt;66Kv OP UR</v>
          </cell>
          <cell r="C59">
            <v>0</v>
          </cell>
          <cell r="D59">
            <v>0</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row>
        <row r="60">
          <cell r="A60">
            <v>515000</v>
          </cell>
          <cell r="B60" t="str">
            <v>Elec Rev Traction</v>
          </cell>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row>
        <row r="61">
          <cell r="A61">
            <v>515002</v>
          </cell>
          <cell r="B61" t="str">
            <v>Elec Rev Traction UB</v>
          </cell>
          <cell r="C61">
            <v>0</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row>
        <row r="62">
          <cell r="A62">
            <v>515004</v>
          </cell>
          <cell r="B62" t="str">
            <v>Elec Rev Traction UR</v>
          </cell>
          <cell r="C62">
            <v>0</v>
          </cell>
          <cell r="D62">
            <v>0</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row>
        <row r="63">
          <cell r="A63">
            <v>516000</v>
          </cell>
          <cell r="B63" t="str">
            <v>Elec Rev Public Lighting</v>
          </cell>
          <cell r="C63">
            <v>0</v>
          </cell>
          <cell r="D63">
            <v>0</v>
          </cell>
          <cell r="E63">
            <v>0</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-2486251.56</v>
          </cell>
          <cell r="AJ63">
            <v>-2503321</v>
          </cell>
          <cell r="AK63">
            <v>0</v>
          </cell>
          <cell r="AL63">
            <v>0</v>
          </cell>
          <cell r="AM63">
            <v>-2486251.56</v>
          </cell>
          <cell r="AN63">
            <v>-2503321</v>
          </cell>
        </row>
        <row r="64">
          <cell r="A64">
            <v>516002</v>
          </cell>
          <cell r="B64" t="str">
            <v>Elec Rev Public Lighting UB</v>
          </cell>
          <cell r="C64">
            <v>0</v>
          </cell>
          <cell r="D64">
            <v>0</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v>516004</v>
          </cell>
          <cell r="B65" t="str">
            <v>Elec Rev Public Lighting UR</v>
          </cell>
          <cell r="C65">
            <v>0</v>
          </cell>
          <cell r="D65">
            <v>0</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row>
        <row r="66">
          <cell r="A66">
            <v>518000</v>
          </cell>
          <cell r="B66" t="str">
            <v>Elec Estd Rev UR Meters</v>
          </cell>
          <cell r="C66">
            <v>0</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row>
        <row r="67">
          <cell r="A67">
            <v>519000</v>
          </cell>
          <cell r="B67" t="str">
            <v>Elec Income - Other</v>
          </cell>
          <cell r="C67">
            <v>0</v>
          </cell>
          <cell r="D67">
            <v>0</v>
          </cell>
          <cell r="E67">
            <v>-1.96</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-9620.64</v>
          </cell>
          <cell r="AH67">
            <v>0</v>
          </cell>
          <cell r="AI67">
            <v>-1496003.69</v>
          </cell>
          <cell r="AJ67">
            <v>0</v>
          </cell>
          <cell r="AK67">
            <v>-7590.69</v>
          </cell>
          <cell r="AL67">
            <v>0</v>
          </cell>
          <cell r="AM67">
            <v>-1513216.98</v>
          </cell>
          <cell r="AN67">
            <v>0</v>
          </cell>
        </row>
        <row r="68">
          <cell r="A68">
            <v>504556</v>
          </cell>
          <cell r="B68" t="str">
            <v>Network Revenue Generators</v>
          </cell>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-679211.36</v>
          </cell>
          <cell r="AJ68">
            <v>-668730</v>
          </cell>
          <cell r="AK68">
            <v>0</v>
          </cell>
          <cell r="AL68">
            <v>0</v>
          </cell>
          <cell r="AM68">
            <v>-679211.36</v>
          </cell>
          <cell r="AN68">
            <v>-668730</v>
          </cell>
        </row>
        <row r="70">
          <cell r="A70" t="str">
            <v>TOTAL</v>
          </cell>
          <cell r="B70" t="str">
            <v>ELECTRICITY REVENUE</v>
          </cell>
          <cell r="C70">
            <v>0</v>
          </cell>
          <cell r="D70">
            <v>0</v>
          </cell>
          <cell r="E70">
            <v>26144.35</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-9620.64</v>
          </cell>
          <cell r="AH70">
            <v>0</v>
          </cell>
          <cell r="AI70">
            <v>-124441127.5</v>
          </cell>
          <cell r="AJ70">
            <v>-137658814</v>
          </cell>
          <cell r="AK70">
            <v>-7590.69</v>
          </cell>
          <cell r="AL70">
            <v>0</v>
          </cell>
          <cell r="AM70">
            <v>-124432194.48</v>
          </cell>
          <cell r="AN70">
            <v>-137658814</v>
          </cell>
        </row>
        <row r="72">
          <cell r="A72" t="str">
            <v>ELECTRICITY PURCHASES</v>
          </cell>
        </row>
        <row r="74">
          <cell r="A74">
            <v>607000</v>
          </cell>
          <cell r="B74" t="str">
            <v>AES MHA Premiums</v>
          </cell>
          <cell r="C74">
            <v>0</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5497164</v>
          </cell>
          <cell r="AL74">
            <v>8190000</v>
          </cell>
          <cell r="AM74">
            <v>5497164</v>
          </cell>
          <cell r="AN74">
            <v>8190000</v>
          </cell>
        </row>
        <row r="75">
          <cell r="A75">
            <v>504310</v>
          </cell>
          <cell r="B75" t="str">
            <v>Winter Power Bonus Rebate Rev</v>
          </cell>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row>
        <row r="76">
          <cell r="A76">
            <v>504450</v>
          </cell>
          <cell r="B76" t="str">
            <v>Cross Boundary Sales</v>
          </cell>
          <cell r="C76">
            <v>0</v>
          </cell>
          <cell r="D76">
            <v>0</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2418672</v>
          </cell>
          <cell r="AL76">
            <v>0</v>
          </cell>
          <cell r="AM76">
            <v>2418672</v>
          </cell>
          <cell r="AN76">
            <v>0</v>
          </cell>
        </row>
        <row r="77">
          <cell r="A77">
            <v>605199</v>
          </cell>
          <cell r="B77" t="str">
            <v>Vicpool Revisions</v>
          </cell>
          <cell r="C77">
            <v>0</v>
          </cell>
          <cell r="D77">
            <v>0</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v>605200</v>
          </cell>
          <cell r="B78" t="str">
            <v>EITP Energy from Other DB's</v>
          </cell>
          <cell r="C78">
            <v>0</v>
          </cell>
          <cell r="D78">
            <v>0</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-296552.55</v>
          </cell>
          <cell r="AL78">
            <v>0</v>
          </cell>
          <cell r="AM78">
            <v>-296552.55</v>
          </cell>
          <cell r="AN78">
            <v>0</v>
          </cell>
        </row>
        <row r="79">
          <cell r="A79">
            <v>605220</v>
          </cell>
          <cell r="B79" t="str">
            <v>EITP Energy to Other DB's</v>
          </cell>
          <cell r="C79">
            <v>0</v>
          </cell>
          <cell r="D79">
            <v>0</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row>
        <row r="80">
          <cell r="A80">
            <v>605230</v>
          </cell>
          <cell r="B80" t="str">
            <v>EITP Administration Fees</v>
          </cell>
          <cell r="C80">
            <v>0</v>
          </cell>
          <cell r="D80">
            <v>0</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row>
        <row r="81">
          <cell r="A81">
            <v>605600</v>
          </cell>
          <cell r="B81" t="str">
            <v>Franchise Pool Energy</v>
          </cell>
          <cell r="C81">
            <v>0</v>
          </cell>
          <cell r="D81">
            <v>0</v>
          </cell>
          <cell r="E81">
            <v>0</v>
          </cell>
          <cell r="F81">
            <v>0</v>
          </cell>
          <cell r="G81">
            <v>0</v>
          </cell>
          <cell r="H81">
            <v>0</v>
          </cell>
          <cell r="I81">
            <v>0</v>
          </cell>
          <cell r="J81">
            <v>0</v>
          </cell>
          <cell r="K81">
            <v>0</v>
          </cell>
          <cell r="L81">
            <v>0</v>
          </cell>
          <cell r="M81">
            <v>0</v>
          </cell>
          <cell r="N81">
            <v>0</v>
          </cell>
          <cell r="O81">
            <v>0</v>
          </cell>
          <cell r="P81">
            <v>0</v>
          </cell>
          <cell r="Q81">
            <v>0</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49519594.82</v>
          </cell>
          <cell r="AL81">
            <v>46411700</v>
          </cell>
          <cell r="AM81">
            <v>49519594.82</v>
          </cell>
          <cell r="AN81">
            <v>46411700</v>
          </cell>
        </row>
        <row r="82">
          <cell r="A82">
            <v>605610</v>
          </cell>
          <cell r="B82" t="str">
            <v>Franchise 1+2 Way Hedges</v>
          </cell>
          <cell r="C82">
            <v>0</v>
          </cell>
          <cell r="D82">
            <v>0</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-1802075.16</v>
          </cell>
          <cell r="AL82">
            <v>0</v>
          </cell>
          <cell r="AM82">
            <v>-1802075.16</v>
          </cell>
          <cell r="AN82">
            <v>0</v>
          </cell>
        </row>
        <row r="83">
          <cell r="A83">
            <v>605620</v>
          </cell>
          <cell r="B83" t="str">
            <v>Embedded Generation</v>
          </cell>
          <cell r="C83">
            <v>0</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4152815.54</v>
          </cell>
          <cell r="AL83">
            <v>0</v>
          </cell>
          <cell r="AM83">
            <v>4152815.54</v>
          </cell>
          <cell r="AN83">
            <v>0</v>
          </cell>
        </row>
        <row r="84">
          <cell r="A84">
            <v>605700</v>
          </cell>
          <cell r="B84" t="str">
            <v>Contestable Pool Energy</v>
          </cell>
          <cell r="C84">
            <v>0</v>
          </cell>
          <cell r="D84">
            <v>0</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17632009.739999998</v>
          </cell>
          <cell r="AL84">
            <v>22047600</v>
          </cell>
          <cell r="AM84">
            <v>17632009.739999998</v>
          </cell>
          <cell r="AN84">
            <v>22047600</v>
          </cell>
        </row>
        <row r="85">
          <cell r="A85">
            <v>605710</v>
          </cell>
          <cell r="B85" t="str">
            <v>Contestable 1+2 Way Hedges</v>
          </cell>
          <cell r="C85">
            <v>0</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-1456449.58</v>
          </cell>
          <cell r="AL85">
            <v>0</v>
          </cell>
          <cell r="AM85">
            <v>-1456449.58</v>
          </cell>
          <cell r="AN85">
            <v>0</v>
          </cell>
        </row>
        <row r="86">
          <cell r="A86">
            <v>605800</v>
          </cell>
          <cell r="B86" t="str">
            <v>Energy Fees</v>
          </cell>
          <cell r="C86">
            <v>0</v>
          </cell>
          <cell r="D86">
            <v>0</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0</v>
          </cell>
          <cell r="AJ86">
            <v>0</v>
          </cell>
          <cell r="AK86">
            <v>355390.82</v>
          </cell>
          <cell r="AL86">
            <v>0</v>
          </cell>
          <cell r="AM86">
            <v>355390.82</v>
          </cell>
          <cell r="AN86">
            <v>0</v>
          </cell>
        </row>
        <row r="87">
          <cell r="A87">
            <v>605810</v>
          </cell>
          <cell r="B87" t="str">
            <v>Startup/NBS</v>
          </cell>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0</v>
          </cell>
          <cell r="W87">
            <v>0</v>
          </cell>
          <cell r="X87">
            <v>0</v>
          </cell>
          <cell r="Y87">
            <v>0</v>
          </cell>
          <cell r="Z87">
            <v>0</v>
          </cell>
          <cell r="AA87">
            <v>0</v>
          </cell>
          <cell r="AB87">
            <v>0</v>
          </cell>
          <cell r="AC87">
            <v>0</v>
          </cell>
          <cell r="AD87">
            <v>0</v>
          </cell>
          <cell r="AE87">
            <v>0</v>
          </cell>
          <cell r="AF87">
            <v>0</v>
          </cell>
          <cell r="AG87">
            <v>0</v>
          </cell>
          <cell r="AH87">
            <v>0</v>
          </cell>
          <cell r="AI87">
            <v>0</v>
          </cell>
          <cell r="AJ87">
            <v>0</v>
          </cell>
          <cell r="AK87">
            <v>0</v>
          </cell>
          <cell r="AL87">
            <v>0</v>
          </cell>
          <cell r="AM87">
            <v>0</v>
          </cell>
          <cell r="AN87">
            <v>0</v>
          </cell>
        </row>
        <row r="88">
          <cell r="A88">
            <v>605820</v>
          </cell>
          <cell r="B88" t="str">
            <v>Ancillary Charges</v>
          </cell>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1419476.61</v>
          </cell>
          <cell r="AL88">
            <v>0</v>
          </cell>
          <cell r="AM88">
            <v>1419476.61</v>
          </cell>
          <cell r="AN88">
            <v>0</v>
          </cell>
        </row>
        <row r="89">
          <cell r="A89">
            <v>606000</v>
          </cell>
          <cell r="B89" t="str">
            <v>Smelter Reduction Levy</v>
          </cell>
          <cell r="C89">
            <v>0</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1225904.72</v>
          </cell>
          <cell r="AL89">
            <v>0</v>
          </cell>
          <cell r="AM89">
            <v>1225904.72</v>
          </cell>
          <cell r="AN89">
            <v>0</v>
          </cell>
        </row>
        <row r="90">
          <cell r="A90">
            <v>606100</v>
          </cell>
          <cell r="B90" t="str">
            <v>Cross Boundary Purchases</v>
          </cell>
          <cell r="C90">
            <v>0</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-2606538</v>
          </cell>
          <cell r="AL90">
            <v>0</v>
          </cell>
          <cell r="AM90">
            <v>-2606538</v>
          </cell>
          <cell r="AN90">
            <v>0</v>
          </cell>
        </row>
        <row r="91">
          <cell r="A91">
            <v>607015</v>
          </cell>
          <cell r="B91" t="str">
            <v>Network Fees</v>
          </cell>
          <cell r="C91">
            <v>0</v>
          </cell>
          <cell r="D91">
            <v>0</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323152.89</v>
          </cell>
          <cell r="AL91">
            <v>0</v>
          </cell>
          <cell r="AM91">
            <v>323152.89</v>
          </cell>
          <cell r="AN91">
            <v>0</v>
          </cell>
        </row>
        <row r="92">
          <cell r="A92">
            <v>607100</v>
          </cell>
          <cell r="B92" t="str">
            <v>Contestable AES Purchases</v>
          </cell>
          <cell r="C92">
            <v>0</v>
          </cell>
          <cell r="D92">
            <v>0</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row>
        <row r="93">
          <cell r="A93">
            <v>605602</v>
          </cell>
          <cell r="B93" t="str">
            <v>Int-Franchise Energy transfer</v>
          </cell>
          <cell r="C93">
            <v>0</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31616490.530000001</v>
          </cell>
          <cell r="AJ93">
            <v>39769374.869999997</v>
          </cell>
          <cell r="AK93">
            <v>0</v>
          </cell>
          <cell r="AL93">
            <v>0</v>
          </cell>
          <cell r="AM93">
            <v>31616490.530000001</v>
          </cell>
          <cell r="AN93">
            <v>39769374.869999997</v>
          </cell>
        </row>
        <row r="94">
          <cell r="A94">
            <v>605702</v>
          </cell>
          <cell r="B94" t="str">
            <v>Int-Contestable Energy transfr</v>
          </cell>
          <cell r="C94">
            <v>0</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8771434.7799999993</v>
          </cell>
          <cell r="AJ94">
            <v>15019362</v>
          </cell>
          <cell r="AK94">
            <v>0</v>
          </cell>
          <cell r="AL94">
            <v>0</v>
          </cell>
          <cell r="AM94">
            <v>8771434.7799999993</v>
          </cell>
          <cell r="AN94">
            <v>15019362</v>
          </cell>
        </row>
        <row r="95">
          <cell r="A95">
            <v>605802</v>
          </cell>
          <cell r="B95" t="str">
            <v>Int-NEMMCO Pool Fees transfer</v>
          </cell>
          <cell r="C95">
            <v>0</v>
          </cell>
          <cell r="D95">
            <v>0</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121282.87</v>
          </cell>
          <cell r="AJ95">
            <v>0</v>
          </cell>
          <cell r="AK95">
            <v>0</v>
          </cell>
          <cell r="AL95">
            <v>0</v>
          </cell>
          <cell r="AM95">
            <v>121282.87</v>
          </cell>
          <cell r="AN95">
            <v>0</v>
          </cell>
        </row>
        <row r="96">
          <cell r="A96">
            <v>605822</v>
          </cell>
          <cell r="B96" t="str">
            <v>Int-Ancillary Charges transfer</v>
          </cell>
          <cell r="C96">
            <v>0</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359356.7</v>
          </cell>
          <cell r="AJ96">
            <v>0</v>
          </cell>
          <cell r="AK96">
            <v>0</v>
          </cell>
          <cell r="AL96">
            <v>0</v>
          </cell>
          <cell r="AM96">
            <v>359356.7</v>
          </cell>
          <cell r="AN96">
            <v>0</v>
          </cell>
        </row>
        <row r="97">
          <cell r="A97">
            <v>606202</v>
          </cell>
          <cell r="B97" t="str">
            <v>Int-Overhead Admin Transfer</v>
          </cell>
          <cell r="C97">
            <v>0</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471655.67</v>
          </cell>
          <cell r="AJ97">
            <v>0</v>
          </cell>
          <cell r="AK97">
            <v>0</v>
          </cell>
          <cell r="AL97">
            <v>0</v>
          </cell>
          <cell r="AM97">
            <v>471655.67</v>
          </cell>
          <cell r="AN97">
            <v>0</v>
          </cell>
        </row>
        <row r="99">
          <cell r="A99" t="str">
            <v>TOTAL</v>
          </cell>
          <cell r="B99" t="str">
            <v>ELECTRICITY PURCHASES</v>
          </cell>
          <cell r="C99">
            <v>0</v>
          </cell>
          <cell r="D99">
            <v>0</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41340220.549999997</v>
          </cell>
          <cell r="AJ99">
            <v>54788736.869999997</v>
          </cell>
          <cell r="AK99">
            <v>76382565.849999994</v>
          </cell>
          <cell r="AL99">
            <v>76649300</v>
          </cell>
          <cell r="AM99">
            <v>117722786.40000001</v>
          </cell>
          <cell r="AN99">
            <v>131438036.87</v>
          </cell>
        </row>
        <row r="101">
          <cell r="A101" t="str">
            <v>GRID FEES</v>
          </cell>
        </row>
        <row r="103">
          <cell r="A103">
            <v>602660</v>
          </cell>
          <cell r="B103" t="str">
            <v>Exit Charge - Powernet</v>
          </cell>
          <cell r="C103">
            <v>0</v>
          </cell>
          <cell r="D103">
            <v>0</v>
          </cell>
          <cell r="E103">
            <v>396637.93</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396637.93</v>
          </cell>
          <cell r="AN103">
            <v>0</v>
          </cell>
        </row>
        <row r="104">
          <cell r="A104">
            <v>602665</v>
          </cell>
          <cell r="B104" t="str">
            <v>Network Support Payment</v>
          </cell>
          <cell r="C104">
            <v>0</v>
          </cell>
          <cell r="D104">
            <v>0</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row>
        <row r="105">
          <cell r="A105">
            <v>602720</v>
          </cell>
          <cell r="B105" t="str">
            <v>Transmission Use of System</v>
          </cell>
          <cell r="C105">
            <v>0</v>
          </cell>
          <cell r="D105">
            <v>0</v>
          </cell>
          <cell r="E105">
            <v>1402935.82</v>
          </cell>
          <cell r="F105">
            <v>7331347.2000000002</v>
          </cell>
          <cell r="G105">
            <v>0</v>
          </cell>
          <cell r="H105">
            <v>0</v>
          </cell>
          <cell r="I105">
            <v>0</v>
          </cell>
          <cell r="J105">
            <v>0</v>
          </cell>
          <cell r="K105">
            <v>0</v>
          </cell>
          <cell r="L105">
            <v>0</v>
          </cell>
          <cell r="M105">
            <v>0</v>
          </cell>
          <cell r="N105">
            <v>0</v>
          </cell>
          <cell r="O105">
            <v>0</v>
          </cell>
          <cell r="P105">
            <v>0</v>
          </cell>
          <cell r="Q105">
            <v>0</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1402935.82</v>
          </cell>
          <cell r="AN105">
            <v>7331347.2000000002</v>
          </cell>
        </row>
        <row r="107">
          <cell r="A107" t="str">
            <v>TOTAL</v>
          </cell>
          <cell r="B107" t="str">
            <v>GRID FEES</v>
          </cell>
          <cell r="C107">
            <v>0</v>
          </cell>
          <cell r="D107">
            <v>0</v>
          </cell>
          <cell r="E107">
            <v>1799573.75</v>
          </cell>
          <cell r="F107">
            <v>7331347.2000000002</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1799573.75</v>
          </cell>
          <cell r="AN107">
            <v>7331347.2000000002</v>
          </cell>
        </row>
        <row r="109">
          <cell r="A109" t="str">
            <v>DISTRIB NETWORK CHARGES - EXT</v>
          </cell>
        </row>
        <row r="111">
          <cell r="A111">
            <v>604552</v>
          </cell>
          <cell r="B111" t="str">
            <v>Ext-Contestable Distn Expense</v>
          </cell>
          <cell r="C111">
            <v>0</v>
          </cell>
          <cell r="D111">
            <v>0</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3759360.26</v>
          </cell>
          <cell r="AJ111">
            <v>7298854</v>
          </cell>
          <cell r="AK111">
            <v>0</v>
          </cell>
          <cell r="AL111">
            <v>0</v>
          </cell>
          <cell r="AM111">
            <v>3759360.26</v>
          </cell>
          <cell r="AN111">
            <v>7298854</v>
          </cell>
        </row>
        <row r="112">
          <cell r="A112">
            <v>604553</v>
          </cell>
          <cell r="B112" t="str">
            <v>Ext Meter Provn &amp; Data Fwding</v>
          </cell>
          <cell r="C112">
            <v>0</v>
          </cell>
          <cell r="D112">
            <v>0</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11640.75</v>
          </cell>
          <cell r="AJ112">
            <v>0</v>
          </cell>
          <cell r="AK112">
            <v>0</v>
          </cell>
          <cell r="AL112">
            <v>0</v>
          </cell>
          <cell r="AM112">
            <v>11640.75</v>
          </cell>
          <cell r="AN112">
            <v>0</v>
          </cell>
        </row>
        <row r="113">
          <cell r="A113">
            <v>604554</v>
          </cell>
          <cell r="B113" t="str">
            <v>Cross Boundary Nwk Charges</v>
          </cell>
          <cell r="C113">
            <v>0</v>
          </cell>
          <cell r="D113">
            <v>0</v>
          </cell>
          <cell r="E113">
            <v>-3182688</v>
          </cell>
          <cell r="F113">
            <v>314874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-3182688</v>
          </cell>
          <cell r="AN113">
            <v>314874</v>
          </cell>
        </row>
        <row r="115">
          <cell r="A115" t="str">
            <v>TOTAL</v>
          </cell>
          <cell r="B115" t="str">
            <v>DISTRIB NETWORK CHARGES - EXT</v>
          </cell>
          <cell r="C115">
            <v>0</v>
          </cell>
          <cell r="D115">
            <v>0</v>
          </cell>
          <cell r="E115">
            <v>-3182688</v>
          </cell>
          <cell r="F115">
            <v>314874</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3771001.01</v>
          </cell>
          <cell r="AJ115">
            <v>7298854</v>
          </cell>
          <cell r="AK115">
            <v>0</v>
          </cell>
          <cell r="AL115">
            <v>0</v>
          </cell>
          <cell r="AM115">
            <v>588313.01</v>
          </cell>
          <cell r="AN115">
            <v>7613728</v>
          </cell>
        </row>
        <row r="117">
          <cell r="A117" t="str">
            <v>WINTER POWER BONUS</v>
          </cell>
        </row>
        <row r="119">
          <cell r="A119">
            <v>604300</v>
          </cell>
          <cell r="B119" t="str">
            <v>Franchise Fee Expense</v>
          </cell>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row>
        <row r="120">
          <cell r="A120">
            <v>604310</v>
          </cell>
          <cell r="B120" t="str">
            <v>Winer Power Bonus Expenditure</v>
          </cell>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-1063.74</v>
          </cell>
          <cell r="AJ120">
            <v>0</v>
          </cell>
          <cell r="AK120">
            <v>0</v>
          </cell>
          <cell r="AL120">
            <v>0</v>
          </cell>
          <cell r="AM120">
            <v>-1063.74</v>
          </cell>
          <cell r="AN120">
            <v>0</v>
          </cell>
        </row>
        <row r="121">
          <cell r="A121">
            <v>564310</v>
          </cell>
          <cell r="B121" t="str">
            <v>Winter Power bonus Scheme Rev</v>
          </cell>
          <cell r="C121">
            <v>0</v>
          </cell>
          <cell r="D121">
            <v>0</v>
          </cell>
          <cell r="E121">
            <v>0</v>
          </cell>
          <cell r="F121">
            <v>0</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3">
          <cell r="A123" t="str">
            <v>TOTAL</v>
          </cell>
          <cell r="B123" t="str">
            <v>WINTER POWER BONUS</v>
          </cell>
          <cell r="C123">
            <v>0</v>
          </cell>
          <cell r="D123">
            <v>0</v>
          </cell>
          <cell r="E123">
            <v>0</v>
          </cell>
          <cell r="F123">
            <v>0</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-1063.74</v>
          </cell>
          <cell r="AJ123">
            <v>0</v>
          </cell>
          <cell r="AK123">
            <v>0</v>
          </cell>
          <cell r="AL123">
            <v>0</v>
          </cell>
          <cell r="AM123">
            <v>-1063.74</v>
          </cell>
          <cell r="AN123">
            <v>0</v>
          </cell>
        </row>
        <row r="125">
          <cell r="A125" t="str">
            <v>INTERNAL NETWORK MARGIN</v>
          </cell>
        </row>
        <row r="127">
          <cell r="A127">
            <v>604550</v>
          </cell>
          <cell r="B127" t="str">
            <v>Franchise Distribution Expense</v>
          </cell>
          <cell r="C127">
            <v>0</v>
          </cell>
          <cell r="D127">
            <v>0</v>
          </cell>
          <cell r="E127">
            <v>0</v>
          </cell>
          <cell r="F127">
            <v>0</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31672576.190000001</v>
          </cell>
          <cell r="AJ127">
            <v>42599000</v>
          </cell>
          <cell r="AK127">
            <v>0</v>
          </cell>
          <cell r="AL127">
            <v>0</v>
          </cell>
          <cell r="AM127">
            <v>31672576.190000001</v>
          </cell>
          <cell r="AN127">
            <v>42599000</v>
          </cell>
        </row>
        <row r="128">
          <cell r="A128">
            <v>604551</v>
          </cell>
          <cell r="B128" t="str">
            <v>Int-Contestable Distn Expense</v>
          </cell>
          <cell r="C128">
            <v>0</v>
          </cell>
          <cell r="D128">
            <v>0</v>
          </cell>
          <cell r="E128">
            <v>0</v>
          </cell>
          <cell r="F128">
            <v>0</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3333878.45</v>
          </cell>
          <cell r="AJ128">
            <v>8312938</v>
          </cell>
          <cell r="AK128">
            <v>0</v>
          </cell>
          <cell r="AL128">
            <v>0</v>
          </cell>
          <cell r="AM128">
            <v>3333878.45</v>
          </cell>
          <cell r="AN128">
            <v>8312938</v>
          </cell>
        </row>
        <row r="129">
          <cell r="A129">
            <v>504550</v>
          </cell>
          <cell r="B129" t="str">
            <v>Franchise Distribution Revenue</v>
          </cell>
          <cell r="C129">
            <v>0</v>
          </cell>
          <cell r="D129">
            <v>0</v>
          </cell>
          <cell r="E129">
            <v>-31296182.190000001</v>
          </cell>
          <cell r="F129">
            <v>-42600000</v>
          </cell>
          <cell r="G129">
            <v>0</v>
          </cell>
          <cell r="H129">
            <v>0</v>
          </cell>
          <cell r="I129">
            <v>0</v>
          </cell>
          <cell r="J129">
            <v>0</v>
          </cell>
          <cell r="K129">
            <v>0</v>
          </cell>
          <cell r="L129">
            <v>0</v>
          </cell>
          <cell r="M129">
            <v>0</v>
          </cell>
          <cell r="N129">
            <v>0</v>
          </cell>
          <cell r="O129">
            <v>0</v>
          </cell>
          <cell r="P129">
            <v>0</v>
          </cell>
          <cell r="Q129">
            <v>0</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-31296182.190000001</v>
          </cell>
          <cell r="AN129">
            <v>-42600000</v>
          </cell>
        </row>
        <row r="130">
          <cell r="A130">
            <v>504551</v>
          </cell>
          <cell r="B130" t="str">
            <v>Contestable Int Network Rev</v>
          </cell>
          <cell r="C130">
            <v>0</v>
          </cell>
          <cell r="D130">
            <v>0</v>
          </cell>
          <cell r="E130">
            <v>-3333878.45</v>
          </cell>
          <cell r="F130">
            <v>-8313000</v>
          </cell>
          <cell r="G130">
            <v>0</v>
          </cell>
          <cell r="H130">
            <v>0</v>
          </cell>
          <cell r="I130">
            <v>0</v>
          </cell>
          <cell r="J130">
            <v>0</v>
          </cell>
          <cell r="K130">
            <v>0</v>
          </cell>
          <cell r="L130">
            <v>0</v>
          </cell>
          <cell r="M130">
            <v>0</v>
          </cell>
          <cell r="N130">
            <v>0</v>
          </cell>
          <cell r="O130">
            <v>0</v>
          </cell>
          <cell r="P130">
            <v>0</v>
          </cell>
          <cell r="Q130">
            <v>0</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-3333878.45</v>
          </cell>
          <cell r="AN130">
            <v>-8313000</v>
          </cell>
        </row>
        <row r="132">
          <cell r="A132" t="str">
            <v>TOTAL</v>
          </cell>
          <cell r="B132" t="str">
            <v>INTERNAL NETWORK MARGIN</v>
          </cell>
          <cell r="C132">
            <v>0</v>
          </cell>
          <cell r="D132">
            <v>0</v>
          </cell>
          <cell r="E132">
            <v>-34630060.640000001</v>
          </cell>
          <cell r="F132">
            <v>-50913000</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35006454.640000001</v>
          </cell>
          <cell r="AJ132">
            <v>50911938</v>
          </cell>
          <cell r="AK132">
            <v>0</v>
          </cell>
          <cell r="AL132">
            <v>0</v>
          </cell>
          <cell r="AM132">
            <v>376394</v>
          </cell>
          <cell r="AN132">
            <v>-1062</v>
          </cell>
        </row>
        <row r="134">
          <cell r="A134" t="str">
            <v>GAS SALES</v>
          </cell>
        </row>
        <row r="136">
          <cell r="A136">
            <v>521010</v>
          </cell>
          <cell r="B136" t="str">
            <v>Natural Gas Domestic Actual</v>
          </cell>
          <cell r="C136">
            <v>0</v>
          </cell>
          <cell r="D136">
            <v>0</v>
          </cell>
          <cell r="E136">
            <v>0</v>
          </cell>
          <cell r="F136">
            <v>0</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v>521012</v>
          </cell>
          <cell r="B137" t="str">
            <v>Natural Gas Comm Gen Actual</v>
          </cell>
          <cell r="C137">
            <v>0</v>
          </cell>
          <cell r="D137">
            <v>0</v>
          </cell>
          <cell r="E137">
            <v>0</v>
          </cell>
          <cell r="F137">
            <v>0</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row>
        <row r="138">
          <cell r="A138">
            <v>521014</v>
          </cell>
          <cell r="B138" t="str">
            <v>Natural Gas Comm Contract Act</v>
          </cell>
          <cell r="C138">
            <v>0</v>
          </cell>
          <cell r="D138">
            <v>0</v>
          </cell>
          <cell r="E138">
            <v>0</v>
          </cell>
          <cell r="F138">
            <v>0</v>
          </cell>
          <cell r="G138">
            <v>0</v>
          </cell>
          <cell r="H138">
            <v>0</v>
          </cell>
          <cell r="I138">
            <v>0</v>
          </cell>
          <cell r="J138">
            <v>0</v>
          </cell>
          <cell r="K138">
            <v>0</v>
          </cell>
          <cell r="L138">
            <v>0</v>
          </cell>
          <cell r="M138">
            <v>0</v>
          </cell>
          <cell r="N138">
            <v>0</v>
          </cell>
          <cell r="O138">
            <v>0</v>
          </cell>
          <cell r="P138">
            <v>0</v>
          </cell>
          <cell r="Q138">
            <v>0</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row>
        <row r="139">
          <cell r="A139">
            <v>521015</v>
          </cell>
          <cell r="B139" t="str">
            <v>Gas Commercial Contestable</v>
          </cell>
          <cell r="C139">
            <v>0</v>
          </cell>
          <cell r="D139">
            <v>0</v>
          </cell>
          <cell r="E139">
            <v>0</v>
          </cell>
          <cell r="F139">
            <v>0</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row>
        <row r="140">
          <cell r="A140">
            <v>521016</v>
          </cell>
          <cell r="B140" t="str">
            <v>Natural Gas Ind General Actual</v>
          </cell>
          <cell r="C140">
            <v>0</v>
          </cell>
          <cell r="D140">
            <v>0</v>
          </cell>
          <cell r="E140">
            <v>0</v>
          </cell>
          <cell r="F140">
            <v>0</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v>521018</v>
          </cell>
          <cell r="B141" t="str">
            <v>Natural Gas Ind Contract Actua</v>
          </cell>
          <cell r="C141">
            <v>0</v>
          </cell>
          <cell r="D141">
            <v>0</v>
          </cell>
          <cell r="E141">
            <v>0</v>
          </cell>
          <cell r="F141">
            <v>0</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2">
          <cell r="A142">
            <v>521019</v>
          </cell>
          <cell r="B142" t="str">
            <v>Gas Industrial Contestable</v>
          </cell>
          <cell r="C142">
            <v>0</v>
          </cell>
          <cell r="D142">
            <v>0</v>
          </cell>
          <cell r="E142">
            <v>0</v>
          </cell>
          <cell r="F142">
            <v>0</v>
          </cell>
          <cell r="G142">
            <v>0</v>
          </cell>
          <cell r="H142">
            <v>0</v>
          </cell>
          <cell r="I142">
            <v>0</v>
          </cell>
          <cell r="J142">
            <v>0</v>
          </cell>
          <cell r="K142">
            <v>0</v>
          </cell>
          <cell r="L142">
            <v>0</v>
          </cell>
          <cell r="M142">
            <v>0</v>
          </cell>
          <cell r="N142">
            <v>0</v>
          </cell>
          <cell r="O142">
            <v>0</v>
          </cell>
          <cell r="P142">
            <v>0</v>
          </cell>
          <cell r="Q142">
            <v>0</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-23118957.559999999</v>
          </cell>
          <cell r="AJ142">
            <v>-28261341.879999999</v>
          </cell>
          <cell r="AK142">
            <v>0</v>
          </cell>
          <cell r="AL142">
            <v>0</v>
          </cell>
          <cell r="AM142">
            <v>-23118957.559999999</v>
          </cell>
          <cell r="AN142">
            <v>-28261341.879999999</v>
          </cell>
        </row>
        <row r="143">
          <cell r="A143">
            <v>521020</v>
          </cell>
          <cell r="B143" t="str">
            <v>TLPG Domestic Actual</v>
          </cell>
          <cell r="C143">
            <v>0</v>
          </cell>
          <cell r="D143">
            <v>0</v>
          </cell>
          <cell r="E143">
            <v>0</v>
          </cell>
          <cell r="F143">
            <v>0</v>
          </cell>
          <cell r="G143">
            <v>0</v>
          </cell>
          <cell r="H143">
            <v>0</v>
          </cell>
          <cell r="I143">
            <v>0</v>
          </cell>
          <cell r="J143">
            <v>0</v>
          </cell>
          <cell r="K143">
            <v>0</v>
          </cell>
          <cell r="L143">
            <v>0</v>
          </cell>
          <cell r="M143">
            <v>0</v>
          </cell>
          <cell r="N143">
            <v>0</v>
          </cell>
          <cell r="O143">
            <v>0</v>
          </cell>
          <cell r="P143">
            <v>0</v>
          </cell>
          <cell r="Q143">
            <v>0</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row>
        <row r="144">
          <cell r="A144">
            <v>521022</v>
          </cell>
          <cell r="B144" t="str">
            <v>TLPG Comm General Actual</v>
          </cell>
          <cell r="C144">
            <v>0</v>
          </cell>
          <cell r="D144">
            <v>0</v>
          </cell>
          <cell r="E144">
            <v>0</v>
          </cell>
          <cell r="F144">
            <v>0</v>
          </cell>
          <cell r="G144">
            <v>0</v>
          </cell>
          <cell r="H144">
            <v>0</v>
          </cell>
          <cell r="I144">
            <v>0</v>
          </cell>
          <cell r="J144">
            <v>0</v>
          </cell>
          <cell r="K144">
            <v>0</v>
          </cell>
          <cell r="L144">
            <v>0</v>
          </cell>
          <cell r="M144">
            <v>0</v>
          </cell>
          <cell r="N144">
            <v>0</v>
          </cell>
          <cell r="O144">
            <v>0</v>
          </cell>
          <cell r="P144">
            <v>0</v>
          </cell>
          <cell r="Q144">
            <v>0</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row>
        <row r="145">
          <cell r="A145">
            <v>521024</v>
          </cell>
          <cell r="B145" t="str">
            <v>TLPG Ind General Actual</v>
          </cell>
          <cell r="C145">
            <v>0</v>
          </cell>
          <cell r="D145">
            <v>0</v>
          </cell>
          <cell r="E145">
            <v>0</v>
          </cell>
          <cell r="F145">
            <v>0</v>
          </cell>
          <cell r="G145">
            <v>0</v>
          </cell>
          <cell r="H145">
            <v>0</v>
          </cell>
          <cell r="I145">
            <v>0</v>
          </cell>
          <cell r="J145">
            <v>0</v>
          </cell>
          <cell r="K145">
            <v>0</v>
          </cell>
          <cell r="L145">
            <v>0</v>
          </cell>
          <cell r="M145">
            <v>0</v>
          </cell>
          <cell r="N145">
            <v>0</v>
          </cell>
          <cell r="O145">
            <v>0</v>
          </cell>
          <cell r="P145">
            <v>0</v>
          </cell>
          <cell r="Q145">
            <v>0</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row>
        <row r="146">
          <cell r="A146">
            <v>521030</v>
          </cell>
          <cell r="B146" t="str">
            <v>Gas AES</v>
          </cell>
          <cell r="C146">
            <v>0</v>
          </cell>
          <cell r="D146">
            <v>0</v>
          </cell>
          <cell r="E146">
            <v>0</v>
          </cell>
          <cell r="F146">
            <v>0</v>
          </cell>
          <cell r="G146">
            <v>0</v>
          </cell>
          <cell r="H146">
            <v>0</v>
          </cell>
          <cell r="I146">
            <v>0</v>
          </cell>
          <cell r="J146">
            <v>0</v>
          </cell>
          <cell r="K146">
            <v>0</v>
          </cell>
          <cell r="L146">
            <v>0</v>
          </cell>
          <cell r="M146">
            <v>0</v>
          </cell>
          <cell r="N146">
            <v>0</v>
          </cell>
          <cell r="O146">
            <v>0</v>
          </cell>
          <cell r="P146">
            <v>0</v>
          </cell>
          <cell r="Q146">
            <v>0</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-9427890.1600000001</v>
          </cell>
          <cell r="AJ146">
            <v>0</v>
          </cell>
          <cell r="AK146">
            <v>0</v>
          </cell>
          <cell r="AL146">
            <v>0</v>
          </cell>
          <cell r="AM146">
            <v>-9427890.1600000001</v>
          </cell>
          <cell r="AN146">
            <v>0</v>
          </cell>
        </row>
        <row r="147">
          <cell r="A147">
            <v>521099</v>
          </cell>
          <cell r="B147" t="str">
            <v>Rounding Deficit Account</v>
          </cell>
          <cell r="C147">
            <v>0</v>
          </cell>
          <cell r="D147">
            <v>0</v>
          </cell>
          <cell r="E147">
            <v>0</v>
          </cell>
          <cell r="F147">
            <v>0</v>
          </cell>
          <cell r="G147">
            <v>0</v>
          </cell>
          <cell r="H147">
            <v>0</v>
          </cell>
          <cell r="I147">
            <v>0</v>
          </cell>
          <cell r="J147">
            <v>0</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row>
        <row r="148">
          <cell r="A148">
            <v>522010</v>
          </cell>
          <cell r="B148" t="str">
            <v>Gas Sales Accrual Domestic</v>
          </cell>
          <cell r="C148">
            <v>0</v>
          </cell>
          <cell r="D148">
            <v>0</v>
          </cell>
          <cell r="E148">
            <v>0</v>
          </cell>
          <cell r="F148">
            <v>0</v>
          </cell>
          <cell r="G148">
            <v>0</v>
          </cell>
          <cell r="H148">
            <v>0</v>
          </cell>
          <cell r="I148">
            <v>0</v>
          </cell>
          <cell r="J148">
            <v>0</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row>
        <row r="149">
          <cell r="A149">
            <v>522012</v>
          </cell>
          <cell r="B149" t="str">
            <v>Gas Sales Accrual Com General</v>
          </cell>
          <cell r="C149">
            <v>0</v>
          </cell>
          <cell r="D149">
            <v>0</v>
          </cell>
          <cell r="E149">
            <v>0</v>
          </cell>
          <cell r="F149">
            <v>0</v>
          </cell>
          <cell r="G149">
            <v>0</v>
          </cell>
          <cell r="H149">
            <v>0</v>
          </cell>
          <cell r="I149">
            <v>0</v>
          </cell>
          <cell r="J149">
            <v>0</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-995850</v>
          </cell>
          <cell r="AM149">
            <v>0</v>
          </cell>
          <cell r="AN149">
            <v>-995850</v>
          </cell>
        </row>
        <row r="150">
          <cell r="A150">
            <v>522014</v>
          </cell>
          <cell r="B150" t="str">
            <v>Gas Sales Accrual Comm Contrac</v>
          </cell>
          <cell r="C150">
            <v>0</v>
          </cell>
          <cell r="D150">
            <v>0</v>
          </cell>
          <cell r="E150">
            <v>0</v>
          </cell>
          <cell r="F150">
            <v>0</v>
          </cell>
          <cell r="G150">
            <v>0</v>
          </cell>
          <cell r="H150">
            <v>0</v>
          </cell>
          <cell r="I150">
            <v>0</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row>
        <row r="151">
          <cell r="A151">
            <v>522015</v>
          </cell>
          <cell r="B151" t="str">
            <v>Gas Acc Commercial Contestable</v>
          </cell>
          <cell r="C151">
            <v>0</v>
          </cell>
          <cell r="D151">
            <v>0</v>
          </cell>
          <cell r="E151">
            <v>0</v>
          </cell>
          <cell r="F151">
            <v>0</v>
          </cell>
          <cell r="G151">
            <v>0</v>
          </cell>
          <cell r="H151">
            <v>0</v>
          </cell>
          <cell r="I151">
            <v>0</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1780863.53</v>
          </cell>
          <cell r="AJ151">
            <v>0</v>
          </cell>
          <cell r="AK151">
            <v>0</v>
          </cell>
          <cell r="AL151">
            <v>0</v>
          </cell>
          <cell r="AM151">
            <v>1780863.53</v>
          </cell>
          <cell r="AN151">
            <v>0</v>
          </cell>
        </row>
        <row r="152">
          <cell r="A152">
            <v>522016</v>
          </cell>
          <cell r="B152" t="str">
            <v>Gas Sales Acc Indust General</v>
          </cell>
          <cell r="C152">
            <v>0</v>
          </cell>
          <cell r="D152">
            <v>0</v>
          </cell>
          <cell r="E152">
            <v>0</v>
          </cell>
          <cell r="F152">
            <v>0</v>
          </cell>
          <cell r="G152">
            <v>0</v>
          </cell>
          <cell r="H152">
            <v>0</v>
          </cell>
          <cell r="I152">
            <v>0</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row>
        <row r="153">
          <cell r="A153">
            <v>522018</v>
          </cell>
          <cell r="B153" t="str">
            <v>Gas Sales Accrual Indust Contr</v>
          </cell>
          <cell r="C153">
            <v>0</v>
          </cell>
          <cell r="D153">
            <v>0</v>
          </cell>
          <cell r="E153">
            <v>0</v>
          </cell>
          <cell r="F153">
            <v>0</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1996000</v>
          </cell>
          <cell r="AJ153">
            <v>0</v>
          </cell>
          <cell r="AK153">
            <v>0</v>
          </cell>
          <cell r="AL153">
            <v>0</v>
          </cell>
          <cell r="AM153">
            <v>1996000</v>
          </cell>
          <cell r="AN153">
            <v>0</v>
          </cell>
        </row>
        <row r="154">
          <cell r="A154">
            <v>522019</v>
          </cell>
          <cell r="B154" t="str">
            <v>Gas Acc Industrial Contestable</v>
          </cell>
          <cell r="C154">
            <v>0</v>
          </cell>
          <cell r="D154">
            <v>0</v>
          </cell>
          <cell r="E154">
            <v>0</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8218998.04</v>
          </cell>
          <cell r="AJ154">
            <v>0</v>
          </cell>
          <cell r="AK154">
            <v>0</v>
          </cell>
          <cell r="AL154">
            <v>0</v>
          </cell>
          <cell r="AM154">
            <v>8218998.04</v>
          </cell>
          <cell r="AN154">
            <v>0</v>
          </cell>
        </row>
        <row r="155">
          <cell r="A155">
            <v>522020</v>
          </cell>
          <cell r="B155" t="str">
            <v>TLPG Sale Accrual Domestic</v>
          </cell>
          <cell r="C155">
            <v>0</v>
          </cell>
          <cell r="D155">
            <v>0</v>
          </cell>
          <cell r="E155">
            <v>0</v>
          </cell>
          <cell r="F155">
            <v>0</v>
          </cell>
          <cell r="G155">
            <v>0</v>
          </cell>
          <cell r="H155">
            <v>0</v>
          </cell>
          <cell r="I155">
            <v>0</v>
          </cell>
          <cell r="J155">
            <v>0</v>
          </cell>
          <cell r="K155">
            <v>0</v>
          </cell>
          <cell r="L155">
            <v>0</v>
          </cell>
          <cell r="M155">
            <v>0</v>
          </cell>
          <cell r="N155">
            <v>0</v>
          </cell>
          <cell r="O155">
            <v>0</v>
          </cell>
          <cell r="P155">
            <v>0</v>
          </cell>
          <cell r="Q155">
            <v>0</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row>
        <row r="156">
          <cell r="A156">
            <v>522022</v>
          </cell>
          <cell r="B156" t="str">
            <v>TLPG Sale Accrual Comm General</v>
          </cell>
          <cell r="C156">
            <v>0</v>
          </cell>
          <cell r="D156">
            <v>0</v>
          </cell>
          <cell r="E156">
            <v>0</v>
          </cell>
          <cell r="F156">
            <v>0</v>
          </cell>
          <cell r="G156">
            <v>0</v>
          </cell>
          <cell r="H156">
            <v>0</v>
          </cell>
          <cell r="I156">
            <v>0</v>
          </cell>
          <cell r="J156">
            <v>0</v>
          </cell>
          <cell r="K156">
            <v>0</v>
          </cell>
          <cell r="L156">
            <v>0</v>
          </cell>
          <cell r="M156">
            <v>0</v>
          </cell>
          <cell r="N156">
            <v>0</v>
          </cell>
          <cell r="O156">
            <v>0</v>
          </cell>
          <cell r="P156">
            <v>0</v>
          </cell>
          <cell r="Q156">
            <v>0</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row>
        <row r="157">
          <cell r="A157">
            <v>522024</v>
          </cell>
          <cell r="B157" t="str">
            <v>TLPG Sale Accrual Indust Gener</v>
          </cell>
          <cell r="C157">
            <v>0</v>
          </cell>
          <cell r="D157">
            <v>0</v>
          </cell>
          <cell r="E157">
            <v>0</v>
          </cell>
          <cell r="F157">
            <v>0</v>
          </cell>
          <cell r="G157">
            <v>0</v>
          </cell>
          <cell r="H157">
            <v>0</v>
          </cell>
          <cell r="I157">
            <v>0</v>
          </cell>
          <cell r="J157">
            <v>0</v>
          </cell>
          <cell r="K157">
            <v>0</v>
          </cell>
          <cell r="L157">
            <v>0</v>
          </cell>
          <cell r="M157">
            <v>0</v>
          </cell>
          <cell r="N157">
            <v>0</v>
          </cell>
          <cell r="O157">
            <v>0</v>
          </cell>
          <cell r="P157">
            <v>0</v>
          </cell>
          <cell r="Q157">
            <v>0</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row>
        <row r="158">
          <cell r="A158">
            <v>522030</v>
          </cell>
          <cell r="B158" t="str">
            <v>Gas Acc AES</v>
          </cell>
          <cell r="C158">
            <v>0</v>
          </cell>
          <cell r="D158">
            <v>0</v>
          </cell>
          <cell r="E158">
            <v>0</v>
          </cell>
          <cell r="F158">
            <v>0</v>
          </cell>
          <cell r="G158">
            <v>0</v>
          </cell>
          <cell r="H158">
            <v>0</v>
          </cell>
          <cell r="I158">
            <v>0</v>
          </cell>
          <cell r="J158">
            <v>0</v>
          </cell>
          <cell r="K158">
            <v>0</v>
          </cell>
          <cell r="L158">
            <v>0</v>
          </cell>
          <cell r="M158">
            <v>0</v>
          </cell>
          <cell r="N158">
            <v>0</v>
          </cell>
          <cell r="O158">
            <v>0</v>
          </cell>
          <cell r="P158">
            <v>0</v>
          </cell>
          <cell r="Q158">
            <v>0</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197041.02</v>
          </cell>
          <cell r="AJ158">
            <v>0</v>
          </cell>
          <cell r="AK158">
            <v>0</v>
          </cell>
          <cell r="AL158">
            <v>0</v>
          </cell>
          <cell r="AM158">
            <v>197041.02</v>
          </cell>
          <cell r="AN158">
            <v>0</v>
          </cell>
        </row>
        <row r="159">
          <cell r="A159">
            <v>560102</v>
          </cell>
          <cell r="B159" t="str">
            <v>Gascor Agency Revenue</v>
          </cell>
          <cell r="C159">
            <v>0</v>
          </cell>
          <cell r="D159">
            <v>0</v>
          </cell>
          <cell r="E159">
            <v>0</v>
          </cell>
          <cell r="F159">
            <v>0</v>
          </cell>
          <cell r="G159">
            <v>0</v>
          </cell>
          <cell r="H159">
            <v>0</v>
          </cell>
          <cell r="I159">
            <v>0</v>
          </cell>
          <cell r="J159">
            <v>0</v>
          </cell>
          <cell r="K159">
            <v>0</v>
          </cell>
          <cell r="L159">
            <v>0</v>
          </cell>
          <cell r="M159">
            <v>0</v>
          </cell>
          <cell r="N159">
            <v>0</v>
          </cell>
          <cell r="O159">
            <v>0</v>
          </cell>
          <cell r="P159">
            <v>0</v>
          </cell>
          <cell r="Q159">
            <v>0</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-17535117.800000001</v>
          </cell>
          <cell r="AJ159">
            <v>-17216203.82</v>
          </cell>
          <cell r="AK159">
            <v>0</v>
          </cell>
          <cell r="AL159">
            <v>0</v>
          </cell>
          <cell r="AM159">
            <v>-17535117.800000001</v>
          </cell>
          <cell r="AN159">
            <v>-17216203.82</v>
          </cell>
        </row>
        <row r="161">
          <cell r="A161" t="str">
            <v>TOTAL</v>
          </cell>
          <cell r="B161" t="str">
            <v>GAS SALES</v>
          </cell>
          <cell r="C161">
            <v>0</v>
          </cell>
          <cell r="D161">
            <v>0</v>
          </cell>
          <cell r="E161">
            <v>0</v>
          </cell>
          <cell r="F161">
            <v>0</v>
          </cell>
          <cell r="G161">
            <v>0</v>
          </cell>
          <cell r="H161">
            <v>0</v>
          </cell>
          <cell r="I161">
            <v>0</v>
          </cell>
          <cell r="J161">
            <v>0</v>
          </cell>
          <cell r="K161">
            <v>0</v>
          </cell>
          <cell r="L161">
            <v>0</v>
          </cell>
          <cell r="M161">
            <v>0</v>
          </cell>
          <cell r="N161">
            <v>0</v>
          </cell>
          <cell r="O161">
            <v>0</v>
          </cell>
          <cell r="P161">
            <v>0</v>
          </cell>
          <cell r="Q161">
            <v>0</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-37889062.93</v>
          </cell>
          <cell r="AJ161">
            <v>-45477545.700000003</v>
          </cell>
          <cell r="AK161">
            <v>0</v>
          </cell>
          <cell r="AL161">
            <v>-995850</v>
          </cell>
          <cell r="AM161">
            <v>-37889062.93</v>
          </cell>
          <cell r="AN161">
            <v>-46473395.700000003</v>
          </cell>
        </row>
        <row r="163">
          <cell r="A163" t="str">
            <v>GAS PURCHASES</v>
          </cell>
        </row>
        <row r="165">
          <cell r="A165">
            <v>602010</v>
          </cell>
          <cell r="B165" t="str">
            <v>ESSO BHP Gas (Actual)</v>
          </cell>
          <cell r="C165">
            <v>0</v>
          </cell>
          <cell r="D165">
            <v>0</v>
          </cell>
          <cell r="E165">
            <v>0</v>
          </cell>
          <cell r="F165">
            <v>0</v>
          </cell>
          <cell r="G165">
            <v>0</v>
          </cell>
          <cell r="H165">
            <v>0</v>
          </cell>
          <cell r="I165">
            <v>0</v>
          </cell>
          <cell r="J165">
            <v>0</v>
          </cell>
          <cell r="K165">
            <v>0</v>
          </cell>
          <cell r="L165">
            <v>0</v>
          </cell>
          <cell r="M165">
            <v>0</v>
          </cell>
          <cell r="N165">
            <v>0</v>
          </cell>
          <cell r="O165">
            <v>0</v>
          </cell>
          <cell r="P165">
            <v>0</v>
          </cell>
          <cell r="Q165">
            <v>0</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row>
        <row r="166">
          <cell r="A166">
            <v>602012</v>
          </cell>
          <cell r="B166" t="str">
            <v>ESSO BHP Gas (Accrual)</v>
          </cell>
          <cell r="C166">
            <v>0</v>
          </cell>
          <cell r="D166">
            <v>0</v>
          </cell>
          <cell r="E166">
            <v>0</v>
          </cell>
          <cell r="F166">
            <v>0</v>
          </cell>
          <cell r="G166">
            <v>0</v>
          </cell>
          <cell r="H166">
            <v>0</v>
          </cell>
          <cell r="I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row>
        <row r="167">
          <cell r="A167">
            <v>602015</v>
          </cell>
          <cell r="B167" t="str">
            <v>COGS Boral Additional MDQ</v>
          </cell>
          <cell r="C167">
            <v>0</v>
          </cell>
          <cell r="D167">
            <v>0</v>
          </cell>
          <cell r="E167">
            <v>0</v>
          </cell>
          <cell r="F167">
            <v>0</v>
          </cell>
          <cell r="G167">
            <v>0</v>
          </cell>
          <cell r="H167">
            <v>0</v>
          </cell>
          <cell r="I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-307398</v>
          </cell>
          <cell r="AL167">
            <v>0</v>
          </cell>
          <cell r="AM167">
            <v>-307398</v>
          </cell>
          <cell r="AN167">
            <v>0</v>
          </cell>
        </row>
        <row r="168">
          <cell r="A168">
            <v>602020</v>
          </cell>
          <cell r="B168" t="str">
            <v>Cost of Gas</v>
          </cell>
          <cell r="C168">
            <v>0</v>
          </cell>
          <cell r="D168">
            <v>0</v>
          </cell>
          <cell r="E168">
            <v>0</v>
          </cell>
          <cell r="F168">
            <v>0</v>
          </cell>
          <cell r="G168">
            <v>0</v>
          </cell>
          <cell r="H168">
            <v>0</v>
          </cell>
          <cell r="I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18541622.120000001</v>
          </cell>
          <cell r="AL168">
            <v>31396400</v>
          </cell>
          <cell r="AM168">
            <v>18541622.120000001</v>
          </cell>
          <cell r="AN168">
            <v>31396400</v>
          </cell>
        </row>
        <row r="169">
          <cell r="A169">
            <v>602025</v>
          </cell>
          <cell r="B169" t="str">
            <v>COGS ESSO BHP (QB)</v>
          </cell>
          <cell r="C169">
            <v>0</v>
          </cell>
          <cell r="D169">
            <v>0</v>
          </cell>
          <cell r="E169">
            <v>0</v>
          </cell>
          <cell r="F169">
            <v>0</v>
          </cell>
          <cell r="G169">
            <v>0</v>
          </cell>
          <cell r="H169">
            <v>0</v>
          </cell>
          <cell r="I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5620695.1500000004</v>
          </cell>
          <cell r="AL169">
            <v>20180100</v>
          </cell>
          <cell r="AM169">
            <v>5620695.1500000004</v>
          </cell>
          <cell r="AN169">
            <v>20180100</v>
          </cell>
        </row>
        <row r="170">
          <cell r="A170">
            <v>602030</v>
          </cell>
          <cell r="B170" t="str">
            <v>COGS LNG</v>
          </cell>
          <cell r="C170">
            <v>0</v>
          </cell>
          <cell r="D170">
            <v>0</v>
          </cell>
          <cell r="E170">
            <v>0</v>
          </cell>
          <cell r="F170">
            <v>0</v>
          </cell>
          <cell r="G170">
            <v>0</v>
          </cell>
          <cell r="H170">
            <v>0</v>
          </cell>
          <cell r="I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row>
        <row r="171">
          <cell r="A171">
            <v>602035</v>
          </cell>
          <cell r="B171" t="str">
            <v>COGS AGL Gas</v>
          </cell>
          <cell r="C171">
            <v>0</v>
          </cell>
          <cell r="D171">
            <v>0</v>
          </cell>
          <cell r="E171">
            <v>0</v>
          </cell>
          <cell r="F171">
            <v>0</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v>602040</v>
          </cell>
          <cell r="B172" t="str">
            <v>COGS TLPG</v>
          </cell>
          <cell r="C172">
            <v>0</v>
          </cell>
          <cell r="D172">
            <v>0</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94116.25</v>
          </cell>
          <cell r="AJ172">
            <v>0</v>
          </cell>
          <cell r="AK172">
            <v>0</v>
          </cell>
          <cell r="AL172">
            <v>0</v>
          </cell>
          <cell r="AM172">
            <v>94116.25</v>
          </cell>
          <cell r="AN172">
            <v>0</v>
          </cell>
        </row>
        <row r="173">
          <cell r="A173">
            <v>602050</v>
          </cell>
          <cell r="B173" t="str">
            <v>COGS Vencorp Trading Amounts</v>
          </cell>
          <cell r="C173">
            <v>0</v>
          </cell>
          <cell r="D173">
            <v>0</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5440376.9400000004</v>
          </cell>
          <cell r="AL173">
            <v>0</v>
          </cell>
          <cell r="AM173">
            <v>5440376.9400000004</v>
          </cell>
          <cell r="AN173">
            <v>0</v>
          </cell>
        </row>
        <row r="174">
          <cell r="A174">
            <v>602052</v>
          </cell>
          <cell r="B174" t="str">
            <v>ESSO BHP Additional MDQ</v>
          </cell>
          <cell r="C174">
            <v>0</v>
          </cell>
          <cell r="D174">
            <v>0</v>
          </cell>
          <cell r="E174">
            <v>0</v>
          </cell>
          <cell r="F174">
            <v>0</v>
          </cell>
          <cell r="G174">
            <v>0</v>
          </cell>
          <cell r="H174">
            <v>0</v>
          </cell>
          <cell r="I174">
            <v>0</v>
          </cell>
          <cell r="J174">
            <v>0</v>
          </cell>
          <cell r="K174">
            <v>0</v>
          </cell>
          <cell r="L174">
            <v>0</v>
          </cell>
          <cell r="M174">
            <v>0</v>
          </cell>
          <cell r="N174">
            <v>0</v>
          </cell>
          <cell r="O174">
            <v>0</v>
          </cell>
          <cell r="P174">
            <v>0</v>
          </cell>
          <cell r="Q174">
            <v>0</v>
          </cell>
          <cell r="R174">
            <v>0</v>
          </cell>
          <cell r="S174">
            <v>0</v>
          </cell>
          <cell r="T174">
            <v>0</v>
          </cell>
          <cell r="U174">
            <v>0</v>
          </cell>
          <cell r="V174">
            <v>0</v>
          </cell>
          <cell r="W174">
            <v>0</v>
          </cell>
          <cell r="X174">
            <v>0</v>
          </cell>
          <cell r="Y174">
            <v>0</v>
          </cell>
          <cell r="Z174">
            <v>0</v>
          </cell>
          <cell r="AA174">
            <v>0</v>
          </cell>
          <cell r="AB174">
            <v>0</v>
          </cell>
          <cell r="AC174">
            <v>0</v>
          </cell>
          <cell r="AD174">
            <v>0</v>
          </cell>
          <cell r="AE174">
            <v>0</v>
          </cell>
          <cell r="AF174">
            <v>0</v>
          </cell>
          <cell r="AG174">
            <v>0</v>
          </cell>
          <cell r="AH174">
            <v>0</v>
          </cell>
          <cell r="AI174">
            <v>0</v>
          </cell>
          <cell r="AJ174">
            <v>0</v>
          </cell>
          <cell r="AK174">
            <v>-18239.07</v>
          </cell>
          <cell r="AL174">
            <v>63746</v>
          </cell>
          <cell r="AM174">
            <v>-18239.07</v>
          </cell>
          <cell r="AN174">
            <v>63746</v>
          </cell>
        </row>
        <row r="175">
          <cell r="A175">
            <v>602055</v>
          </cell>
          <cell r="B175" t="str">
            <v>Gas fixed costs</v>
          </cell>
          <cell r="C175">
            <v>0</v>
          </cell>
          <cell r="D175">
            <v>0</v>
          </cell>
          <cell r="E175">
            <v>0</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3666129.14</v>
          </cell>
          <cell r="AL175">
            <v>972400</v>
          </cell>
          <cell r="AM175">
            <v>3666129.14</v>
          </cell>
          <cell r="AN175">
            <v>972400</v>
          </cell>
        </row>
        <row r="176">
          <cell r="A176">
            <v>602100</v>
          </cell>
          <cell r="B176" t="str">
            <v>Vencorp Gas Market Fees</v>
          </cell>
          <cell r="C176">
            <v>0</v>
          </cell>
          <cell r="D176">
            <v>0</v>
          </cell>
          <cell r="E176">
            <v>0</v>
          </cell>
          <cell r="F176">
            <v>0</v>
          </cell>
          <cell r="G176">
            <v>0</v>
          </cell>
          <cell r="H176">
            <v>0</v>
          </cell>
          <cell r="I176">
            <v>0</v>
          </cell>
          <cell r="J176">
            <v>0</v>
          </cell>
          <cell r="K176">
            <v>0</v>
          </cell>
          <cell r="L176">
            <v>0</v>
          </cell>
          <cell r="M176">
            <v>0</v>
          </cell>
          <cell r="N176">
            <v>0</v>
          </cell>
          <cell r="O176">
            <v>0</v>
          </cell>
          <cell r="P176">
            <v>0</v>
          </cell>
          <cell r="Q176">
            <v>0</v>
          </cell>
          <cell r="R176">
            <v>0</v>
          </cell>
          <cell r="S176">
            <v>0</v>
          </cell>
          <cell r="T176">
            <v>0</v>
          </cell>
          <cell r="U176">
            <v>0</v>
          </cell>
          <cell r="V176">
            <v>0</v>
          </cell>
          <cell r="W176">
            <v>0</v>
          </cell>
          <cell r="X176">
            <v>0</v>
          </cell>
          <cell r="Y176">
            <v>0</v>
          </cell>
          <cell r="Z176">
            <v>0</v>
          </cell>
          <cell r="AA176">
            <v>0</v>
          </cell>
          <cell r="AB176">
            <v>0</v>
          </cell>
          <cell r="AC176">
            <v>0</v>
          </cell>
          <cell r="AD176">
            <v>0</v>
          </cell>
          <cell r="AE176">
            <v>0</v>
          </cell>
          <cell r="AF176">
            <v>0</v>
          </cell>
          <cell r="AG176">
            <v>0</v>
          </cell>
          <cell r="AH176">
            <v>0</v>
          </cell>
          <cell r="AI176">
            <v>486393.45</v>
          </cell>
          <cell r="AJ176">
            <v>0</v>
          </cell>
          <cell r="AK176">
            <v>0</v>
          </cell>
          <cell r="AL176">
            <v>0</v>
          </cell>
          <cell r="AM176">
            <v>486393.45</v>
          </cell>
          <cell r="AN176">
            <v>0</v>
          </cell>
        </row>
        <row r="177">
          <cell r="A177">
            <v>602200</v>
          </cell>
          <cell r="B177" t="str">
            <v>Gascor Agency Expense</v>
          </cell>
          <cell r="C177">
            <v>0</v>
          </cell>
          <cell r="D177">
            <v>0</v>
          </cell>
          <cell r="E177">
            <v>0</v>
          </cell>
          <cell r="F177">
            <v>0</v>
          </cell>
          <cell r="G177">
            <v>0</v>
          </cell>
          <cell r="H177">
            <v>0</v>
          </cell>
          <cell r="I177">
            <v>0</v>
          </cell>
          <cell r="J177">
            <v>0</v>
          </cell>
          <cell r="K177">
            <v>0</v>
          </cell>
          <cell r="L177">
            <v>0</v>
          </cell>
          <cell r="M177">
            <v>0</v>
          </cell>
          <cell r="N177">
            <v>0</v>
          </cell>
          <cell r="O177">
            <v>0</v>
          </cell>
          <cell r="P177">
            <v>0</v>
          </cell>
          <cell r="Q177">
            <v>0</v>
          </cell>
          <cell r="R177">
            <v>0</v>
          </cell>
          <cell r="S177">
            <v>0</v>
          </cell>
          <cell r="T177">
            <v>0</v>
          </cell>
          <cell r="U177">
            <v>0</v>
          </cell>
          <cell r="V177">
            <v>0</v>
          </cell>
          <cell r="W177">
            <v>0</v>
          </cell>
          <cell r="X177">
            <v>0</v>
          </cell>
          <cell r="Y177">
            <v>0</v>
          </cell>
          <cell r="Z177">
            <v>0</v>
          </cell>
          <cell r="AA177">
            <v>0</v>
          </cell>
          <cell r="AB177">
            <v>0</v>
          </cell>
          <cell r="AC177">
            <v>0</v>
          </cell>
          <cell r="AD177">
            <v>0</v>
          </cell>
          <cell r="AE177">
            <v>0</v>
          </cell>
          <cell r="AF177">
            <v>0</v>
          </cell>
          <cell r="AG177">
            <v>0</v>
          </cell>
          <cell r="AH177">
            <v>0</v>
          </cell>
          <cell r="AI177">
            <v>0</v>
          </cell>
          <cell r="AJ177">
            <v>0</v>
          </cell>
          <cell r="AK177">
            <v>58075.86</v>
          </cell>
          <cell r="AL177">
            <v>0</v>
          </cell>
          <cell r="AM177">
            <v>58075.86</v>
          </cell>
          <cell r="AN177">
            <v>0</v>
          </cell>
        </row>
        <row r="178">
          <cell r="A178">
            <v>602210</v>
          </cell>
          <cell r="B178" t="str">
            <v>Gascor Profit</v>
          </cell>
          <cell r="C178">
            <v>0</v>
          </cell>
          <cell r="D178">
            <v>0</v>
          </cell>
          <cell r="E178">
            <v>0</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v>602250</v>
          </cell>
          <cell r="B179" t="str">
            <v>Unaccounted for Gas</v>
          </cell>
          <cell r="C179">
            <v>0</v>
          </cell>
          <cell r="D179">
            <v>0</v>
          </cell>
          <cell r="E179">
            <v>0</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v>602260</v>
          </cell>
          <cell r="B180" t="str">
            <v>COGS Fuel Oil</v>
          </cell>
          <cell r="C180">
            <v>0</v>
          </cell>
          <cell r="D180">
            <v>0</v>
          </cell>
          <cell r="E180">
            <v>0</v>
          </cell>
          <cell r="F180">
            <v>0</v>
          </cell>
          <cell r="G180">
            <v>0</v>
          </cell>
          <cell r="H180">
            <v>0</v>
          </cell>
          <cell r="I180">
            <v>0</v>
          </cell>
          <cell r="J180">
            <v>0</v>
          </cell>
          <cell r="K180">
            <v>0</v>
          </cell>
          <cell r="L180">
            <v>0</v>
          </cell>
          <cell r="M180">
            <v>0</v>
          </cell>
          <cell r="N180">
            <v>0</v>
          </cell>
          <cell r="O180">
            <v>0</v>
          </cell>
          <cell r="P180">
            <v>0</v>
          </cell>
          <cell r="Q180">
            <v>0</v>
          </cell>
          <cell r="R180">
            <v>0</v>
          </cell>
          <cell r="S180">
            <v>0</v>
          </cell>
          <cell r="T180">
            <v>0</v>
          </cell>
          <cell r="U180">
            <v>0</v>
          </cell>
          <cell r="V180">
            <v>0</v>
          </cell>
          <cell r="W180">
            <v>0</v>
          </cell>
          <cell r="X180">
            <v>0</v>
          </cell>
          <cell r="Y180">
            <v>0</v>
          </cell>
          <cell r="Z180">
            <v>0</v>
          </cell>
          <cell r="AA180">
            <v>0</v>
          </cell>
          <cell r="AB180">
            <v>0</v>
          </cell>
          <cell r="AC180">
            <v>0</v>
          </cell>
          <cell r="AD180">
            <v>0</v>
          </cell>
          <cell r="AE180">
            <v>0</v>
          </cell>
          <cell r="AF180">
            <v>0</v>
          </cell>
          <cell r="AG180">
            <v>0</v>
          </cell>
          <cell r="AH180">
            <v>0</v>
          </cell>
          <cell r="AI180">
            <v>0</v>
          </cell>
          <cell r="AJ180">
            <v>0</v>
          </cell>
          <cell r="AK180">
            <v>1670485.97</v>
          </cell>
          <cell r="AL180">
            <v>0</v>
          </cell>
          <cell r="AM180">
            <v>1670485.97</v>
          </cell>
          <cell r="AN180">
            <v>0</v>
          </cell>
        </row>
        <row r="182">
          <cell r="A182" t="str">
            <v>TOTAL</v>
          </cell>
          <cell r="B182" t="str">
            <v>GAS PURCHASES</v>
          </cell>
          <cell r="C182">
            <v>0</v>
          </cell>
          <cell r="D182">
            <v>0</v>
          </cell>
          <cell r="E182">
            <v>0</v>
          </cell>
          <cell r="F182">
            <v>0</v>
          </cell>
          <cell r="G182">
            <v>0</v>
          </cell>
          <cell r="H182">
            <v>0</v>
          </cell>
          <cell r="I182">
            <v>0</v>
          </cell>
          <cell r="J182">
            <v>0</v>
          </cell>
          <cell r="K182">
            <v>0</v>
          </cell>
          <cell r="L182">
            <v>0</v>
          </cell>
          <cell r="M182">
            <v>0</v>
          </cell>
          <cell r="N182">
            <v>0</v>
          </cell>
          <cell r="O182">
            <v>0</v>
          </cell>
          <cell r="P182">
            <v>0</v>
          </cell>
          <cell r="Q182">
            <v>0</v>
          </cell>
          <cell r="R182">
            <v>0</v>
          </cell>
          <cell r="S182">
            <v>0</v>
          </cell>
          <cell r="T182">
            <v>0</v>
          </cell>
          <cell r="U182">
            <v>0</v>
          </cell>
          <cell r="V182">
            <v>0</v>
          </cell>
          <cell r="W182">
            <v>0</v>
          </cell>
          <cell r="X182">
            <v>0</v>
          </cell>
          <cell r="Y182">
            <v>0</v>
          </cell>
          <cell r="Z182">
            <v>0</v>
          </cell>
          <cell r="AA182">
            <v>0</v>
          </cell>
          <cell r="AB182">
            <v>0</v>
          </cell>
          <cell r="AC182">
            <v>0</v>
          </cell>
          <cell r="AD182">
            <v>0</v>
          </cell>
          <cell r="AE182">
            <v>0</v>
          </cell>
          <cell r="AF182">
            <v>0</v>
          </cell>
          <cell r="AG182">
            <v>0</v>
          </cell>
          <cell r="AH182">
            <v>0</v>
          </cell>
          <cell r="AI182">
            <v>580509.69999999995</v>
          </cell>
          <cell r="AJ182">
            <v>0</v>
          </cell>
          <cell r="AK182">
            <v>34671748.109999999</v>
          </cell>
          <cell r="AL182">
            <v>52612646</v>
          </cell>
          <cell r="AM182">
            <v>35252257.810000002</v>
          </cell>
          <cell r="AN182">
            <v>52612646</v>
          </cell>
        </row>
        <row r="184">
          <cell r="A184" t="str">
            <v>GAS TRANSPORTATION</v>
          </cell>
        </row>
        <row r="186">
          <cell r="A186">
            <v>602060</v>
          </cell>
          <cell r="B186" t="str">
            <v>Gas TUOS Charges</v>
          </cell>
          <cell r="C186">
            <v>0</v>
          </cell>
          <cell r="D186">
            <v>0</v>
          </cell>
          <cell r="E186">
            <v>0</v>
          </cell>
          <cell r="F186">
            <v>0</v>
          </cell>
          <cell r="G186">
            <v>0</v>
          </cell>
          <cell r="H186">
            <v>0</v>
          </cell>
          <cell r="I186">
            <v>0</v>
          </cell>
          <cell r="J186">
            <v>0</v>
          </cell>
          <cell r="K186">
            <v>0</v>
          </cell>
          <cell r="L186">
            <v>0</v>
          </cell>
          <cell r="M186">
            <v>0</v>
          </cell>
          <cell r="N186">
            <v>0</v>
          </cell>
          <cell r="O186">
            <v>0</v>
          </cell>
          <cell r="P186">
            <v>0</v>
          </cell>
          <cell r="Q186">
            <v>0</v>
          </cell>
          <cell r="R186">
            <v>0</v>
          </cell>
          <cell r="S186">
            <v>0</v>
          </cell>
          <cell r="T186">
            <v>0</v>
          </cell>
          <cell r="U186">
            <v>0</v>
          </cell>
          <cell r="V186">
            <v>0</v>
          </cell>
          <cell r="W186">
            <v>0</v>
          </cell>
          <cell r="X186">
            <v>0</v>
          </cell>
          <cell r="Y186">
            <v>0</v>
          </cell>
          <cell r="Z186">
            <v>0</v>
          </cell>
          <cell r="AA186">
            <v>0</v>
          </cell>
          <cell r="AB186">
            <v>0</v>
          </cell>
          <cell r="AC186">
            <v>0</v>
          </cell>
          <cell r="AD186">
            <v>0</v>
          </cell>
          <cell r="AE186">
            <v>0</v>
          </cell>
          <cell r="AF186">
            <v>0</v>
          </cell>
          <cell r="AG186">
            <v>0</v>
          </cell>
          <cell r="AH186">
            <v>0</v>
          </cell>
          <cell r="AI186">
            <v>1387122.56</v>
          </cell>
          <cell r="AJ186">
            <v>4249445.79</v>
          </cell>
          <cell r="AK186">
            <v>0</v>
          </cell>
          <cell r="AL186">
            <v>0</v>
          </cell>
          <cell r="AM186">
            <v>1387122.56</v>
          </cell>
          <cell r="AN186">
            <v>4249445.79</v>
          </cell>
        </row>
        <row r="187">
          <cell r="A187">
            <v>602080</v>
          </cell>
          <cell r="B187" t="str">
            <v>Gas DUOS Charges (Other)</v>
          </cell>
          <cell r="C187">
            <v>0</v>
          </cell>
          <cell r="D187">
            <v>0</v>
          </cell>
          <cell r="E187">
            <v>0</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cell r="T187">
            <v>0</v>
          </cell>
          <cell r="U187">
            <v>0</v>
          </cell>
          <cell r="V187">
            <v>0</v>
          </cell>
          <cell r="W187">
            <v>0</v>
          </cell>
          <cell r="X187">
            <v>0</v>
          </cell>
          <cell r="Y187">
            <v>0</v>
          </cell>
          <cell r="Z187">
            <v>0</v>
          </cell>
          <cell r="AA187">
            <v>0</v>
          </cell>
          <cell r="AB187">
            <v>0</v>
          </cell>
          <cell r="AC187">
            <v>0</v>
          </cell>
          <cell r="AD187">
            <v>0</v>
          </cell>
          <cell r="AE187">
            <v>0</v>
          </cell>
          <cell r="AF187">
            <v>0</v>
          </cell>
          <cell r="AG187">
            <v>0</v>
          </cell>
          <cell r="AH187">
            <v>0</v>
          </cell>
          <cell r="AI187">
            <v>1957397.66</v>
          </cell>
          <cell r="AJ187">
            <v>7707835.8099999996</v>
          </cell>
          <cell r="AK187">
            <v>0</v>
          </cell>
          <cell r="AL187">
            <v>0</v>
          </cell>
          <cell r="AM187">
            <v>1957397.66</v>
          </cell>
          <cell r="AN187">
            <v>7707835.8099999996</v>
          </cell>
        </row>
        <row r="188">
          <cell r="A188">
            <v>602110</v>
          </cell>
          <cell r="B188" t="str">
            <v>O&amp;M Gas Charges</v>
          </cell>
          <cell r="C188">
            <v>0</v>
          </cell>
          <cell r="D188">
            <v>0</v>
          </cell>
          <cell r="E188">
            <v>0</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38395.9</v>
          </cell>
          <cell r="AJ188">
            <v>0</v>
          </cell>
          <cell r="AK188">
            <v>0</v>
          </cell>
          <cell r="AL188">
            <v>0</v>
          </cell>
          <cell r="AM188">
            <v>38395.9</v>
          </cell>
          <cell r="AN188">
            <v>0</v>
          </cell>
        </row>
        <row r="189">
          <cell r="A189">
            <v>602140</v>
          </cell>
          <cell r="B189" t="str">
            <v>Chargeable Field Work - Other</v>
          </cell>
          <cell r="C189">
            <v>0</v>
          </cell>
          <cell r="D189">
            <v>0</v>
          </cell>
          <cell r="E189">
            <v>0</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68284.33</v>
          </cell>
          <cell r="AJ189">
            <v>0</v>
          </cell>
          <cell r="AK189">
            <v>0</v>
          </cell>
          <cell r="AL189">
            <v>0</v>
          </cell>
          <cell r="AM189">
            <v>68284.33</v>
          </cell>
          <cell r="AN189">
            <v>0</v>
          </cell>
        </row>
        <row r="190">
          <cell r="A190">
            <v>602160</v>
          </cell>
          <cell r="B190" t="str">
            <v>Local Capacity Charges - Other</v>
          </cell>
          <cell r="C190">
            <v>0</v>
          </cell>
          <cell r="D190">
            <v>0</v>
          </cell>
          <cell r="E190">
            <v>0</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2611.0700000000002</v>
          </cell>
          <cell r="AJ190">
            <v>0</v>
          </cell>
          <cell r="AK190">
            <v>0</v>
          </cell>
          <cell r="AL190">
            <v>0</v>
          </cell>
          <cell r="AM190">
            <v>2611.0700000000002</v>
          </cell>
          <cell r="AN190">
            <v>0</v>
          </cell>
        </row>
        <row r="192">
          <cell r="A192" t="str">
            <v>TOTAL</v>
          </cell>
          <cell r="B192" t="str">
            <v>GAS TRANSPORTATION</v>
          </cell>
          <cell r="C192">
            <v>0</v>
          </cell>
          <cell r="D192">
            <v>0</v>
          </cell>
          <cell r="E192">
            <v>0</v>
          </cell>
          <cell r="F192">
            <v>0</v>
          </cell>
          <cell r="G192">
            <v>0</v>
          </cell>
          <cell r="H192">
            <v>0</v>
          </cell>
          <cell r="I192">
            <v>0</v>
          </cell>
          <cell r="J192">
            <v>0</v>
          </cell>
          <cell r="K192">
            <v>0</v>
          </cell>
          <cell r="L192">
            <v>0</v>
          </cell>
          <cell r="M192">
            <v>0</v>
          </cell>
          <cell r="N192">
            <v>0</v>
          </cell>
          <cell r="O192">
            <v>0</v>
          </cell>
          <cell r="P192">
            <v>0</v>
          </cell>
          <cell r="Q192">
            <v>0</v>
          </cell>
          <cell r="R192">
            <v>0</v>
          </cell>
          <cell r="S192">
            <v>0</v>
          </cell>
          <cell r="T192">
            <v>0</v>
          </cell>
          <cell r="U192">
            <v>0</v>
          </cell>
          <cell r="V192">
            <v>0</v>
          </cell>
          <cell r="W192">
            <v>0</v>
          </cell>
          <cell r="X192">
            <v>0</v>
          </cell>
          <cell r="Y192">
            <v>0</v>
          </cell>
          <cell r="Z192">
            <v>0</v>
          </cell>
          <cell r="AA192">
            <v>0</v>
          </cell>
          <cell r="AB192">
            <v>0</v>
          </cell>
          <cell r="AC192">
            <v>0</v>
          </cell>
          <cell r="AD192">
            <v>0</v>
          </cell>
          <cell r="AE192">
            <v>0</v>
          </cell>
          <cell r="AF192">
            <v>0</v>
          </cell>
          <cell r="AG192">
            <v>0</v>
          </cell>
          <cell r="AH192">
            <v>0</v>
          </cell>
          <cell r="AI192">
            <v>3453811.52</v>
          </cell>
          <cell r="AJ192">
            <v>11957281.6</v>
          </cell>
          <cell r="AK192">
            <v>0</v>
          </cell>
          <cell r="AL192">
            <v>0</v>
          </cell>
          <cell r="AM192">
            <v>3453811.52</v>
          </cell>
          <cell r="AN192">
            <v>11957281.6</v>
          </cell>
        </row>
        <row r="194">
          <cell r="A194" t="str">
            <v>INTERNAL GAS COSTS</v>
          </cell>
        </row>
        <row r="196">
          <cell r="A196">
            <v>602022</v>
          </cell>
          <cell r="B196" t="str">
            <v>Int-Gas Cost Franchise</v>
          </cell>
          <cell r="C196">
            <v>0</v>
          </cell>
          <cell r="D196">
            <v>0</v>
          </cell>
          <cell r="E196">
            <v>0</v>
          </cell>
          <cell r="F196">
            <v>0</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-519117.76</v>
          </cell>
          <cell r="AJ196">
            <v>0</v>
          </cell>
          <cell r="AK196">
            <v>0</v>
          </cell>
          <cell r="AL196">
            <v>0</v>
          </cell>
          <cell r="AM196">
            <v>-519117.76</v>
          </cell>
          <cell r="AN196">
            <v>0</v>
          </cell>
        </row>
        <row r="197">
          <cell r="A197">
            <v>602024</v>
          </cell>
          <cell r="B197" t="str">
            <v>Int-Additional MDQ-Franchise</v>
          </cell>
          <cell r="C197">
            <v>0</v>
          </cell>
          <cell r="D197">
            <v>0</v>
          </cell>
          <cell r="E197">
            <v>0</v>
          </cell>
          <cell r="F197">
            <v>0</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row>
        <row r="198">
          <cell r="A198">
            <v>602041</v>
          </cell>
          <cell r="B198" t="str">
            <v>Int-Cost of Gas</v>
          </cell>
          <cell r="C198">
            <v>0</v>
          </cell>
          <cell r="D198">
            <v>0</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6672055.8399999999</v>
          </cell>
          <cell r="AJ198">
            <v>22169059.789999999</v>
          </cell>
          <cell r="AK198">
            <v>-198.99</v>
          </cell>
          <cell r="AL198">
            <v>0</v>
          </cell>
          <cell r="AM198">
            <v>6671856.8499999996</v>
          </cell>
          <cell r="AN198">
            <v>22169059.789999999</v>
          </cell>
        </row>
        <row r="199">
          <cell r="A199">
            <v>602045</v>
          </cell>
          <cell r="B199" t="str">
            <v>Int-Additional MDQ</v>
          </cell>
          <cell r="C199">
            <v>0</v>
          </cell>
          <cell r="D199">
            <v>0</v>
          </cell>
          <cell r="E199">
            <v>0</v>
          </cell>
          <cell r="F199">
            <v>0</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row>
        <row r="200">
          <cell r="A200">
            <v>602047</v>
          </cell>
          <cell r="B200" t="str">
            <v>Int - AES costs</v>
          </cell>
          <cell r="C200">
            <v>0</v>
          </cell>
          <cell r="D200">
            <v>0</v>
          </cell>
          <cell r="E200">
            <v>0</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3650567.13</v>
          </cell>
          <cell r="AJ200">
            <v>0</v>
          </cell>
          <cell r="AK200">
            <v>0</v>
          </cell>
          <cell r="AL200">
            <v>0</v>
          </cell>
          <cell r="AM200">
            <v>3650567.13</v>
          </cell>
          <cell r="AN200">
            <v>0</v>
          </cell>
        </row>
        <row r="201">
          <cell r="A201">
            <v>602058</v>
          </cell>
          <cell r="B201" t="str">
            <v>Int-Management Fees</v>
          </cell>
          <cell r="C201">
            <v>0</v>
          </cell>
          <cell r="D201">
            <v>0</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v>602070</v>
          </cell>
          <cell r="B202" t="str">
            <v>Int - Gas DUOS Charges</v>
          </cell>
          <cell r="C202">
            <v>0</v>
          </cell>
          <cell r="D202">
            <v>0</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2419302.83</v>
          </cell>
          <cell r="AJ202">
            <v>8688267.7300000004</v>
          </cell>
          <cell r="AK202">
            <v>0</v>
          </cell>
          <cell r="AL202">
            <v>0</v>
          </cell>
          <cell r="AM202">
            <v>2419302.83</v>
          </cell>
          <cell r="AN202">
            <v>8688267.7300000004</v>
          </cell>
        </row>
        <row r="203">
          <cell r="A203">
            <v>602090</v>
          </cell>
          <cell r="B203" t="str">
            <v>Int - Vencorp Tarriffs</v>
          </cell>
          <cell r="C203">
            <v>0</v>
          </cell>
          <cell r="D203">
            <v>0</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665480.04</v>
          </cell>
          <cell r="AK203">
            <v>0</v>
          </cell>
          <cell r="AL203">
            <v>0</v>
          </cell>
          <cell r="AM203">
            <v>0</v>
          </cell>
          <cell r="AN203">
            <v>665480.04</v>
          </cell>
        </row>
        <row r="204">
          <cell r="A204">
            <v>602120</v>
          </cell>
          <cell r="B204" t="str">
            <v>Int - O&amp;M Gas charges</v>
          </cell>
          <cell r="C204">
            <v>0</v>
          </cell>
          <cell r="D204">
            <v>0</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75792</v>
          </cell>
          <cell r="AJ204">
            <v>0</v>
          </cell>
          <cell r="AK204">
            <v>0</v>
          </cell>
          <cell r="AL204">
            <v>0</v>
          </cell>
          <cell r="AM204">
            <v>75792</v>
          </cell>
          <cell r="AN204">
            <v>0</v>
          </cell>
        </row>
        <row r="205">
          <cell r="A205">
            <v>602130</v>
          </cell>
          <cell r="B205" t="str">
            <v>Westar Guarantee/Indemnity Fee</v>
          </cell>
          <cell r="C205">
            <v>0</v>
          </cell>
          <cell r="D205">
            <v>0</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row>
        <row r="206">
          <cell r="A206">
            <v>602145</v>
          </cell>
          <cell r="B206" t="str">
            <v>Int-Chargeable Field Work</v>
          </cell>
          <cell r="C206">
            <v>0</v>
          </cell>
          <cell r="D206">
            <v>0</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49744.06</v>
          </cell>
          <cell r="AJ206">
            <v>0</v>
          </cell>
          <cell r="AK206">
            <v>0</v>
          </cell>
          <cell r="AL206">
            <v>0</v>
          </cell>
          <cell r="AM206">
            <v>49744.06</v>
          </cell>
          <cell r="AN206">
            <v>0</v>
          </cell>
        </row>
        <row r="207">
          <cell r="A207">
            <v>602150</v>
          </cell>
          <cell r="B207" t="str">
            <v>Int-Local Capacity Charges</v>
          </cell>
          <cell r="C207">
            <v>0</v>
          </cell>
          <cell r="D207">
            <v>0</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v>
          </cell>
          <cell r="V207">
            <v>0</v>
          </cell>
          <cell r="W207">
            <v>0</v>
          </cell>
          <cell r="X207">
            <v>0</v>
          </cell>
          <cell r="Y207">
            <v>0</v>
          </cell>
          <cell r="Z207">
            <v>0</v>
          </cell>
          <cell r="AA207">
            <v>0</v>
          </cell>
          <cell r="AB207">
            <v>0</v>
          </cell>
          <cell r="AC207">
            <v>0</v>
          </cell>
          <cell r="AD207">
            <v>0</v>
          </cell>
          <cell r="AE207">
            <v>0</v>
          </cell>
          <cell r="AF207">
            <v>0</v>
          </cell>
          <cell r="AG207">
            <v>0</v>
          </cell>
          <cell r="AH207">
            <v>0</v>
          </cell>
          <cell r="AI207">
            <v>35034.1</v>
          </cell>
          <cell r="AJ207">
            <v>0</v>
          </cell>
          <cell r="AK207">
            <v>0</v>
          </cell>
          <cell r="AL207">
            <v>0</v>
          </cell>
          <cell r="AM207">
            <v>35034.1</v>
          </cell>
          <cell r="AN207">
            <v>0</v>
          </cell>
        </row>
        <row r="209">
          <cell r="A209" t="str">
            <v>TOTAL</v>
          </cell>
          <cell r="B209" t="str">
            <v>INTERNAL GAS COSTS</v>
          </cell>
          <cell r="C209">
            <v>0</v>
          </cell>
          <cell r="D209">
            <v>0</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12383378.199999999</v>
          </cell>
          <cell r="AJ209">
            <v>31522807.559999999</v>
          </cell>
          <cell r="AK209">
            <v>-198.99</v>
          </cell>
          <cell r="AL209">
            <v>0</v>
          </cell>
          <cell r="AM209">
            <v>12383179.210000001</v>
          </cell>
          <cell r="AN209">
            <v>31522807.559999999</v>
          </cell>
        </row>
        <row r="211">
          <cell r="A211" t="str">
            <v>NETWORK REVENUE - EXTERNAL</v>
          </cell>
        </row>
        <row r="213">
          <cell r="A213">
            <v>504552</v>
          </cell>
          <cell r="B213" t="str">
            <v>Network Revenue Oth Retailers</v>
          </cell>
          <cell r="C213">
            <v>0</v>
          </cell>
          <cell r="D213">
            <v>0</v>
          </cell>
          <cell r="E213">
            <v>-2233961.67</v>
          </cell>
          <cell r="F213">
            <v>-15304000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v>
          </cell>
          <cell r="AC213">
            <v>0</v>
          </cell>
          <cell r="AD213">
            <v>0</v>
          </cell>
          <cell r="AE213">
            <v>0</v>
          </cell>
          <cell r="AF213">
            <v>0</v>
          </cell>
          <cell r="AG213">
            <v>0</v>
          </cell>
          <cell r="AH213">
            <v>0</v>
          </cell>
          <cell r="AI213">
            <v>0</v>
          </cell>
          <cell r="AJ213">
            <v>0</v>
          </cell>
          <cell r="AK213">
            <v>0</v>
          </cell>
          <cell r="AL213">
            <v>0</v>
          </cell>
          <cell r="AM213">
            <v>-2233961.67</v>
          </cell>
          <cell r="AN213">
            <v>-15304000</v>
          </cell>
        </row>
        <row r="214">
          <cell r="A214">
            <v>504554</v>
          </cell>
          <cell r="B214" t="str">
            <v>Network Revenue Oth Distn Bus</v>
          </cell>
          <cell r="C214">
            <v>0</v>
          </cell>
          <cell r="D214">
            <v>0</v>
          </cell>
          <cell r="E214">
            <v>2850221</v>
          </cell>
          <cell r="F214">
            <v>-315373.8</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2850221</v>
          </cell>
          <cell r="AN214">
            <v>-315373.8</v>
          </cell>
        </row>
        <row r="215">
          <cell r="A215">
            <v>504558</v>
          </cell>
          <cell r="B215" t="str">
            <v>Network Revenue Excluded Serv</v>
          </cell>
          <cell r="C215">
            <v>0</v>
          </cell>
          <cell r="D215">
            <v>0</v>
          </cell>
          <cell r="E215">
            <v>-99318</v>
          </cell>
          <cell r="F215">
            <v>-1774539.9</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-99318</v>
          </cell>
          <cell r="AN215">
            <v>-1774539.9</v>
          </cell>
        </row>
        <row r="216">
          <cell r="A216">
            <v>504610</v>
          </cell>
          <cell r="B216" t="str">
            <v>Regulated Rev Other Tariff V</v>
          </cell>
          <cell r="C216">
            <v>0</v>
          </cell>
          <cell r="D216">
            <v>0</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v>
          </cell>
          <cell r="AB216">
            <v>0</v>
          </cell>
          <cell r="AC216">
            <v>0</v>
          </cell>
          <cell r="AD216">
            <v>0</v>
          </cell>
          <cell r="AE216">
            <v>0</v>
          </cell>
          <cell r="AF216">
            <v>0</v>
          </cell>
          <cell r="AG216">
            <v>-1892584.3</v>
          </cell>
          <cell r="AH216">
            <v>-7878500</v>
          </cell>
          <cell r="AI216">
            <v>0</v>
          </cell>
          <cell r="AJ216">
            <v>0</v>
          </cell>
          <cell r="AK216">
            <v>0</v>
          </cell>
          <cell r="AL216">
            <v>0</v>
          </cell>
          <cell r="AM216">
            <v>-1892584.3</v>
          </cell>
          <cell r="AN216">
            <v>-7878500</v>
          </cell>
        </row>
        <row r="217">
          <cell r="A217">
            <v>504630</v>
          </cell>
          <cell r="B217" t="str">
            <v>Regulated Rev Other Tariff D</v>
          </cell>
          <cell r="C217">
            <v>0</v>
          </cell>
          <cell r="D217">
            <v>0</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-498089.8</v>
          </cell>
          <cell r="AH217">
            <v>-760000</v>
          </cell>
          <cell r="AI217">
            <v>0</v>
          </cell>
          <cell r="AJ217">
            <v>0</v>
          </cell>
          <cell r="AK217">
            <v>0</v>
          </cell>
          <cell r="AL217">
            <v>0</v>
          </cell>
          <cell r="AM217">
            <v>-498089.8</v>
          </cell>
          <cell r="AN217">
            <v>-760000</v>
          </cell>
        </row>
        <row r="218">
          <cell r="A218">
            <v>504650</v>
          </cell>
          <cell r="B218" t="str">
            <v>BETS Revenue Lost Customers</v>
          </cell>
          <cell r="C218">
            <v>0</v>
          </cell>
          <cell r="D218">
            <v>0</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v>
          </cell>
          <cell r="AN218">
            <v>0</v>
          </cell>
        </row>
        <row r="219">
          <cell r="A219">
            <v>504655</v>
          </cell>
          <cell r="B219" t="str">
            <v>Cont. 1&amp;2 Way Hedge Receipts</v>
          </cell>
          <cell r="C219">
            <v>0</v>
          </cell>
          <cell r="D219">
            <v>0</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v>
          </cell>
          <cell r="AG219">
            <v>0</v>
          </cell>
          <cell r="AH219">
            <v>0</v>
          </cell>
          <cell r="AI219">
            <v>0</v>
          </cell>
          <cell r="AJ219">
            <v>0</v>
          </cell>
          <cell r="AK219">
            <v>45363479.759999998</v>
          </cell>
          <cell r="AL219">
            <v>-4191000</v>
          </cell>
          <cell r="AM219">
            <v>45363479.759999998</v>
          </cell>
          <cell r="AN219">
            <v>-4191000</v>
          </cell>
        </row>
        <row r="220">
          <cell r="A220">
            <v>504660</v>
          </cell>
          <cell r="B220" t="str">
            <v>F'chise 1&amp;2 Way Hedge Receipts</v>
          </cell>
          <cell r="C220">
            <v>0</v>
          </cell>
          <cell r="D220">
            <v>0</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row>
        <row r="222">
          <cell r="A222" t="str">
            <v>TOTAL</v>
          </cell>
          <cell r="B222" t="str">
            <v>NETWORK REVENUE - EXTERNAL</v>
          </cell>
          <cell r="C222">
            <v>0</v>
          </cell>
          <cell r="D222">
            <v>0</v>
          </cell>
          <cell r="E222">
            <v>516941.33</v>
          </cell>
          <cell r="F222">
            <v>-17393913.699999999</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v>
          </cell>
          <cell r="AG222">
            <v>-2390674.1</v>
          </cell>
          <cell r="AH222">
            <v>-8638500</v>
          </cell>
          <cell r="AI222">
            <v>0</v>
          </cell>
          <cell r="AJ222">
            <v>0</v>
          </cell>
          <cell r="AK222">
            <v>45363479.759999998</v>
          </cell>
          <cell r="AL222">
            <v>-4191000</v>
          </cell>
          <cell r="AM222">
            <v>43489746.990000002</v>
          </cell>
          <cell r="AN222">
            <v>-30223413.699999999</v>
          </cell>
        </row>
        <row r="224">
          <cell r="A224" t="str">
            <v>WHOLESALE TRADING</v>
          </cell>
        </row>
        <row r="226">
          <cell r="A226">
            <v>607010</v>
          </cell>
          <cell r="B226" t="str">
            <v>AES MHA Expenditure</v>
          </cell>
          <cell r="C226">
            <v>0</v>
          </cell>
          <cell r="D226">
            <v>0</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-2230996.37</v>
          </cell>
          <cell r="AL226">
            <v>0</v>
          </cell>
          <cell r="AM226">
            <v>-2230996.37</v>
          </cell>
          <cell r="AN226">
            <v>0</v>
          </cell>
        </row>
        <row r="227">
          <cell r="A227">
            <v>560190</v>
          </cell>
          <cell r="B227" t="str">
            <v>Unrealised gains - derivatives</v>
          </cell>
          <cell r="C227">
            <v>0</v>
          </cell>
          <cell r="D227">
            <v>0</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1923721</v>
          </cell>
          <cell r="AL227">
            <v>5771163</v>
          </cell>
          <cell r="AM227">
            <v>1923721</v>
          </cell>
          <cell r="AN227">
            <v>5771163</v>
          </cell>
        </row>
        <row r="228">
          <cell r="A228">
            <v>560192</v>
          </cell>
          <cell r="B228" t="str">
            <v>Vesting Contract Provn Release</v>
          </cell>
          <cell r="C228">
            <v>0</v>
          </cell>
          <cell r="D228">
            <v>0</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-8000000</v>
          </cell>
          <cell r="AL228">
            <v>-12000000</v>
          </cell>
          <cell r="AM228">
            <v>-8000000</v>
          </cell>
          <cell r="AN228">
            <v>-12000000</v>
          </cell>
        </row>
        <row r="229">
          <cell r="A229">
            <v>605825</v>
          </cell>
          <cell r="B229" t="str">
            <v>Option Fees</v>
          </cell>
          <cell r="C229">
            <v>0</v>
          </cell>
          <cell r="D229">
            <v>0</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143745.82</v>
          </cell>
          <cell r="AL229">
            <v>0</v>
          </cell>
          <cell r="AM229">
            <v>143745.82</v>
          </cell>
          <cell r="AN229">
            <v>0</v>
          </cell>
        </row>
        <row r="230">
          <cell r="A230">
            <v>606200</v>
          </cell>
          <cell r="B230" t="str">
            <v>Energy Brokerage</v>
          </cell>
          <cell r="C230">
            <v>0</v>
          </cell>
          <cell r="D230">
            <v>0</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77399.09</v>
          </cell>
          <cell r="AL230">
            <v>0</v>
          </cell>
          <cell r="AM230">
            <v>77399.09</v>
          </cell>
          <cell r="AN230">
            <v>0</v>
          </cell>
        </row>
        <row r="231">
          <cell r="A231">
            <v>607190</v>
          </cell>
          <cell r="B231" t="str">
            <v>Unrealised losses-derivatives</v>
          </cell>
          <cell r="C231">
            <v>0</v>
          </cell>
          <cell r="D231">
            <v>0</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0</v>
          </cell>
          <cell r="AL231">
            <v>0</v>
          </cell>
          <cell r="AM231">
            <v>0</v>
          </cell>
          <cell r="AN231">
            <v>0</v>
          </cell>
        </row>
        <row r="232">
          <cell r="A232">
            <v>504460</v>
          </cell>
          <cell r="B232" t="str">
            <v>Wholesale Trading</v>
          </cell>
          <cell r="C232">
            <v>0</v>
          </cell>
          <cell r="D232">
            <v>0</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-3842373.23</v>
          </cell>
          <cell r="AL232">
            <v>-600499.93000000005</v>
          </cell>
          <cell r="AM232">
            <v>-3842373.23</v>
          </cell>
          <cell r="AN232">
            <v>-600499.93000000005</v>
          </cell>
        </row>
        <row r="233">
          <cell r="A233">
            <v>504465</v>
          </cell>
          <cell r="B233" t="str">
            <v>AES MHA Revenue</v>
          </cell>
          <cell r="C233">
            <v>0</v>
          </cell>
          <cell r="D233">
            <v>0</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-17450064.649999999</v>
          </cell>
          <cell r="AL233">
            <v>-38815500</v>
          </cell>
          <cell r="AM233">
            <v>-17450064.649999999</v>
          </cell>
          <cell r="AN233">
            <v>-38815500</v>
          </cell>
        </row>
        <row r="234">
          <cell r="A234">
            <v>504470</v>
          </cell>
          <cell r="B234" t="str">
            <v>Option Fees Revenue</v>
          </cell>
          <cell r="C234">
            <v>0</v>
          </cell>
          <cell r="D234">
            <v>0</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0</v>
          </cell>
          <cell r="AG234">
            <v>0</v>
          </cell>
          <cell r="AH234">
            <v>0</v>
          </cell>
          <cell r="AI234">
            <v>0</v>
          </cell>
          <cell r="AJ234">
            <v>0</v>
          </cell>
          <cell r="AK234">
            <v>-7228000</v>
          </cell>
          <cell r="AL234">
            <v>0</v>
          </cell>
          <cell r="AM234">
            <v>-7228000</v>
          </cell>
          <cell r="AN234">
            <v>0</v>
          </cell>
        </row>
        <row r="235">
          <cell r="A235">
            <v>504475</v>
          </cell>
          <cell r="B235" t="str">
            <v>Electricity Market Revenue</v>
          </cell>
          <cell r="C235">
            <v>0</v>
          </cell>
          <cell r="D235">
            <v>0</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-65333983.890000001</v>
          </cell>
          <cell r="AL235">
            <v>-38863999.93</v>
          </cell>
          <cell r="AM235">
            <v>-65333983.890000001</v>
          </cell>
          <cell r="AN235">
            <v>-38863999.93</v>
          </cell>
        </row>
        <row r="236">
          <cell r="A236">
            <v>504480</v>
          </cell>
          <cell r="B236" t="str">
            <v>Oil Burn Compensation Revenue</v>
          </cell>
          <cell r="C236">
            <v>0</v>
          </cell>
          <cell r="D236">
            <v>0</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33000</v>
          </cell>
          <cell r="AL236">
            <v>0</v>
          </cell>
          <cell r="AM236">
            <v>33000</v>
          </cell>
          <cell r="AN236">
            <v>0</v>
          </cell>
        </row>
        <row r="237">
          <cell r="A237">
            <v>504485</v>
          </cell>
          <cell r="B237" t="str">
            <v>Ancillary Services Revenue</v>
          </cell>
          <cell r="C237">
            <v>0</v>
          </cell>
          <cell r="D237">
            <v>0</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0</v>
          </cell>
          <cell r="AC237">
            <v>0</v>
          </cell>
          <cell r="AD237">
            <v>0</v>
          </cell>
          <cell r="AE237">
            <v>0</v>
          </cell>
          <cell r="AF237">
            <v>0</v>
          </cell>
          <cell r="AG237">
            <v>0</v>
          </cell>
          <cell r="AH237">
            <v>0</v>
          </cell>
          <cell r="AI237">
            <v>0</v>
          </cell>
          <cell r="AJ237">
            <v>0</v>
          </cell>
          <cell r="AK237">
            <v>-2901104.58</v>
          </cell>
          <cell r="AL237">
            <v>0</v>
          </cell>
          <cell r="AM237">
            <v>-2901104.58</v>
          </cell>
          <cell r="AN237">
            <v>0</v>
          </cell>
        </row>
        <row r="239">
          <cell r="A239" t="str">
            <v>TOTAL</v>
          </cell>
          <cell r="B239" t="str">
            <v>WHOLESALE TRADING</v>
          </cell>
          <cell r="C239">
            <v>0</v>
          </cell>
          <cell r="D239">
            <v>0</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-104808656.81</v>
          </cell>
          <cell r="AL239">
            <v>-84508836.859999999</v>
          </cell>
          <cell r="AM239">
            <v>-104808656.81</v>
          </cell>
          <cell r="AN239">
            <v>-84508836.859999999</v>
          </cell>
        </row>
        <row r="241">
          <cell r="A241" t="str">
            <v>PROCEEDS FROM SALE OF ASSETS</v>
          </cell>
        </row>
        <row r="243">
          <cell r="A243">
            <v>560050</v>
          </cell>
          <cell r="B243" t="str">
            <v>Sale Of Investments</v>
          </cell>
          <cell r="C243">
            <v>0</v>
          </cell>
          <cell r="D243">
            <v>0</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row>
        <row r="244">
          <cell r="A244">
            <v>560100</v>
          </cell>
          <cell r="B244" t="str">
            <v>G/Proceeds on Sale of Assets</v>
          </cell>
          <cell r="C244">
            <v>-82</v>
          </cell>
          <cell r="D244">
            <v>0</v>
          </cell>
          <cell r="E244">
            <v>-126599.09</v>
          </cell>
          <cell r="F244">
            <v>-187425</v>
          </cell>
          <cell r="G244">
            <v>0</v>
          </cell>
          <cell r="H244">
            <v>0</v>
          </cell>
          <cell r="I244">
            <v>0</v>
          </cell>
          <cell r="J244">
            <v>0</v>
          </cell>
          <cell r="K244">
            <v>0</v>
          </cell>
          <cell r="L244">
            <v>0</v>
          </cell>
          <cell r="M244">
            <v>-30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-11203.64</v>
          </cell>
          <cell r="AH244">
            <v>0</v>
          </cell>
          <cell r="AI244">
            <v>0</v>
          </cell>
          <cell r="AJ244">
            <v>0</v>
          </cell>
          <cell r="AK244">
            <v>0</v>
          </cell>
          <cell r="AL244">
            <v>0</v>
          </cell>
          <cell r="AM244">
            <v>-137914.73000000001</v>
          </cell>
          <cell r="AN244">
            <v>-187425</v>
          </cell>
        </row>
        <row r="246">
          <cell r="A246" t="str">
            <v>TOTAL</v>
          </cell>
          <cell r="B246" t="str">
            <v>PROCEEDS FROM SALE OF ASSETS</v>
          </cell>
          <cell r="C246">
            <v>-82</v>
          </cell>
          <cell r="D246">
            <v>0</v>
          </cell>
          <cell r="E246">
            <v>-126599.09</v>
          </cell>
          <cell r="F246">
            <v>-187425</v>
          </cell>
          <cell r="G246">
            <v>0</v>
          </cell>
          <cell r="H246">
            <v>0</v>
          </cell>
          <cell r="I246">
            <v>0</v>
          </cell>
          <cell r="J246">
            <v>0</v>
          </cell>
          <cell r="K246">
            <v>0</v>
          </cell>
          <cell r="L246">
            <v>0</v>
          </cell>
          <cell r="M246">
            <v>-30</v>
          </cell>
          <cell r="N246">
            <v>0</v>
          </cell>
          <cell r="O246">
            <v>0</v>
          </cell>
          <cell r="P246">
            <v>0</v>
          </cell>
          <cell r="Q246">
            <v>0</v>
          </cell>
          <cell r="R246">
            <v>0</v>
          </cell>
          <cell r="S246">
            <v>0</v>
          </cell>
          <cell r="T246">
            <v>0</v>
          </cell>
          <cell r="U246">
            <v>0</v>
          </cell>
          <cell r="V246">
            <v>0</v>
          </cell>
          <cell r="W246">
            <v>0</v>
          </cell>
          <cell r="X246">
            <v>0</v>
          </cell>
          <cell r="Y246">
            <v>0</v>
          </cell>
          <cell r="Z246">
            <v>0</v>
          </cell>
          <cell r="AA246">
            <v>0</v>
          </cell>
          <cell r="AB246">
            <v>0</v>
          </cell>
          <cell r="AC246">
            <v>0</v>
          </cell>
          <cell r="AD246">
            <v>0</v>
          </cell>
          <cell r="AE246">
            <v>0</v>
          </cell>
          <cell r="AF246">
            <v>0</v>
          </cell>
          <cell r="AG246">
            <v>-11203.64</v>
          </cell>
          <cell r="AH246">
            <v>0</v>
          </cell>
          <cell r="AI246">
            <v>0</v>
          </cell>
          <cell r="AJ246">
            <v>0</v>
          </cell>
          <cell r="AK246">
            <v>0</v>
          </cell>
          <cell r="AL246">
            <v>0</v>
          </cell>
          <cell r="AM246">
            <v>-137914.73000000001</v>
          </cell>
          <cell r="AN246">
            <v>-187425</v>
          </cell>
        </row>
        <row r="248">
          <cell r="A248" t="str">
            <v>CUSTOMER CONTRIBUTIONS</v>
          </cell>
        </row>
        <row r="250">
          <cell r="A250">
            <v>560172</v>
          </cell>
          <cell r="B250" t="str">
            <v>Contributions for Capital Wks</v>
          </cell>
          <cell r="C250">
            <v>0</v>
          </cell>
          <cell r="D250">
            <v>0</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-1202126.45</v>
          </cell>
          <cell r="AH250">
            <v>-4605325.99</v>
          </cell>
          <cell r="AI250">
            <v>0</v>
          </cell>
          <cell r="AJ250">
            <v>0</v>
          </cell>
          <cell r="AK250">
            <v>0</v>
          </cell>
          <cell r="AL250">
            <v>0</v>
          </cell>
          <cell r="AM250">
            <v>-1202126.45</v>
          </cell>
          <cell r="AN250">
            <v>-4605325.99</v>
          </cell>
        </row>
        <row r="251">
          <cell r="A251">
            <v>560173</v>
          </cell>
          <cell r="B251" t="str">
            <v>HV Equalisation revenue-LVonly</v>
          </cell>
          <cell r="C251">
            <v>0</v>
          </cell>
          <cell r="D251">
            <v>0</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-4996</v>
          </cell>
          <cell r="AH251">
            <v>0</v>
          </cell>
          <cell r="AI251">
            <v>0</v>
          </cell>
          <cell r="AJ251">
            <v>0</v>
          </cell>
          <cell r="AK251">
            <v>0</v>
          </cell>
          <cell r="AL251">
            <v>0</v>
          </cell>
          <cell r="AM251">
            <v>-4996</v>
          </cell>
          <cell r="AN251">
            <v>0</v>
          </cell>
        </row>
        <row r="253">
          <cell r="A253" t="str">
            <v>TOTAL</v>
          </cell>
          <cell r="B253" t="str">
            <v>CUSTOMER CONTRIBUTIONS</v>
          </cell>
          <cell r="C253">
            <v>0</v>
          </cell>
          <cell r="D253">
            <v>0</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-1207122.45</v>
          </cell>
          <cell r="AH253">
            <v>-4605325.99</v>
          </cell>
          <cell r="AI253">
            <v>0</v>
          </cell>
          <cell r="AJ253">
            <v>0</v>
          </cell>
          <cell r="AK253">
            <v>0</v>
          </cell>
          <cell r="AL253">
            <v>0</v>
          </cell>
          <cell r="AM253">
            <v>-1207122.45</v>
          </cell>
          <cell r="AN253">
            <v>-4605325.99</v>
          </cell>
        </row>
        <row r="255">
          <cell r="A255" t="str">
            <v>INTER-COMPANY REVENUE</v>
          </cell>
        </row>
        <row r="257">
          <cell r="A257">
            <v>530055</v>
          </cell>
          <cell r="B257" t="str">
            <v>Interest Revenue Subsidiaries</v>
          </cell>
          <cell r="C257">
            <v>0</v>
          </cell>
          <cell r="D257">
            <v>0</v>
          </cell>
          <cell r="E257">
            <v>-40942895.549999997</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-75658275.730000004</v>
          </cell>
          <cell r="V257">
            <v>0</v>
          </cell>
          <cell r="W257">
            <v>-35374782.609999999</v>
          </cell>
          <cell r="X257">
            <v>0</v>
          </cell>
          <cell r="Y257">
            <v>0</v>
          </cell>
          <cell r="Z257">
            <v>0</v>
          </cell>
          <cell r="AA257">
            <v>-35181449.270000003</v>
          </cell>
          <cell r="AB257">
            <v>0</v>
          </cell>
          <cell r="AC257">
            <v>0</v>
          </cell>
          <cell r="AD257">
            <v>0</v>
          </cell>
          <cell r="AE257">
            <v>0</v>
          </cell>
          <cell r="AF257">
            <v>0</v>
          </cell>
          <cell r="AG257">
            <v>0</v>
          </cell>
          <cell r="AH257">
            <v>0</v>
          </cell>
          <cell r="AI257">
            <v>0</v>
          </cell>
          <cell r="AJ257">
            <v>0</v>
          </cell>
          <cell r="AK257">
            <v>0</v>
          </cell>
          <cell r="AL257">
            <v>0</v>
          </cell>
          <cell r="AM257">
            <v>-187157403.16</v>
          </cell>
          <cell r="AN257">
            <v>0</v>
          </cell>
        </row>
        <row r="258">
          <cell r="A258">
            <v>590060</v>
          </cell>
          <cell r="B258" t="str">
            <v>Margin EE</v>
          </cell>
          <cell r="C258">
            <v>0</v>
          </cell>
          <cell r="D258">
            <v>0</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v>
          </cell>
          <cell r="W258">
            <v>0</v>
          </cell>
          <cell r="X258">
            <v>0</v>
          </cell>
          <cell r="Y258">
            <v>0</v>
          </cell>
          <cell r="Z258">
            <v>0</v>
          </cell>
          <cell r="AA258">
            <v>0</v>
          </cell>
          <cell r="AB258">
            <v>0</v>
          </cell>
          <cell r="AC258">
            <v>0</v>
          </cell>
          <cell r="AD258">
            <v>0</v>
          </cell>
          <cell r="AE258">
            <v>0</v>
          </cell>
          <cell r="AF258">
            <v>0</v>
          </cell>
          <cell r="AG258">
            <v>0</v>
          </cell>
          <cell r="AH258">
            <v>0</v>
          </cell>
          <cell r="AI258">
            <v>0</v>
          </cell>
          <cell r="AJ258">
            <v>0</v>
          </cell>
          <cell r="AK258">
            <v>0</v>
          </cell>
          <cell r="AL258">
            <v>0</v>
          </cell>
          <cell r="AM258">
            <v>0</v>
          </cell>
          <cell r="AN258">
            <v>0</v>
          </cell>
        </row>
        <row r="259">
          <cell r="A259">
            <v>590063</v>
          </cell>
          <cell r="B259" t="str">
            <v>Margin EE Retail</v>
          </cell>
          <cell r="C259">
            <v>0</v>
          </cell>
          <cell r="D259">
            <v>0</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row>
        <row r="260">
          <cell r="A260">
            <v>504600</v>
          </cell>
          <cell r="B260" t="str">
            <v>Regulated Rev Kinetik Tariff V</v>
          </cell>
          <cell r="C260">
            <v>0</v>
          </cell>
          <cell r="D260">
            <v>0</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-1622078.21</v>
          </cell>
          <cell r="AH260">
            <v>-7246500</v>
          </cell>
          <cell r="AI260">
            <v>0</v>
          </cell>
          <cell r="AJ260">
            <v>0</v>
          </cell>
          <cell r="AK260">
            <v>0</v>
          </cell>
          <cell r="AL260">
            <v>0</v>
          </cell>
          <cell r="AM260">
            <v>-1622078.21</v>
          </cell>
          <cell r="AN260">
            <v>-7246500</v>
          </cell>
        </row>
        <row r="261">
          <cell r="A261">
            <v>504620</v>
          </cell>
          <cell r="B261" t="str">
            <v>Regulated Rev Kinetik Tariff D</v>
          </cell>
          <cell r="C261">
            <v>0</v>
          </cell>
          <cell r="D261">
            <v>0</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-331492.67</v>
          </cell>
          <cell r="AH261">
            <v>-682000</v>
          </cell>
          <cell r="AI261">
            <v>0</v>
          </cell>
          <cell r="AJ261">
            <v>0</v>
          </cell>
          <cell r="AK261">
            <v>0</v>
          </cell>
          <cell r="AL261">
            <v>0</v>
          </cell>
          <cell r="AM261">
            <v>-331492.67</v>
          </cell>
          <cell r="AN261">
            <v>-682000</v>
          </cell>
        </row>
        <row r="262">
          <cell r="A262">
            <v>504625</v>
          </cell>
          <cell r="B262" t="str">
            <v>Int - Network Rev Excluded Ser</v>
          </cell>
          <cell r="C262">
            <v>0</v>
          </cell>
          <cell r="D262">
            <v>0</v>
          </cell>
          <cell r="E262">
            <v>-1148394</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-1148394</v>
          </cell>
          <cell r="AN262">
            <v>0</v>
          </cell>
        </row>
        <row r="263">
          <cell r="A263">
            <v>540820</v>
          </cell>
          <cell r="B263" t="str">
            <v>Other Revenue tariff V-Kinetik</v>
          </cell>
          <cell r="C263">
            <v>0</v>
          </cell>
          <cell r="D263">
            <v>0</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-18026.82</v>
          </cell>
          <cell r="AH263">
            <v>-53978.400000000001</v>
          </cell>
          <cell r="AI263">
            <v>0</v>
          </cell>
          <cell r="AJ263">
            <v>0</v>
          </cell>
          <cell r="AK263">
            <v>0</v>
          </cell>
          <cell r="AL263">
            <v>0</v>
          </cell>
          <cell r="AM263">
            <v>-18026.82</v>
          </cell>
          <cell r="AN263">
            <v>-53978.400000000001</v>
          </cell>
        </row>
        <row r="264">
          <cell r="A264">
            <v>540823</v>
          </cell>
          <cell r="B264" t="str">
            <v>Other Revenue Tariff D-Kinetik</v>
          </cell>
          <cell r="C264">
            <v>0</v>
          </cell>
          <cell r="D264">
            <v>0</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-135487.1</v>
          </cell>
          <cell r="AH264">
            <v>-713422.31</v>
          </cell>
          <cell r="AI264">
            <v>0</v>
          </cell>
          <cell r="AJ264">
            <v>0</v>
          </cell>
          <cell r="AK264">
            <v>0</v>
          </cell>
          <cell r="AL264">
            <v>0</v>
          </cell>
          <cell r="AM264">
            <v>-135487.1</v>
          </cell>
          <cell r="AN264">
            <v>-713422.31</v>
          </cell>
        </row>
        <row r="265">
          <cell r="A265">
            <v>540800</v>
          </cell>
          <cell r="B265" t="str">
            <v>Inter-company Revenue</v>
          </cell>
          <cell r="C265">
            <v>-11396251.5</v>
          </cell>
          <cell r="D265">
            <v>-18525000</v>
          </cell>
          <cell r="E265">
            <v>-163802.62</v>
          </cell>
          <cell r="F265">
            <v>0</v>
          </cell>
          <cell r="G265">
            <v>0</v>
          </cell>
          <cell r="H265">
            <v>0</v>
          </cell>
          <cell r="I265">
            <v>0</v>
          </cell>
          <cell r="J265">
            <v>0</v>
          </cell>
          <cell r="K265">
            <v>-7633878.5800000001</v>
          </cell>
          <cell r="L265">
            <v>-11430637.439999999</v>
          </cell>
          <cell r="M265">
            <v>-3727632.28</v>
          </cell>
          <cell r="N265">
            <v>-3690771</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-3318571.84</v>
          </cell>
          <cell r="AH265">
            <v>-1800861.11</v>
          </cell>
          <cell r="AI265">
            <v>-254234.02</v>
          </cell>
          <cell r="AJ265">
            <v>0</v>
          </cell>
          <cell r="AK265">
            <v>-35409291.030000001</v>
          </cell>
          <cell r="AL265">
            <v>-3262642.5</v>
          </cell>
          <cell r="AM265">
            <v>-61903661.869999997</v>
          </cell>
          <cell r="AN265">
            <v>-38709912.049999997</v>
          </cell>
        </row>
        <row r="266">
          <cell r="A266">
            <v>540873</v>
          </cell>
          <cell r="B266" t="str">
            <v>Revenue Trading - Gas</v>
          </cell>
          <cell r="C266">
            <v>0</v>
          </cell>
          <cell r="D266">
            <v>0</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-19221063.350000001</v>
          </cell>
          <cell r="AL266">
            <v>-23388000</v>
          </cell>
          <cell r="AM266">
            <v>-19221063.350000001</v>
          </cell>
          <cell r="AN266">
            <v>-23388000</v>
          </cell>
        </row>
        <row r="268">
          <cell r="A268" t="str">
            <v>TOTAL</v>
          </cell>
          <cell r="B268" t="str">
            <v>INTER-COMPANY REVENUE</v>
          </cell>
          <cell r="C268">
            <v>-11396251.5</v>
          </cell>
          <cell r="D268">
            <v>-18525000</v>
          </cell>
          <cell r="E268">
            <v>-42255092.170000002</v>
          </cell>
          <cell r="F268">
            <v>0</v>
          </cell>
          <cell r="G268">
            <v>0</v>
          </cell>
          <cell r="H268">
            <v>0</v>
          </cell>
          <cell r="I268">
            <v>0</v>
          </cell>
          <cell r="J268">
            <v>0</v>
          </cell>
          <cell r="K268">
            <v>-7633878.5800000001</v>
          </cell>
          <cell r="L268">
            <v>-11430637.439999999</v>
          </cell>
          <cell r="M268">
            <v>-3727632.28</v>
          </cell>
          <cell r="N268">
            <v>-3690771</v>
          </cell>
          <cell r="O268">
            <v>0</v>
          </cell>
          <cell r="P268">
            <v>0</v>
          </cell>
          <cell r="Q268">
            <v>0</v>
          </cell>
          <cell r="R268">
            <v>0</v>
          </cell>
          <cell r="S268">
            <v>0</v>
          </cell>
          <cell r="T268">
            <v>0</v>
          </cell>
          <cell r="U268">
            <v>-75658275.730000004</v>
          </cell>
          <cell r="V268">
            <v>0</v>
          </cell>
          <cell r="W268">
            <v>-35374782.609999999</v>
          </cell>
          <cell r="X268">
            <v>0</v>
          </cell>
          <cell r="Y268">
            <v>0</v>
          </cell>
          <cell r="Z268">
            <v>0</v>
          </cell>
          <cell r="AA268">
            <v>-35181449.270000003</v>
          </cell>
          <cell r="AB268">
            <v>0</v>
          </cell>
          <cell r="AC268">
            <v>0</v>
          </cell>
          <cell r="AD268">
            <v>0</v>
          </cell>
          <cell r="AE268">
            <v>0</v>
          </cell>
          <cell r="AF268">
            <v>0</v>
          </cell>
          <cell r="AG268">
            <v>-5425656.6399999997</v>
          </cell>
          <cell r="AH268">
            <v>-10496761.82</v>
          </cell>
          <cell r="AI268">
            <v>-254234.02</v>
          </cell>
          <cell r="AJ268">
            <v>0</v>
          </cell>
          <cell r="AK268">
            <v>-54630354.380000003</v>
          </cell>
          <cell r="AL268">
            <v>-26650642.5</v>
          </cell>
          <cell r="AM268">
            <v>-271537607.18000001</v>
          </cell>
          <cell r="AN268">
            <v>-70793812.760000005</v>
          </cell>
        </row>
        <row r="270">
          <cell r="A270" t="str">
            <v>REVENUE ASSET SALES TO EE</v>
          </cell>
        </row>
        <row r="272">
          <cell r="A272">
            <v>590000</v>
          </cell>
          <cell r="B272" t="str">
            <v>Inter-company Margin</v>
          </cell>
          <cell r="C272">
            <v>0</v>
          </cell>
          <cell r="D272">
            <v>0</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row>
        <row r="273">
          <cell r="A273">
            <v>590010</v>
          </cell>
          <cell r="B273" t="str">
            <v>Margin Westar</v>
          </cell>
          <cell r="C273">
            <v>0</v>
          </cell>
          <cell r="D273">
            <v>0</v>
          </cell>
          <cell r="E273">
            <v>0</v>
          </cell>
          <cell r="F273">
            <v>0</v>
          </cell>
          <cell r="G273">
            <v>0</v>
          </cell>
          <cell r="H273">
            <v>0</v>
          </cell>
          <cell r="I273">
            <v>0</v>
          </cell>
          <cell r="J273">
            <v>0</v>
          </cell>
          <cell r="K273">
            <v>0</v>
          </cell>
          <cell r="L273">
            <v>0</v>
          </cell>
          <cell r="M273">
            <v>0</v>
          </cell>
          <cell r="N273">
            <v>0</v>
          </cell>
          <cell r="O273">
            <v>0</v>
          </cell>
          <cell r="P273">
            <v>0</v>
          </cell>
          <cell r="Q273">
            <v>0</v>
          </cell>
          <cell r="R273">
            <v>0</v>
          </cell>
          <cell r="S273">
            <v>0</v>
          </cell>
          <cell r="T273">
            <v>0</v>
          </cell>
          <cell r="U273">
            <v>0</v>
          </cell>
          <cell r="V273">
            <v>0</v>
          </cell>
          <cell r="W273">
            <v>0</v>
          </cell>
          <cell r="X273">
            <v>0</v>
          </cell>
          <cell r="Y273">
            <v>0</v>
          </cell>
          <cell r="Z273">
            <v>0</v>
          </cell>
          <cell r="AA273">
            <v>0</v>
          </cell>
          <cell r="AB273">
            <v>0</v>
          </cell>
          <cell r="AC273">
            <v>0</v>
          </cell>
          <cell r="AD273">
            <v>0</v>
          </cell>
          <cell r="AE273">
            <v>0</v>
          </cell>
          <cell r="AF273">
            <v>0</v>
          </cell>
          <cell r="AG273">
            <v>0</v>
          </cell>
          <cell r="AH273">
            <v>0</v>
          </cell>
          <cell r="AI273">
            <v>0</v>
          </cell>
          <cell r="AJ273">
            <v>0</v>
          </cell>
          <cell r="AK273">
            <v>0</v>
          </cell>
          <cell r="AL273">
            <v>0</v>
          </cell>
          <cell r="AM273">
            <v>0</v>
          </cell>
          <cell r="AN273">
            <v>0</v>
          </cell>
        </row>
        <row r="274">
          <cell r="A274">
            <v>590020</v>
          </cell>
          <cell r="B274" t="str">
            <v>Margin Kinetik</v>
          </cell>
          <cell r="C274">
            <v>0</v>
          </cell>
          <cell r="D274">
            <v>0</v>
          </cell>
          <cell r="E274">
            <v>0</v>
          </cell>
          <cell r="F274">
            <v>0</v>
          </cell>
          <cell r="G274">
            <v>0</v>
          </cell>
          <cell r="H274">
            <v>0</v>
          </cell>
          <cell r="I274">
            <v>0</v>
          </cell>
          <cell r="J274">
            <v>0</v>
          </cell>
          <cell r="K274">
            <v>0</v>
          </cell>
          <cell r="L274">
            <v>0</v>
          </cell>
          <cell r="M274">
            <v>0</v>
          </cell>
          <cell r="N274">
            <v>0</v>
          </cell>
          <cell r="O274">
            <v>0</v>
          </cell>
          <cell r="P274">
            <v>0</v>
          </cell>
          <cell r="Q274">
            <v>0</v>
          </cell>
          <cell r="R274">
            <v>0</v>
          </cell>
          <cell r="S274">
            <v>0</v>
          </cell>
          <cell r="T274">
            <v>0</v>
          </cell>
          <cell r="U274">
            <v>0</v>
          </cell>
          <cell r="V274">
            <v>0</v>
          </cell>
          <cell r="W274">
            <v>0</v>
          </cell>
          <cell r="X274">
            <v>0</v>
          </cell>
          <cell r="Y274">
            <v>0</v>
          </cell>
          <cell r="Z274">
            <v>0</v>
          </cell>
          <cell r="AA274">
            <v>0</v>
          </cell>
          <cell r="AB274">
            <v>0</v>
          </cell>
          <cell r="AC274">
            <v>0</v>
          </cell>
          <cell r="AD274">
            <v>0</v>
          </cell>
          <cell r="AE274">
            <v>0</v>
          </cell>
          <cell r="AF274">
            <v>0</v>
          </cell>
          <cell r="AG274">
            <v>0</v>
          </cell>
          <cell r="AH274">
            <v>0</v>
          </cell>
          <cell r="AI274">
            <v>0</v>
          </cell>
          <cell r="AJ274">
            <v>0</v>
          </cell>
          <cell r="AK274">
            <v>0</v>
          </cell>
          <cell r="AL274">
            <v>0</v>
          </cell>
          <cell r="AM274">
            <v>0</v>
          </cell>
          <cell r="AN274">
            <v>0</v>
          </cell>
        </row>
        <row r="275">
          <cell r="A275">
            <v>590040</v>
          </cell>
          <cell r="B275" t="str">
            <v>Margin Enetech</v>
          </cell>
          <cell r="C275">
            <v>0</v>
          </cell>
          <cell r="D275">
            <v>0</v>
          </cell>
          <cell r="E275">
            <v>0</v>
          </cell>
          <cell r="F275">
            <v>0</v>
          </cell>
          <cell r="G275">
            <v>0</v>
          </cell>
          <cell r="H275">
            <v>0</v>
          </cell>
          <cell r="I275">
            <v>0</v>
          </cell>
          <cell r="J275">
            <v>0</v>
          </cell>
          <cell r="K275">
            <v>0</v>
          </cell>
          <cell r="L275">
            <v>0</v>
          </cell>
          <cell r="M275">
            <v>0</v>
          </cell>
          <cell r="N275">
            <v>0</v>
          </cell>
          <cell r="O275">
            <v>0</v>
          </cell>
          <cell r="P275">
            <v>0</v>
          </cell>
          <cell r="Q275">
            <v>0</v>
          </cell>
          <cell r="R275">
            <v>0</v>
          </cell>
          <cell r="S275">
            <v>0</v>
          </cell>
          <cell r="T275">
            <v>0</v>
          </cell>
          <cell r="U275">
            <v>0</v>
          </cell>
          <cell r="V275">
            <v>0</v>
          </cell>
          <cell r="W275">
            <v>0</v>
          </cell>
          <cell r="X275">
            <v>0</v>
          </cell>
          <cell r="Y275">
            <v>0</v>
          </cell>
          <cell r="Z275">
            <v>0</v>
          </cell>
          <cell r="AA275">
            <v>0</v>
          </cell>
          <cell r="AB275">
            <v>0</v>
          </cell>
          <cell r="AC275">
            <v>0</v>
          </cell>
          <cell r="AD275">
            <v>0</v>
          </cell>
          <cell r="AE275">
            <v>0</v>
          </cell>
          <cell r="AF275">
            <v>0</v>
          </cell>
          <cell r="AG275">
            <v>0</v>
          </cell>
          <cell r="AH275">
            <v>0</v>
          </cell>
          <cell r="AI275">
            <v>0</v>
          </cell>
          <cell r="AJ275">
            <v>0</v>
          </cell>
          <cell r="AK275">
            <v>0</v>
          </cell>
          <cell r="AL275">
            <v>0</v>
          </cell>
          <cell r="AM275">
            <v>0</v>
          </cell>
          <cell r="AN275">
            <v>0</v>
          </cell>
        </row>
        <row r="276">
          <cell r="A276">
            <v>590050</v>
          </cell>
          <cell r="B276" t="str">
            <v>Margin EFM</v>
          </cell>
          <cell r="C276">
            <v>0</v>
          </cell>
          <cell r="D276">
            <v>0</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v>
          </cell>
          <cell r="Y276">
            <v>0</v>
          </cell>
          <cell r="Z276">
            <v>0</v>
          </cell>
          <cell r="AA276">
            <v>0</v>
          </cell>
          <cell r="AB276">
            <v>0</v>
          </cell>
          <cell r="AC276">
            <v>0</v>
          </cell>
          <cell r="AD276">
            <v>0</v>
          </cell>
          <cell r="AE276">
            <v>0</v>
          </cell>
          <cell r="AF276">
            <v>0</v>
          </cell>
          <cell r="AG276">
            <v>0</v>
          </cell>
          <cell r="AH276">
            <v>0</v>
          </cell>
          <cell r="AI276">
            <v>0</v>
          </cell>
          <cell r="AJ276">
            <v>0</v>
          </cell>
          <cell r="AK276">
            <v>0</v>
          </cell>
          <cell r="AL276">
            <v>0</v>
          </cell>
          <cell r="AM276">
            <v>0</v>
          </cell>
          <cell r="AN276">
            <v>0</v>
          </cell>
        </row>
        <row r="277">
          <cell r="A277">
            <v>590070</v>
          </cell>
          <cell r="B277" t="str">
            <v>Margin ATM</v>
          </cell>
          <cell r="C277">
            <v>0</v>
          </cell>
          <cell r="D277">
            <v>0</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row>
        <row r="278">
          <cell r="A278">
            <v>590073</v>
          </cell>
          <cell r="B278" t="str">
            <v>Margin Trading</v>
          </cell>
          <cell r="C278">
            <v>0</v>
          </cell>
          <cell r="D278">
            <v>0</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row>
        <row r="279">
          <cell r="A279">
            <v>590080</v>
          </cell>
          <cell r="B279" t="str">
            <v>Margin GCS</v>
          </cell>
          <cell r="C279">
            <v>0</v>
          </cell>
          <cell r="D279">
            <v>0</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0</v>
          </cell>
          <cell r="AD279">
            <v>0</v>
          </cell>
          <cell r="AE279">
            <v>0</v>
          </cell>
          <cell r="AF279">
            <v>0</v>
          </cell>
          <cell r="AG279">
            <v>0</v>
          </cell>
          <cell r="AH279">
            <v>0</v>
          </cell>
          <cell r="AI279">
            <v>0</v>
          </cell>
          <cell r="AJ279">
            <v>0</v>
          </cell>
          <cell r="AK279">
            <v>0</v>
          </cell>
          <cell r="AL279">
            <v>0</v>
          </cell>
          <cell r="AM279">
            <v>0</v>
          </cell>
          <cell r="AN279">
            <v>0</v>
          </cell>
        </row>
        <row r="280">
          <cell r="A280">
            <v>590090</v>
          </cell>
          <cell r="B280" t="str">
            <v>Margin TUA</v>
          </cell>
          <cell r="C280">
            <v>0</v>
          </cell>
          <cell r="D280">
            <v>0</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row>
        <row r="281">
          <cell r="A281">
            <v>590099</v>
          </cell>
          <cell r="B281" t="str">
            <v>RWK Revenue-Transfer to BSheet</v>
          </cell>
          <cell r="C281">
            <v>0</v>
          </cell>
          <cell r="D281">
            <v>0</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row>
        <row r="282">
          <cell r="A282">
            <v>590100</v>
          </cell>
          <cell r="B282" t="str">
            <v>Margin EE Asset sales</v>
          </cell>
          <cell r="C282">
            <v>0</v>
          </cell>
          <cell r="D282">
            <v>0</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v>
          </cell>
          <cell r="AD282">
            <v>0</v>
          </cell>
          <cell r="AE282">
            <v>0</v>
          </cell>
          <cell r="AF282">
            <v>0</v>
          </cell>
          <cell r="AG282">
            <v>168959.18</v>
          </cell>
          <cell r="AH282">
            <v>0</v>
          </cell>
          <cell r="AI282">
            <v>0</v>
          </cell>
          <cell r="AJ282">
            <v>0</v>
          </cell>
          <cell r="AK282">
            <v>0</v>
          </cell>
          <cell r="AL282">
            <v>0</v>
          </cell>
          <cell r="AM282">
            <v>168959.18</v>
          </cell>
          <cell r="AN282">
            <v>0</v>
          </cell>
        </row>
        <row r="283">
          <cell r="A283">
            <v>590102</v>
          </cell>
          <cell r="B283" t="str">
            <v>Margin Westar Asset Sales</v>
          </cell>
          <cell r="C283">
            <v>0</v>
          </cell>
          <cell r="D283">
            <v>0</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116612.52</v>
          </cell>
          <cell r="AH283">
            <v>0</v>
          </cell>
          <cell r="AI283">
            <v>0</v>
          </cell>
          <cell r="AJ283">
            <v>0</v>
          </cell>
          <cell r="AK283">
            <v>0</v>
          </cell>
          <cell r="AL283">
            <v>0</v>
          </cell>
          <cell r="AM283">
            <v>116612.52</v>
          </cell>
          <cell r="AN283">
            <v>0</v>
          </cell>
        </row>
        <row r="284">
          <cell r="A284">
            <v>540862</v>
          </cell>
          <cell r="B284" t="str">
            <v>Revenue EE Asset Sales</v>
          </cell>
          <cell r="C284">
            <v>0</v>
          </cell>
          <cell r="D284">
            <v>0</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16895925.789999999</v>
          </cell>
          <cell r="AH284">
            <v>0.23</v>
          </cell>
          <cell r="AI284">
            <v>0</v>
          </cell>
          <cell r="AJ284">
            <v>0</v>
          </cell>
          <cell r="AK284">
            <v>0</v>
          </cell>
          <cell r="AL284">
            <v>0</v>
          </cell>
          <cell r="AM284">
            <v>16895925.789999999</v>
          </cell>
          <cell r="AN284">
            <v>0.23</v>
          </cell>
        </row>
        <row r="285">
          <cell r="A285">
            <v>540864</v>
          </cell>
          <cell r="B285" t="str">
            <v>Revenue Westar Asset Sales</v>
          </cell>
          <cell r="C285">
            <v>0</v>
          </cell>
          <cell r="D285">
            <v>0</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11661249.310000001</v>
          </cell>
          <cell r="AH285">
            <v>0</v>
          </cell>
          <cell r="AI285">
            <v>0</v>
          </cell>
          <cell r="AJ285">
            <v>0</v>
          </cell>
          <cell r="AK285">
            <v>0</v>
          </cell>
          <cell r="AL285">
            <v>0</v>
          </cell>
          <cell r="AM285">
            <v>11661249.310000001</v>
          </cell>
          <cell r="AN285">
            <v>0</v>
          </cell>
        </row>
        <row r="287">
          <cell r="A287" t="str">
            <v>TOTAL</v>
          </cell>
          <cell r="B287" t="str">
            <v>REVENUE ASSET SALES TO EE</v>
          </cell>
          <cell r="C287">
            <v>0</v>
          </cell>
          <cell r="D287">
            <v>0</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28842746.800000001</v>
          </cell>
          <cell r="AH287">
            <v>0.23</v>
          </cell>
          <cell r="AI287">
            <v>0</v>
          </cell>
          <cell r="AJ287">
            <v>0</v>
          </cell>
          <cell r="AK287">
            <v>0</v>
          </cell>
          <cell r="AL287">
            <v>0</v>
          </cell>
          <cell r="AM287">
            <v>28842746.800000001</v>
          </cell>
          <cell r="AN287">
            <v>0.23</v>
          </cell>
        </row>
        <row r="289">
          <cell r="A289" t="str">
            <v>REVENUE NETWORK MANAGEMENT FEE</v>
          </cell>
        </row>
        <row r="291">
          <cell r="A291">
            <v>540830</v>
          </cell>
          <cell r="B291" t="str">
            <v>Revenue EFM Mgt Fee</v>
          </cell>
          <cell r="C291">
            <v>0</v>
          </cell>
          <cell r="D291">
            <v>0</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-1703818.26</v>
          </cell>
          <cell r="AI291">
            <v>0</v>
          </cell>
          <cell r="AJ291">
            <v>0</v>
          </cell>
          <cell r="AK291">
            <v>0</v>
          </cell>
          <cell r="AL291">
            <v>0</v>
          </cell>
          <cell r="AM291">
            <v>0</v>
          </cell>
          <cell r="AN291">
            <v>-1703818.26</v>
          </cell>
        </row>
        <row r="293">
          <cell r="A293" t="str">
            <v>TOTAL</v>
          </cell>
          <cell r="B293" t="str">
            <v>REVENUE NETWORK MANAGEMENT FEE</v>
          </cell>
          <cell r="C293">
            <v>0</v>
          </cell>
          <cell r="D293">
            <v>0</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-1703818.26</v>
          </cell>
          <cell r="AI293">
            <v>0</v>
          </cell>
          <cell r="AJ293">
            <v>0</v>
          </cell>
          <cell r="AK293">
            <v>0</v>
          </cell>
          <cell r="AL293">
            <v>0</v>
          </cell>
          <cell r="AM293">
            <v>0</v>
          </cell>
          <cell r="AN293">
            <v>-1703818.26</v>
          </cell>
        </row>
        <row r="295">
          <cell r="A295" t="str">
            <v>REVENUE WUGS</v>
          </cell>
        </row>
        <row r="297">
          <cell r="A297">
            <v>523100</v>
          </cell>
          <cell r="B297" t="str">
            <v>Native Gas Sales</v>
          </cell>
          <cell r="C297">
            <v>0</v>
          </cell>
          <cell r="D297">
            <v>0</v>
          </cell>
          <cell r="E297">
            <v>0</v>
          </cell>
          <cell r="F297">
            <v>0</v>
          </cell>
          <cell r="G297">
            <v>0</v>
          </cell>
          <cell r="H297">
            <v>0</v>
          </cell>
          <cell r="I297">
            <v>0</v>
          </cell>
          <cell r="J297">
            <v>0</v>
          </cell>
          <cell r="K297">
            <v>0</v>
          </cell>
          <cell r="L297">
            <v>0</v>
          </cell>
          <cell r="M297">
            <v>0</v>
          </cell>
          <cell r="N297">
            <v>0</v>
          </cell>
          <cell r="O297">
            <v>0</v>
          </cell>
          <cell r="P297">
            <v>0</v>
          </cell>
          <cell r="Q297">
            <v>0</v>
          </cell>
          <cell r="R297">
            <v>0</v>
          </cell>
          <cell r="S297">
            <v>0</v>
          </cell>
          <cell r="T297">
            <v>0</v>
          </cell>
          <cell r="U297">
            <v>0</v>
          </cell>
          <cell r="V297">
            <v>0</v>
          </cell>
          <cell r="W297">
            <v>0</v>
          </cell>
          <cell r="X297">
            <v>0</v>
          </cell>
          <cell r="Y297">
            <v>0</v>
          </cell>
          <cell r="Z297">
            <v>0</v>
          </cell>
          <cell r="AA297">
            <v>0</v>
          </cell>
          <cell r="AB297">
            <v>0</v>
          </cell>
          <cell r="AC297">
            <v>0</v>
          </cell>
          <cell r="AD297">
            <v>0</v>
          </cell>
          <cell r="AE297">
            <v>0</v>
          </cell>
          <cell r="AF297">
            <v>0</v>
          </cell>
          <cell r="AG297">
            <v>0</v>
          </cell>
          <cell r="AH297">
            <v>0</v>
          </cell>
          <cell r="AI297">
            <v>0</v>
          </cell>
          <cell r="AJ297">
            <v>0</v>
          </cell>
          <cell r="AK297">
            <v>0</v>
          </cell>
          <cell r="AL297">
            <v>0</v>
          </cell>
          <cell r="AM297">
            <v>0</v>
          </cell>
          <cell r="AN297">
            <v>0</v>
          </cell>
        </row>
        <row r="298">
          <cell r="A298">
            <v>523110</v>
          </cell>
          <cell r="B298" t="str">
            <v>Gas Income-Non-Complying gas</v>
          </cell>
          <cell r="C298">
            <v>0</v>
          </cell>
          <cell r="D298">
            <v>0</v>
          </cell>
          <cell r="E298">
            <v>0</v>
          </cell>
          <cell r="F298">
            <v>0</v>
          </cell>
          <cell r="G298">
            <v>0</v>
          </cell>
          <cell r="H298">
            <v>0</v>
          </cell>
          <cell r="I298">
            <v>0</v>
          </cell>
          <cell r="J298">
            <v>0</v>
          </cell>
          <cell r="K298">
            <v>0</v>
          </cell>
          <cell r="L298">
            <v>0</v>
          </cell>
          <cell r="M298">
            <v>0</v>
          </cell>
          <cell r="N298">
            <v>0</v>
          </cell>
          <cell r="O298">
            <v>0</v>
          </cell>
          <cell r="P298">
            <v>0</v>
          </cell>
          <cell r="Q298">
            <v>0</v>
          </cell>
          <cell r="R298">
            <v>0</v>
          </cell>
          <cell r="S298">
            <v>0</v>
          </cell>
          <cell r="T298">
            <v>0</v>
          </cell>
          <cell r="U298">
            <v>0</v>
          </cell>
          <cell r="V298">
            <v>0</v>
          </cell>
          <cell r="W298">
            <v>0</v>
          </cell>
          <cell r="X298">
            <v>0</v>
          </cell>
          <cell r="Y298">
            <v>0</v>
          </cell>
          <cell r="Z298">
            <v>0</v>
          </cell>
          <cell r="AA298">
            <v>0</v>
          </cell>
          <cell r="AB298">
            <v>0</v>
          </cell>
          <cell r="AC298">
            <v>0</v>
          </cell>
          <cell r="AD298">
            <v>0</v>
          </cell>
          <cell r="AE298">
            <v>0</v>
          </cell>
          <cell r="AF298">
            <v>0</v>
          </cell>
          <cell r="AG298">
            <v>0</v>
          </cell>
          <cell r="AH298">
            <v>0</v>
          </cell>
          <cell r="AI298">
            <v>0</v>
          </cell>
          <cell r="AJ298">
            <v>0</v>
          </cell>
          <cell r="AK298">
            <v>0</v>
          </cell>
          <cell r="AL298">
            <v>0</v>
          </cell>
          <cell r="AM298">
            <v>0</v>
          </cell>
          <cell r="AN298">
            <v>0</v>
          </cell>
        </row>
        <row r="299">
          <cell r="A299">
            <v>523120</v>
          </cell>
          <cell r="B299" t="str">
            <v>Toll processing-complying gas</v>
          </cell>
          <cell r="C299">
            <v>0</v>
          </cell>
          <cell r="D299">
            <v>0</v>
          </cell>
          <cell r="E299">
            <v>0</v>
          </cell>
          <cell r="F299">
            <v>0</v>
          </cell>
          <cell r="G299">
            <v>0</v>
          </cell>
          <cell r="H299">
            <v>0</v>
          </cell>
          <cell r="I299">
            <v>0</v>
          </cell>
          <cell r="J299">
            <v>0</v>
          </cell>
          <cell r="K299">
            <v>0</v>
          </cell>
          <cell r="L299">
            <v>0</v>
          </cell>
          <cell r="M299">
            <v>0</v>
          </cell>
          <cell r="N299">
            <v>0</v>
          </cell>
          <cell r="O299">
            <v>0</v>
          </cell>
          <cell r="P299">
            <v>0</v>
          </cell>
          <cell r="Q299">
            <v>0</v>
          </cell>
          <cell r="R299">
            <v>0</v>
          </cell>
          <cell r="S299">
            <v>0</v>
          </cell>
          <cell r="T299">
            <v>0</v>
          </cell>
          <cell r="U299">
            <v>0</v>
          </cell>
          <cell r="V299">
            <v>0</v>
          </cell>
          <cell r="W299">
            <v>0</v>
          </cell>
          <cell r="X299">
            <v>0</v>
          </cell>
          <cell r="Y299">
            <v>0</v>
          </cell>
          <cell r="Z299">
            <v>0</v>
          </cell>
          <cell r="AA299">
            <v>0</v>
          </cell>
          <cell r="AB299">
            <v>0</v>
          </cell>
          <cell r="AC299">
            <v>0</v>
          </cell>
          <cell r="AD299">
            <v>0</v>
          </cell>
          <cell r="AE299">
            <v>0</v>
          </cell>
          <cell r="AF299">
            <v>0</v>
          </cell>
          <cell r="AG299">
            <v>0</v>
          </cell>
          <cell r="AH299">
            <v>0</v>
          </cell>
          <cell r="AI299">
            <v>0</v>
          </cell>
          <cell r="AJ299">
            <v>0</v>
          </cell>
          <cell r="AK299">
            <v>-30747.68</v>
          </cell>
          <cell r="AL299">
            <v>-502200</v>
          </cell>
          <cell r="AM299">
            <v>-30747.68</v>
          </cell>
          <cell r="AN299">
            <v>-502200</v>
          </cell>
        </row>
        <row r="300">
          <cell r="A300">
            <v>523130</v>
          </cell>
          <cell r="B300" t="str">
            <v>Toll processing-non-complying</v>
          </cell>
          <cell r="C300">
            <v>0</v>
          </cell>
          <cell r="D300">
            <v>0</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0</v>
          </cell>
          <cell r="AA300">
            <v>0</v>
          </cell>
          <cell r="AB300">
            <v>0</v>
          </cell>
          <cell r="AC300">
            <v>0</v>
          </cell>
          <cell r="AD300">
            <v>0</v>
          </cell>
          <cell r="AE300">
            <v>0</v>
          </cell>
          <cell r="AF300">
            <v>0</v>
          </cell>
          <cell r="AG300">
            <v>0</v>
          </cell>
          <cell r="AH300">
            <v>0</v>
          </cell>
          <cell r="AI300">
            <v>0</v>
          </cell>
          <cell r="AJ300">
            <v>0</v>
          </cell>
          <cell r="AK300">
            <v>0</v>
          </cell>
          <cell r="AL300">
            <v>0</v>
          </cell>
          <cell r="AM300">
            <v>0</v>
          </cell>
          <cell r="AN300">
            <v>0</v>
          </cell>
        </row>
        <row r="301">
          <cell r="A301">
            <v>523140</v>
          </cell>
          <cell r="B301" t="str">
            <v>Credit on sale of condensate</v>
          </cell>
          <cell r="C301">
            <v>0</v>
          </cell>
          <cell r="D301">
            <v>0</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-153213.04999999999</v>
          </cell>
          <cell r="AL301">
            <v>0</v>
          </cell>
          <cell r="AM301">
            <v>-153213.04999999999</v>
          </cell>
          <cell r="AN301">
            <v>0</v>
          </cell>
        </row>
        <row r="302">
          <cell r="A302">
            <v>523150</v>
          </cell>
          <cell r="B302" t="str">
            <v>Sale of condensate</v>
          </cell>
          <cell r="C302">
            <v>0</v>
          </cell>
          <cell r="D302">
            <v>0</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-103859.29</v>
          </cell>
          <cell r="AL302">
            <v>0</v>
          </cell>
          <cell r="AM302">
            <v>-103859.29</v>
          </cell>
          <cell r="AN302">
            <v>0</v>
          </cell>
        </row>
        <row r="303">
          <cell r="A303">
            <v>523160</v>
          </cell>
          <cell r="B303" t="str">
            <v>Toll Processing Avail. Charge</v>
          </cell>
          <cell r="C303">
            <v>0</v>
          </cell>
          <cell r="D303">
            <v>0</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v>
          </cell>
          <cell r="AA303">
            <v>0</v>
          </cell>
          <cell r="AB303">
            <v>0</v>
          </cell>
          <cell r="AC303">
            <v>0</v>
          </cell>
          <cell r="AD303">
            <v>0</v>
          </cell>
          <cell r="AE303">
            <v>0</v>
          </cell>
          <cell r="AF303">
            <v>0</v>
          </cell>
          <cell r="AG303">
            <v>0</v>
          </cell>
          <cell r="AH303">
            <v>0</v>
          </cell>
          <cell r="AI303">
            <v>0</v>
          </cell>
          <cell r="AJ303">
            <v>0</v>
          </cell>
          <cell r="AK303">
            <v>3210.6</v>
          </cell>
          <cell r="AL303">
            <v>0</v>
          </cell>
          <cell r="AM303">
            <v>3210.6</v>
          </cell>
          <cell r="AN303">
            <v>0</v>
          </cell>
        </row>
        <row r="304">
          <cell r="A304">
            <v>523170</v>
          </cell>
          <cell r="B304" t="str">
            <v>Storage Availability Charge</v>
          </cell>
          <cell r="C304">
            <v>0</v>
          </cell>
          <cell r="D304">
            <v>0</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-368804.77</v>
          </cell>
          <cell r="AL304">
            <v>-1106499</v>
          </cell>
          <cell r="AM304">
            <v>-368804.77</v>
          </cell>
          <cell r="AN304">
            <v>-1106499</v>
          </cell>
        </row>
        <row r="305">
          <cell r="A305">
            <v>523180</v>
          </cell>
          <cell r="B305" t="str">
            <v>Gas injection fees</v>
          </cell>
          <cell r="C305">
            <v>0</v>
          </cell>
          <cell r="D305">
            <v>0</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-93.29</v>
          </cell>
          <cell r="AL305">
            <v>0</v>
          </cell>
          <cell r="AM305">
            <v>-93.29</v>
          </cell>
          <cell r="AN305">
            <v>0</v>
          </cell>
        </row>
        <row r="306">
          <cell r="A306">
            <v>523190</v>
          </cell>
          <cell r="B306" t="str">
            <v>Gas withdrawal fees</v>
          </cell>
          <cell r="C306">
            <v>0</v>
          </cell>
          <cell r="D306">
            <v>0</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v>
          </cell>
          <cell r="AJ306">
            <v>0</v>
          </cell>
          <cell r="AK306">
            <v>0</v>
          </cell>
          <cell r="AL306">
            <v>0</v>
          </cell>
          <cell r="AM306">
            <v>0</v>
          </cell>
          <cell r="AN306">
            <v>0</v>
          </cell>
        </row>
        <row r="308">
          <cell r="A308" t="str">
            <v>TOTAL</v>
          </cell>
          <cell r="B308" t="str">
            <v>REVENUE WUGS</v>
          </cell>
          <cell r="C308">
            <v>0</v>
          </cell>
          <cell r="D308">
            <v>0</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-653507.48</v>
          </cell>
          <cell r="AL308">
            <v>-1608699</v>
          </cell>
          <cell r="AM308">
            <v>-653507.48</v>
          </cell>
          <cell r="AN308">
            <v>-1608699</v>
          </cell>
        </row>
        <row r="310">
          <cell r="A310" t="str">
            <v>OTHER REVENUE</v>
          </cell>
        </row>
        <row r="312">
          <cell r="A312">
            <v>530000</v>
          </cell>
          <cell r="B312" t="str">
            <v>Interest Income</v>
          </cell>
          <cell r="C312">
            <v>0</v>
          </cell>
          <cell r="D312">
            <v>0</v>
          </cell>
          <cell r="E312">
            <v>-57720.6</v>
          </cell>
          <cell r="F312">
            <v>0</v>
          </cell>
          <cell r="G312">
            <v>0</v>
          </cell>
          <cell r="H312">
            <v>0</v>
          </cell>
          <cell r="I312">
            <v>0</v>
          </cell>
          <cell r="J312">
            <v>0</v>
          </cell>
          <cell r="K312">
            <v>0</v>
          </cell>
          <cell r="L312">
            <v>0</v>
          </cell>
          <cell r="M312">
            <v>-14.88</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-12982.4</v>
          </cell>
          <cell r="AD312">
            <v>0</v>
          </cell>
          <cell r="AE312">
            <v>0</v>
          </cell>
          <cell r="AF312">
            <v>0</v>
          </cell>
          <cell r="AG312">
            <v>-1176.93</v>
          </cell>
          <cell r="AH312">
            <v>0</v>
          </cell>
          <cell r="AI312">
            <v>-7624.77</v>
          </cell>
          <cell r="AJ312">
            <v>0</v>
          </cell>
          <cell r="AK312">
            <v>-105.32</v>
          </cell>
          <cell r="AL312">
            <v>0</v>
          </cell>
          <cell r="AM312">
            <v>-79624.899999999994</v>
          </cell>
          <cell r="AN312">
            <v>0</v>
          </cell>
        </row>
        <row r="313">
          <cell r="A313">
            <v>530005</v>
          </cell>
          <cell r="B313" t="str">
            <v>ST Money Market Interest Rev</v>
          </cell>
          <cell r="C313">
            <v>0</v>
          </cell>
          <cell r="D313">
            <v>0</v>
          </cell>
          <cell r="E313">
            <v>-31119.83</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-31119.83</v>
          </cell>
          <cell r="AN313">
            <v>0</v>
          </cell>
        </row>
        <row r="314">
          <cell r="A314">
            <v>530010</v>
          </cell>
          <cell r="B314" t="str">
            <v>Bridging Finance Interest Rev</v>
          </cell>
          <cell r="C314">
            <v>0</v>
          </cell>
          <cell r="D314">
            <v>0</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row>
        <row r="315">
          <cell r="A315">
            <v>530020</v>
          </cell>
          <cell r="B315" t="str">
            <v>Futures Deposits Interest Rev</v>
          </cell>
          <cell r="C315">
            <v>0</v>
          </cell>
          <cell r="D315">
            <v>0</v>
          </cell>
          <cell r="E315">
            <v>0</v>
          </cell>
          <cell r="F315">
            <v>0</v>
          </cell>
          <cell r="G315">
            <v>0</v>
          </cell>
          <cell r="H315">
            <v>0</v>
          </cell>
          <cell r="I315">
            <v>0</v>
          </cell>
          <cell r="J315">
            <v>0</v>
          </cell>
          <cell r="K315">
            <v>0</v>
          </cell>
          <cell r="L315">
            <v>0</v>
          </cell>
          <cell r="M315">
            <v>0</v>
          </cell>
          <cell r="N315">
            <v>0</v>
          </cell>
          <cell r="O315">
            <v>0</v>
          </cell>
          <cell r="P315">
            <v>0</v>
          </cell>
          <cell r="Q315">
            <v>0</v>
          </cell>
          <cell r="R315">
            <v>0</v>
          </cell>
          <cell r="S315">
            <v>0</v>
          </cell>
          <cell r="T315">
            <v>0</v>
          </cell>
          <cell r="U315">
            <v>0</v>
          </cell>
          <cell r="V315">
            <v>0</v>
          </cell>
          <cell r="W315">
            <v>0</v>
          </cell>
          <cell r="X315">
            <v>0</v>
          </cell>
          <cell r="Y315">
            <v>0</v>
          </cell>
          <cell r="Z315">
            <v>0</v>
          </cell>
          <cell r="AA315">
            <v>0</v>
          </cell>
          <cell r="AB315">
            <v>0</v>
          </cell>
          <cell r="AC315">
            <v>0</v>
          </cell>
          <cell r="AD315">
            <v>0</v>
          </cell>
          <cell r="AE315">
            <v>0</v>
          </cell>
          <cell r="AF315">
            <v>0</v>
          </cell>
          <cell r="AG315">
            <v>0</v>
          </cell>
          <cell r="AH315">
            <v>0</v>
          </cell>
          <cell r="AI315">
            <v>0</v>
          </cell>
          <cell r="AJ315">
            <v>0</v>
          </cell>
          <cell r="AK315">
            <v>0</v>
          </cell>
          <cell r="AL315">
            <v>0</v>
          </cell>
          <cell r="AM315">
            <v>0</v>
          </cell>
          <cell r="AN315">
            <v>0</v>
          </cell>
        </row>
        <row r="316">
          <cell r="A316">
            <v>530040</v>
          </cell>
          <cell r="B316" t="str">
            <v>Discount Securities Int Rev</v>
          </cell>
          <cell r="C316">
            <v>0</v>
          </cell>
          <cell r="D316">
            <v>0</v>
          </cell>
          <cell r="E316">
            <v>0</v>
          </cell>
          <cell r="F316">
            <v>0</v>
          </cell>
          <cell r="G316">
            <v>0</v>
          </cell>
          <cell r="H316">
            <v>0</v>
          </cell>
          <cell r="I316">
            <v>0</v>
          </cell>
          <cell r="J316">
            <v>0</v>
          </cell>
          <cell r="K316">
            <v>0</v>
          </cell>
          <cell r="L316">
            <v>0</v>
          </cell>
          <cell r="M316">
            <v>0</v>
          </cell>
          <cell r="N316">
            <v>0</v>
          </cell>
          <cell r="O316">
            <v>0</v>
          </cell>
          <cell r="P316">
            <v>0</v>
          </cell>
          <cell r="Q316">
            <v>0</v>
          </cell>
          <cell r="R316">
            <v>0</v>
          </cell>
          <cell r="S316">
            <v>0</v>
          </cell>
          <cell r="T316">
            <v>0</v>
          </cell>
          <cell r="U316">
            <v>0</v>
          </cell>
          <cell r="V316">
            <v>0</v>
          </cell>
          <cell r="W316">
            <v>0</v>
          </cell>
          <cell r="X316">
            <v>0</v>
          </cell>
          <cell r="Y316">
            <v>0</v>
          </cell>
          <cell r="Z316">
            <v>0</v>
          </cell>
          <cell r="AA316">
            <v>0</v>
          </cell>
          <cell r="AB316">
            <v>0</v>
          </cell>
          <cell r="AC316">
            <v>0</v>
          </cell>
          <cell r="AD316">
            <v>0</v>
          </cell>
          <cell r="AE316">
            <v>0</v>
          </cell>
          <cell r="AF316">
            <v>0</v>
          </cell>
          <cell r="AG316">
            <v>0</v>
          </cell>
          <cell r="AH316">
            <v>0</v>
          </cell>
          <cell r="AI316">
            <v>0</v>
          </cell>
          <cell r="AJ316">
            <v>0</v>
          </cell>
          <cell r="AK316">
            <v>0</v>
          </cell>
          <cell r="AL316">
            <v>0</v>
          </cell>
          <cell r="AM316">
            <v>0</v>
          </cell>
          <cell r="AN316">
            <v>0</v>
          </cell>
        </row>
        <row r="317">
          <cell r="A317">
            <v>530050</v>
          </cell>
          <cell r="B317" t="str">
            <v>Interest Revenue TUA Loans</v>
          </cell>
          <cell r="C317">
            <v>0</v>
          </cell>
          <cell r="D317">
            <v>0</v>
          </cell>
          <cell r="E317">
            <v>0</v>
          </cell>
          <cell r="F317">
            <v>0</v>
          </cell>
          <cell r="G317">
            <v>0</v>
          </cell>
          <cell r="H317">
            <v>0</v>
          </cell>
          <cell r="I317">
            <v>0</v>
          </cell>
          <cell r="J317">
            <v>0</v>
          </cell>
          <cell r="K317">
            <v>0</v>
          </cell>
          <cell r="L317">
            <v>0</v>
          </cell>
          <cell r="M317">
            <v>0</v>
          </cell>
          <cell r="N317">
            <v>0</v>
          </cell>
          <cell r="O317">
            <v>0</v>
          </cell>
          <cell r="P317">
            <v>0</v>
          </cell>
          <cell r="Q317">
            <v>0</v>
          </cell>
          <cell r="R317">
            <v>0</v>
          </cell>
          <cell r="S317">
            <v>0</v>
          </cell>
          <cell r="T317">
            <v>0</v>
          </cell>
          <cell r="U317">
            <v>0</v>
          </cell>
          <cell r="V317">
            <v>0</v>
          </cell>
          <cell r="W317">
            <v>0</v>
          </cell>
          <cell r="X317">
            <v>0</v>
          </cell>
          <cell r="Y317">
            <v>0</v>
          </cell>
          <cell r="Z317">
            <v>0</v>
          </cell>
          <cell r="AA317">
            <v>0</v>
          </cell>
          <cell r="AB317">
            <v>0</v>
          </cell>
          <cell r="AC317">
            <v>0</v>
          </cell>
          <cell r="AD317">
            <v>0</v>
          </cell>
          <cell r="AE317">
            <v>0</v>
          </cell>
          <cell r="AF317">
            <v>0</v>
          </cell>
          <cell r="AG317">
            <v>0</v>
          </cell>
          <cell r="AH317">
            <v>0</v>
          </cell>
          <cell r="AI317">
            <v>0</v>
          </cell>
          <cell r="AJ317">
            <v>0</v>
          </cell>
          <cell r="AK317">
            <v>0</v>
          </cell>
          <cell r="AL317">
            <v>0</v>
          </cell>
          <cell r="AM317">
            <v>0</v>
          </cell>
          <cell r="AN317">
            <v>0</v>
          </cell>
        </row>
        <row r="318">
          <cell r="A318">
            <v>530060</v>
          </cell>
          <cell r="B318" t="str">
            <v>Other Interest Revenue</v>
          </cell>
          <cell r="C318">
            <v>0</v>
          </cell>
          <cell r="D318">
            <v>0</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-13640.85</v>
          </cell>
          <cell r="AJ318">
            <v>0</v>
          </cell>
          <cell r="AK318">
            <v>-26185.35</v>
          </cell>
          <cell r="AL318">
            <v>0</v>
          </cell>
          <cell r="AM318">
            <v>-39826.199999999997</v>
          </cell>
          <cell r="AN318">
            <v>0</v>
          </cell>
        </row>
        <row r="319">
          <cell r="A319">
            <v>560125</v>
          </cell>
          <cell r="B319" t="str">
            <v>Non-regulated Revenue</v>
          </cell>
          <cell r="C319">
            <v>0</v>
          </cell>
          <cell r="D319">
            <v>0</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-346952.97</v>
          </cell>
          <cell r="AH319">
            <v>-487013.34</v>
          </cell>
          <cell r="AI319">
            <v>0</v>
          </cell>
          <cell r="AJ319">
            <v>0</v>
          </cell>
          <cell r="AK319">
            <v>0</v>
          </cell>
          <cell r="AL319">
            <v>0</v>
          </cell>
          <cell r="AM319">
            <v>-346952.97</v>
          </cell>
          <cell r="AN319">
            <v>-487013.34</v>
          </cell>
        </row>
        <row r="320">
          <cell r="A320">
            <v>560101</v>
          </cell>
          <cell r="B320" t="str">
            <v>Disposal Sales</v>
          </cell>
          <cell r="C320">
            <v>-270</v>
          </cell>
          <cell r="D320">
            <v>0</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-270</v>
          </cell>
          <cell r="AN320">
            <v>0</v>
          </cell>
        </row>
        <row r="321">
          <cell r="A321">
            <v>560103</v>
          </cell>
          <cell r="B321" t="str">
            <v>NGV (Sales of Gas Vehicles)</v>
          </cell>
          <cell r="C321">
            <v>0</v>
          </cell>
          <cell r="D321">
            <v>0</v>
          </cell>
          <cell r="E321">
            <v>0</v>
          </cell>
          <cell r="F321">
            <v>0</v>
          </cell>
          <cell r="G321">
            <v>0</v>
          </cell>
          <cell r="H321">
            <v>0</v>
          </cell>
          <cell r="I321">
            <v>0</v>
          </cell>
          <cell r="J321">
            <v>0</v>
          </cell>
          <cell r="K321">
            <v>0</v>
          </cell>
          <cell r="L321">
            <v>0</v>
          </cell>
          <cell r="M321">
            <v>0</v>
          </cell>
          <cell r="N321">
            <v>0</v>
          </cell>
          <cell r="O321">
            <v>0</v>
          </cell>
          <cell r="P321">
            <v>0</v>
          </cell>
          <cell r="Q321">
            <v>0</v>
          </cell>
          <cell r="R321">
            <v>0</v>
          </cell>
          <cell r="S321">
            <v>0</v>
          </cell>
          <cell r="T321">
            <v>0</v>
          </cell>
          <cell r="U321">
            <v>0</v>
          </cell>
          <cell r="V321">
            <v>0</v>
          </cell>
          <cell r="W321">
            <v>0</v>
          </cell>
          <cell r="X321">
            <v>0</v>
          </cell>
          <cell r="Y321">
            <v>0</v>
          </cell>
          <cell r="Z321">
            <v>0</v>
          </cell>
          <cell r="AA321">
            <v>0</v>
          </cell>
          <cell r="AB321">
            <v>0</v>
          </cell>
          <cell r="AC321">
            <v>0</v>
          </cell>
          <cell r="AD321">
            <v>0</v>
          </cell>
          <cell r="AE321">
            <v>0</v>
          </cell>
          <cell r="AF321">
            <v>0</v>
          </cell>
          <cell r="AG321">
            <v>0</v>
          </cell>
          <cell r="AH321">
            <v>0</v>
          </cell>
          <cell r="AI321">
            <v>-42832.87</v>
          </cell>
          <cell r="AJ321">
            <v>-112500</v>
          </cell>
          <cell r="AK321">
            <v>0</v>
          </cell>
          <cell r="AL321">
            <v>0</v>
          </cell>
          <cell r="AM321">
            <v>-42832.87</v>
          </cell>
          <cell r="AN321">
            <v>-112500</v>
          </cell>
        </row>
        <row r="322">
          <cell r="A322">
            <v>560104</v>
          </cell>
          <cell r="B322" t="str">
            <v>SOU Management Fee</v>
          </cell>
          <cell r="C322">
            <v>0</v>
          </cell>
          <cell r="D322">
            <v>0</v>
          </cell>
          <cell r="E322">
            <v>0</v>
          </cell>
          <cell r="F322">
            <v>0</v>
          </cell>
          <cell r="G322">
            <v>0</v>
          </cell>
          <cell r="H322">
            <v>0</v>
          </cell>
          <cell r="I322">
            <v>0</v>
          </cell>
          <cell r="J322">
            <v>0</v>
          </cell>
          <cell r="K322">
            <v>0</v>
          </cell>
          <cell r="L322">
            <v>0</v>
          </cell>
          <cell r="M322">
            <v>0</v>
          </cell>
          <cell r="N322">
            <v>0</v>
          </cell>
          <cell r="O322">
            <v>0</v>
          </cell>
          <cell r="P322">
            <v>0</v>
          </cell>
          <cell r="Q322">
            <v>0</v>
          </cell>
          <cell r="R322">
            <v>0</v>
          </cell>
          <cell r="S322">
            <v>0</v>
          </cell>
          <cell r="T322">
            <v>0</v>
          </cell>
          <cell r="U322">
            <v>0</v>
          </cell>
          <cell r="V322">
            <v>0</v>
          </cell>
          <cell r="W322">
            <v>0</v>
          </cell>
          <cell r="X322">
            <v>0</v>
          </cell>
          <cell r="Y322">
            <v>0</v>
          </cell>
          <cell r="Z322">
            <v>0</v>
          </cell>
          <cell r="AA322">
            <v>0</v>
          </cell>
          <cell r="AB322">
            <v>0</v>
          </cell>
          <cell r="AC322">
            <v>0</v>
          </cell>
          <cell r="AD322">
            <v>0</v>
          </cell>
          <cell r="AE322">
            <v>0</v>
          </cell>
          <cell r="AF322">
            <v>0</v>
          </cell>
          <cell r="AG322">
            <v>0</v>
          </cell>
          <cell r="AH322">
            <v>0</v>
          </cell>
          <cell r="AI322">
            <v>0</v>
          </cell>
          <cell r="AJ322">
            <v>0</v>
          </cell>
          <cell r="AK322">
            <v>0</v>
          </cell>
          <cell r="AL322">
            <v>0</v>
          </cell>
          <cell r="AM322">
            <v>0</v>
          </cell>
          <cell r="AN322">
            <v>0</v>
          </cell>
        </row>
        <row r="323">
          <cell r="A323">
            <v>560105</v>
          </cell>
          <cell r="B323" t="str">
            <v>Hot Water Hotline</v>
          </cell>
          <cell r="C323">
            <v>0</v>
          </cell>
          <cell r="D323">
            <v>0</v>
          </cell>
          <cell r="E323">
            <v>0</v>
          </cell>
          <cell r="F323">
            <v>0</v>
          </cell>
          <cell r="G323">
            <v>0</v>
          </cell>
          <cell r="H323">
            <v>0</v>
          </cell>
          <cell r="I323">
            <v>0</v>
          </cell>
          <cell r="J323">
            <v>0</v>
          </cell>
          <cell r="K323">
            <v>0</v>
          </cell>
          <cell r="L323">
            <v>0</v>
          </cell>
          <cell r="M323">
            <v>0</v>
          </cell>
          <cell r="N323">
            <v>0</v>
          </cell>
          <cell r="O323">
            <v>0</v>
          </cell>
          <cell r="P323">
            <v>0</v>
          </cell>
          <cell r="Q323">
            <v>0</v>
          </cell>
          <cell r="R323">
            <v>0</v>
          </cell>
          <cell r="S323">
            <v>0</v>
          </cell>
          <cell r="T323">
            <v>0</v>
          </cell>
          <cell r="U323">
            <v>0</v>
          </cell>
          <cell r="V323">
            <v>0</v>
          </cell>
          <cell r="W323">
            <v>0</v>
          </cell>
          <cell r="X323">
            <v>0</v>
          </cell>
          <cell r="Y323">
            <v>0</v>
          </cell>
          <cell r="Z323">
            <v>0</v>
          </cell>
          <cell r="AA323">
            <v>0</v>
          </cell>
          <cell r="AB323">
            <v>0</v>
          </cell>
          <cell r="AC323">
            <v>0</v>
          </cell>
          <cell r="AD323">
            <v>0</v>
          </cell>
          <cell r="AE323">
            <v>0</v>
          </cell>
          <cell r="AF323">
            <v>0</v>
          </cell>
          <cell r="AG323">
            <v>0</v>
          </cell>
          <cell r="AH323">
            <v>0</v>
          </cell>
          <cell r="AI323">
            <v>0</v>
          </cell>
          <cell r="AJ323">
            <v>0</v>
          </cell>
          <cell r="AK323">
            <v>0</v>
          </cell>
          <cell r="AL323">
            <v>0</v>
          </cell>
          <cell r="AM323">
            <v>0</v>
          </cell>
          <cell r="AN323">
            <v>0</v>
          </cell>
        </row>
        <row r="324">
          <cell r="A324">
            <v>560107</v>
          </cell>
          <cell r="B324" t="str">
            <v>Supply Installation Services</v>
          </cell>
          <cell r="C324">
            <v>0</v>
          </cell>
          <cell r="D324">
            <v>0</v>
          </cell>
          <cell r="E324">
            <v>0</v>
          </cell>
          <cell r="F324">
            <v>0</v>
          </cell>
          <cell r="G324">
            <v>0</v>
          </cell>
          <cell r="H324">
            <v>0</v>
          </cell>
          <cell r="I324">
            <v>0</v>
          </cell>
          <cell r="J324">
            <v>0</v>
          </cell>
          <cell r="K324">
            <v>0</v>
          </cell>
          <cell r="L324">
            <v>0</v>
          </cell>
          <cell r="M324">
            <v>0</v>
          </cell>
          <cell r="N324">
            <v>0</v>
          </cell>
          <cell r="O324">
            <v>0</v>
          </cell>
          <cell r="P324">
            <v>0</v>
          </cell>
          <cell r="Q324">
            <v>0</v>
          </cell>
          <cell r="R324">
            <v>0</v>
          </cell>
          <cell r="S324">
            <v>0</v>
          </cell>
          <cell r="T324">
            <v>0</v>
          </cell>
          <cell r="U324">
            <v>0</v>
          </cell>
          <cell r="V324">
            <v>0</v>
          </cell>
          <cell r="W324">
            <v>0</v>
          </cell>
          <cell r="X324">
            <v>0</v>
          </cell>
          <cell r="Y324">
            <v>0</v>
          </cell>
          <cell r="Z324">
            <v>0</v>
          </cell>
          <cell r="AA324">
            <v>0</v>
          </cell>
          <cell r="AB324">
            <v>0</v>
          </cell>
          <cell r="AC324">
            <v>0</v>
          </cell>
          <cell r="AD324">
            <v>0</v>
          </cell>
          <cell r="AE324">
            <v>0</v>
          </cell>
          <cell r="AF324">
            <v>0</v>
          </cell>
          <cell r="AG324">
            <v>-110869.11</v>
          </cell>
          <cell r="AH324">
            <v>-164227.59</v>
          </cell>
          <cell r="AI324">
            <v>-4786</v>
          </cell>
          <cell r="AJ324">
            <v>0</v>
          </cell>
          <cell r="AK324">
            <v>0</v>
          </cell>
          <cell r="AL324">
            <v>0</v>
          </cell>
          <cell r="AM324">
            <v>-115655.11</v>
          </cell>
          <cell r="AN324">
            <v>-164227.59</v>
          </cell>
        </row>
        <row r="325">
          <cell r="A325">
            <v>560108</v>
          </cell>
          <cell r="B325" t="str">
            <v>REC Inspection Fee</v>
          </cell>
          <cell r="C325">
            <v>0</v>
          </cell>
          <cell r="D325">
            <v>0</v>
          </cell>
          <cell r="E325">
            <v>0</v>
          </cell>
          <cell r="F325">
            <v>0</v>
          </cell>
          <cell r="G325">
            <v>0</v>
          </cell>
          <cell r="H325">
            <v>0</v>
          </cell>
          <cell r="I325">
            <v>0</v>
          </cell>
          <cell r="J325">
            <v>0</v>
          </cell>
          <cell r="K325">
            <v>0</v>
          </cell>
          <cell r="L325">
            <v>0</v>
          </cell>
          <cell r="M325">
            <v>0</v>
          </cell>
          <cell r="N325">
            <v>0</v>
          </cell>
          <cell r="O325">
            <v>0</v>
          </cell>
          <cell r="P325">
            <v>0</v>
          </cell>
          <cell r="Q325">
            <v>0</v>
          </cell>
          <cell r="R325">
            <v>0</v>
          </cell>
          <cell r="S325">
            <v>0</v>
          </cell>
          <cell r="T325">
            <v>0</v>
          </cell>
          <cell r="U325">
            <v>0</v>
          </cell>
          <cell r="V325">
            <v>0</v>
          </cell>
          <cell r="W325">
            <v>0</v>
          </cell>
          <cell r="X325">
            <v>0</v>
          </cell>
          <cell r="Y325">
            <v>0</v>
          </cell>
          <cell r="Z325">
            <v>0</v>
          </cell>
          <cell r="AA325">
            <v>0</v>
          </cell>
          <cell r="AB325">
            <v>0</v>
          </cell>
          <cell r="AC325">
            <v>0</v>
          </cell>
          <cell r="AD325">
            <v>0</v>
          </cell>
          <cell r="AE325">
            <v>0</v>
          </cell>
          <cell r="AF325">
            <v>0</v>
          </cell>
          <cell r="AG325">
            <v>0</v>
          </cell>
          <cell r="AH325">
            <v>0</v>
          </cell>
          <cell r="AI325">
            <v>0</v>
          </cell>
          <cell r="AJ325">
            <v>0</v>
          </cell>
          <cell r="AK325">
            <v>0</v>
          </cell>
          <cell r="AL325">
            <v>0</v>
          </cell>
          <cell r="AM325">
            <v>0</v>
          </cell>
          <cell r="AN325">
            <v>0</v>
          </cell>
        </row>
        <row r="326">
          <cell r="A326">
            <v>560110</v>
          </cell>
          <cell r="B326" t="str">
            <v>Electrical Services (Desa)</v>
          </cell>
          <cell r="C326">
            <v>0</v>
          </cell>
          <cell r="D326">
            <v>0</v>
          </cell>
          <cell r="E326">
            <v>0</v>
          </cell>
          <cell r="F326">
            <v>0</v>
          </cell>
          <cell r="G326">
            <v>0</v>
          </cell>
          <cell r="H326">
            <v>0</v>
          </cell>
          <cell r="I326">
            <v>0</v>
          </cell>
          <cell r="J326">
            <v>0</v>
          </cell>
          <cell r="K326">
            <v>0</v>
          </cell>
          <cell r="L326">
            <v>0</v>
          </cell>
          <cell r="M326">
            <v>0</v>
          </cell>
          <cell r="N326">
            <v>0</v>
          </cell>
          <cell r="O326">
            <v>0</v>
          </cell>
          <cell r="P326">
            <v>0</v>
          </cell>
          <cell r="Q326">
            <v>0</v>
          </cell>
          <cell r="R326">
            <v>0</v>
          </cell>
          <cell r="S326">
            <v>0</v>
          </cell>
          <cell r="T326">
            <v>0</v>
          </cell>
          <cell r="U326">
            <v>0</v>
          </cell>
          <cell r="V326">
            <v>0</v>
          </cell>
          <cell r="W326">
            <v>0</v>
          </cell>
          <cell r="X326">
            <v>0</v>
          </cell>
          <cell r="Y326">
            <v>0</v>
          </cell>
          <cell r="Z326">
            <v>0</v>
          </cell>
          <cell r="AA326">
            <v>0</v>
          </cell>
          <cell r="AB326">
            <v>0</v>
          </cell>
          <cell r="AC326">
            <v>0</v>
          </cell>
          <cell r="AD326">
            <v>0</v>
          </cell>
          <cell r="AE326">
            <v>0</v>
          </cell>
          <cell r="AF326">
            <v>0</v>
          </cell>
          <cell r="AG326">
            <v>0</v>
          </cell>
          <cell r="AH326">
            <v>0</v>
          </cell>
          <cell r="AI326">
            <v>2615</v>
          </cell>
          <cell r="AJ326">
            <v>0</v>
          </cell>
          <cell r="AK326">
            <v>0</v>
          </cell>
          <cell r="AL326">
            <v>0</v>
          </cell>
          <cell r="AM326">
            <v>2615</v>
          </cell>
          <cell r="AN326">
            <v>0</v>
          </cell>
        </row>
        <row r="327">
          <cell r="A327">
            <v>560115</v>
          </cell>
          <cell r="B327" t="str">
            <v>Plumbing (Wizard)</v>
          </cell>
          <cell r="C327">
            <v>0</v>
          </cell>
          <cell r="D327">
            <v>0</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0</v>
          </cell>
          <cell r="U327">
            <v>0</v>
          </cell>
          <cell r="V327">
            <v>0</v>
          </cell>
          <cell r="W327">
            <v>0</v>
          </cell>
          <cell r="X327">
            <v>0</v>
          </cell>
          <cell r="Y327">
            <v>0</v>
          </cell>
          <cell r="Z327">
            <v>0</v>
          </cell>
          <cell r="AA327">
            <v>0</v>
          </cell>
          <cell r="AB327">
            <v>0</v>
          </cell>
          <cell r="AC327">
            <v>0</v>
          </cell>
          <cell r="AD327">
            <v>0</v>
          </cell>
          <cell r="AE327">
            <v>0</v>
          </cell>
          <cell r="AF327">
            <v>0</v>
          </cell>
          <cell r="AG327">
            <v>0</v>
          </cell>
          <cell r="AH327">
            <v>0</v>
          </cell>
          <cell r="AI327">
            <v>60</v>
          </cell>
          <cell r="AJ327">
            <v>0</v>
          </cell>
          <cell r="AK327">
            <v>0</v>
          </cell>
          <cell r="AL327">
            <v>0</v>
          </cell>
          <cell r="AM327">
            <v>60</v>
          </cell>
          <cell r="AN327">
            <v>0</v>
          </cell>
        </row>
        <row r="328">
          <cell r="A328">
            <v>560119</v>
          </cell>
          <cell r="B328" t="str">
            <v>Joint Use of Poles</v>
          </cell>
          <cell r="C328">
            <v>0</v>
          </cell>
          <cell r="D328">
            <v>0</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-153695.72</v>
          </cell>
          <cell r="AH328">
            <v>-230826.63</v>
          </cell>
          <cell r="AI328">
            <v>0</v>
          </cell>
          <cell r="AJ328">
            <v>0</v>
          </cell>
          <cell r="AK328">
            <v>0</v>
          </cell>
          <cell r="AL328">
            <v>0</v>
          </cell>
          <cell r="AM328">
            <v>-153695.72</v>
          </cell>
          <cell r="AN328">
            <v>-230826.63</v>
          </cell>
        </row>
        <row r="329">
          <cell r="A329">
            <v>560120</v>
          </cell>
          <cell r="B329" t="str">
            <v>Home Loan Commission</v>
          </cell>
          <cell r="C329">
            <v>0</v>
          </cell>
          <cell r="D329">
            <v>0</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0</v>
          </cell>
          <cell r="AN329">
            <v>0</v>
          </cell>
        </row>
        <row r="330">
          <cell r="A330">
            <v>560122</v>
          </cell>
          <cell r="B330" t="str">
            <v>Printing and Duplicating - Ext</v>
          </cell>
          <cell r="C330">
            <v>0</v>
          </cell>
          <cell r="D330">
            <v>0</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v>
          </cell>
          <cell r="V330">
            <v>0</v>
          </cell>
          <cell r="W330">
            <v>0</v>
          </cell>
          <cell r="X330">
            <v>0</v>
          </cell>
          <cell r="Y330">
            <v>0</v>
          </cell>
          <cell r="Z330">
            <v>0</v>
          </cell>
          <cell r="AA330">
            <v>0</v>
          </cell>
          <cell r="AB330">
            <v>0</v>
          </cell>
          <cell r="AC330">
            <v>0</v>
          </cell>
          <cell r="AD330">
            <v>0</v>
          </cell>
          <cell r="AE330">
            <v>0</v>
          </cell>
          <cell r="AF330">
            <v>0</v>
          </cell>
          <cell r="AG330">
            <v>0</v>
          </cell>
          <cell r="AH330">
            <v>0</v>
          </cell>
          <cell r="AI330">
            <v>0</v>
          </cell>
          <cell r="AJ330">
            <v>0</v>
          </cell>
          <cell r="AK330">
            <v>0</v>
          </cell>
          <cell r="AL330">
            <v>0</v>
          </cell>
          <cell r="AM330">
            <v>0</v>
          </cell>
          <cell r="AN330">
            <v>0</v>
          </cell>
        </row>
        <row r="331">
          <cell r="A331">
            <v>560123</v>
          </cell>
          <cell r="B331" t="str">
            <v>Lease / Hire Of  EE Assets</v>
          </cell>
          <cell r="C331">
            <v>0</v>
          </cell>
          <cell r="D331">
            <v>0</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row>
        <row r="332">
          <cell r="A332">
            <v>560124</v>
          </cell>
          <cell r="B332" t="str">
            <v>Call Centre Revenue</v>
          </cell>
          <cell r="C332">
            <v>0</v>
          </cell>
          <cell r="D332">
            <v>0</v>
          </cell>
          <cell r="E332">
            <v>0</v>
          </cell>
          <cell r="F332">
            <v>0</v>
          </cell>
          <cell r="G332">
            <v>0</v>
          </cell>
          <cell r="H332">
            <v>0</v>
          </cell>
          <cell r="I332">
            <v>0</v>
          </cell>
          <cell r="J332">
            <v>0</v>
          </cell>
          <cell r="K332">
            <v>-863237.32</v>
          </cell>
          <cell r="L332">
            <v>-1680824.97</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-863237.32</v>
          </cell>
          <cell r="AN332">
            <v>-1680824.97</v>
          </cell>
        </row>
        <row r="333">
          <cell r="A333">
            <v>560126</v>
          </cell>
          <cell r="B333" t="str">
            <v>Security (Chubb)</v>
          </cell>
          <cell r="C333">
            <v>0</v>
          </cell>
          <cell r="D333">
            <v>0</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0</v>
          </cell>
          <cell r="U333">
            <v>0</v>
          </cell>
          <cell r="V333">
            <v>0</v>
          </cell>
          <cell r="W333">
            <v>0</v>
          </cell>
          <cell r="X333">
            <v>0</v>
          </cell>
          <cell r="Y333">
            <v>0</v>
          </cell>
          <cell r="Z333">
            <v>0</v>
          </cell>
          <cell r="AA333">
            <v>0</v>
          </cell>
          <cell r="AB333">
            <v>0</v>
          </cell>
          <cell r="AC333">
            <v>0</v>
          </cell>
          <cell r="AD333">
            <v>0</v>
          </cell>
          <cell r="AE333">
            <v>0</v>
          </cell>
          <cell r="AF333">
            <v>0</v>
          </cell>
          <cell r="AG333">
            <v>0</v>
          </cell>
          <cell r="AH333">
            <v>0</v>
          </cell>
          <cell r="AI333">
            <v>0</v>
          </cell>
          <cell r="AJ333">
            <v>0</v>
          </cell>
          <cell r="AK333">
            <v>0</v>
          </cell>
          <cell r="AL333">
            <v>0</v>
          </cell>
          <cell r="AM333">
            <v>0</v>
          </cell>
          <cell r="AN333">
            <v>0</v>
          </cell>
        </row>
        <row r="334">
          <cell r="A334">
            <v>560129</v>
          </cell>
          <cell r="B334" t="str">
            <v>Bad Debts Recovered</v>
          </cell>
          <cell r="C334">
            <v>0</v>
          </cell>
          <cell r="D334">
            <v>0</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-1427.07</v>
          </cell>
          <cell r="AJ334">
            <v>0</v>
          </cell>
          <cell r="AK334">
            <v>0</v>
          </cell>
          <cell r="AL334">
            <v>0</v>
          </cell>
          <cell r="AM334">
            <v>-1427.07</v>
          </cell>
          <cell r="AN334">
            <v>0</v>
          </cell>
        </row>
        <row r="335">
          <cell r="A335">
            <v>560131</v>
          </cell>
          <cell r="B335" t="str">
            <v>Property Rentals</v>
          </cell>
          <cell r="C335">
            <v>0</v>
          </cell>
          <cell r="D335">
            <v>0</v>
          </cell>
          <cell r="E335">
            <v>-8951.85</v>
          </cell>
          <cell r="F335">
            <v>-6872.25</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-7862.5</v>
          </cell>
          <cell r="AH335">
            <v>-9996</v>
          </cell>
          <cell r="AI335">
            <v>0</v>
          </cell>
          <cell r="AJ335">
            <v>0</v>
          </cell>
          <cell r="AK335">
            <v>-3913.55</v>
          </cell>
          <cell r="AL335">
            <v>0</v>
          </cell>
          <cell r="AM335">
            <v>-20727.900000000001</v>
          </cell>
          <cell r="AN335">
            <v>-16868.25</v>
          </cell>
        </row>
        <row r="336">
          <cell r="A336">
            <v>560134</v>
          </cell>
          <cell r="B336" t="str">
            <v>Unidentified Receipts</v>
          </cell>
          <cell r="C336">
            <v>0</v>
          </cell>
          <cell r="D336">
            <v>0</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v>
          </cell>
          <cell r="Y336">
            <v>0</v>
          </cell>
          <cell r="Z336">
            <v>0</v>
          </cell>
          <cell r="AA336">
            <v>0</v>
          </cell>
          <cell r="AB336">
            <v>0</v>
          </cell>
          <cell r="AC336">
            <v>0</v>
          </cell>
          <cell r="AD336">
            <v>0</v>
          </cell>
          <cell r="AE336">
            <v>0</v>
          </cell>
          <cell r="AF336">
            <v>0</v>
          </cell>
          <cell r="AG336">
            <v>0</v>
          </cell>
          <cell r="AH336">
            <v>0</v>
          </cell>
          <cell r="AI336">
            <v>0</v>
          </cell>
          <cell r="AJ336">
            <v>0</v>
          </cell>
          <cell r="AK336">
            <v>0</v>
          </cell>
          <cell r="AL336">
            <v>0</v>
          </cell>
          <cell r="AM336">
            <v>0</v>
          </cell>
          <cell r="AN336">
            <v>0</v>
          </cell>
        </row>
        <row r="337">
          <cell r="A337">
            <v>560135</v>
          </cell>
          <cell r="B337" t="str">
            <v>CRAFT Technical Education</v>
          </cell>
          <cell r="C337">
            <v>0</v>
          </cell>
          <cell r="D337">
            <v>0</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row>
        <row r="338">
          <cell r="A338">
            <v>560143</v>
          </cell>
          <cell r="B338" t="str">
            <v>Recoverable Wks Revenue</v>
          </cell>
          <cell r="C338">
            <v>0</v>
          </cell>
          <cell r="D338">
            <v>0</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6276.41</v>
          </cell>
          <cell r="AH338">
            <v>-27493.05</v>
          </cell>
          <cell r="AI338">
            <v>0</v>
          </cell>
          <cell r="AJ338">
            <v>0</v>
          </cell>
          <cell r="AK338">
            <v>0</v>
          </cell>
          <cell r="AL338">
            <v>0</v>
          </cell>
          <cell r="AM338">
            <v>6276.41</v>
          </cell>
          <cell r="AN338">
            <v>-27493.05</v>
          </cell>
        </row>
        <row r="339">
          <cell r="A339">
            <v>560147</v>
          </cell>
          <cell r="B339" t="str">
            <v>Officer Contributions</v>
          </cell>
          <cell r="C339">
            <v>0</v>
          </cell>
          <cell r="D339">
            <v>0</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v>
          </cell>
          <cell r="AC339">
            <v>0</v>
          </cell>
          <cell r="AD339">
            <v>0</v>
          </cell>
          <cell r="AE339">
            <v>0</v>
          </cell>
          <cell r="AF339">
            <v>0</v>
          </cell>
          <cell r="AG339">
            <v>-480</v>
          </cell>
          <cell r="AH339">
            <v>0</v>
          </cell>
          <cell r="AI339">
            <v>0</v>
          </cell>
          <cell r="AJ339">
            <v>0</v>
          </cell>
          <cell r="AK339">
            <v>0</v>
          </cell>
          <cell r="AL339">
            <v>0</v>
          </cell>
          <cell r="AM339">
            <v>-480</v>
          </cell>
          <cell r="AN339">
            <v>0</v>
          </cell>
        </row>
        <row r="340">
          <cell r="A340">
            <v>560154</v>
          </cell>
          <cell r="B340" t="str">
            <v>Gas Meter Reading Revenue</v>
          </cell>
          <cell r="C340">
            <v>0</v>
          </cell>
          <cell r="D340">
            <v>0</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-69727.649999999994</v>
          </cell>
          <cell r="AH340">
            <v>-173480.58</v>
          </cell>
          <cell r="AI340">
            <v>0</v>
          </cell>
          <cell r="AJ340">
            <v>0</v>
          </cell>
          <cell r="AK340">
            <v>0</v>
          </cell>
          <cell r="AL340">
            <v>0</v>
          </cell>
          <cell r="AM340">
            <v>-69727.649999999994</v>
          </cell>
          <cell r="AN340">
            <v>-173480.58</v>
          </cell>
        </row>
        <row r="341">
          <cell r="A341">
            <v>560155</v>
          </cell>
          <cell r="B341" t="str">
            <v>Meter Provisioning Revenue</v>
          </cell>
          <cell r="C341">
            <v>0</v>
          </cell>
          <cell r="D341">
            <v>0</v>
          </cell>
          <cell r="E341">
            <v>0</v>
          </cell>
          <cell r="F341">
            <v>0</v>
          </cell>
          <cell r="G341">
            <v>0</v>
          </cell>
          <cell r="H341">
            <v>0</v>
          </cell>
          <cell r="I341">
            <v>0</v>
          </cell>
          <cell r="J341">
            <v>0</v>
          </cell>
          <cell r="K341">
            <v>-6509.25</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-36186.85</v>
          </cell>
          <cell r="AH341">
            <v>-147141.12</v>
          </cell>
          <cell r="AI341">
            <v>0</v>
          </cell>
          <cell r="AJ341">
            <v>0</v>
          </cell>
          <cell r="AK341">
            <v>0</v>
          </cell>
          <cell r="AL341">
            <v>0</v>
          </cell>
          <cell r="AM341">
            <v>-42696.1</v>
          </cell>
          <cell r="AN341">
            <v>-147141.12</v>
          </cell>
        </row>
        <row r="342">
          <cell r="A342">
            <v>560156</v>
          </cell>
          <cell r="B342" t="str">
            <v>Wholesale Meter Reading Revenu</v>
          </cell>
          <cell r="C342">
            <v>0</v>
          </cell>
          <cell r="D342">
            <v>0</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v>
          </cell>
          <cell r="AD342">
            <v>0</v>
          </cell>
          <cell r="AE342">
            <v>0</v>
          </cell>
          <cell r="AF342">
            <v>0</v>
          </cell>
          <cell r="AG342">
            <v>-52770.39</v>
          </cell>
          <cell r="AH342">
            <v>-147490.98000000001</v>
          </cell>
          <cell r="AI342">
            <v>0</v>
          </cell>
          <cell r="AJ342">
            <v>0</v>
          </cell>
          <cell r="AK342">
            <v>0</v>
          </cell>
          <cell r="AL342">
            <v>0</v>
          </cell>
          <cell r="AM342">
            <v>-52770.39</v>
          </cell>
          <cell r="AN342">
            <v>-147490.98000000001</v>
          </cell>
        </row>
        <row r="343">
          <cell r="A343">
            <v>560157</v>
          </cell>
          <cell r="B343" t="str">
            <v>Contestable Meter Reading</v>
          </cell>
          <cell r="C343">
            <v>0</v>
          </cell>
          <cell r="D343">
            <v>0</v>
          </cell>
          <cell r="E343">
            <v>0</v>
          </cell>
          <cell r="F343">
            <v>0</v>
          </cell>
          <cell r="G343">
            <v>0</v>
          </cell>
          <cell r="H343">
            <v>0</v>
          </cell>
          <cell r="I343">
            <v>0</v>
          </cell>
          <cell r="J343">
            <v>0</v>
          </cell>
          <cell r="K343">
            <v>8345.3799999999992</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-44012.63</v>
          </cell>
          <cell r="AH343">
            <v>-147141.12</v>
          </cell>
          <cell r="AI343">
            <v>0</v>
          </cell>
          <cell r="AJ343">
            <v>0</v>
          </cell>
          <cell r="AK343">
            <v>0</v>
          </cell>
          <cell r="AL343">
            <v>0</v>
          </cell>
          <cell r="AM343">
            <v>-35667.25</v>
          </cell>
          <cell r="AN343">
            <v>-147141.12</v>
          </cell>
        </row>
        <row r="344">
          <cell r="A344">
            <v>560158</v>
          </cell>
          <cell r="B344" t="str">
            <v>Cust Tfr/Reconnection Fees</v>
          </cell>
          <cell r="C344">
            <v>0</v>
          </cell>
          <cell r="D344">
            <v>0</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-283129.09000000003</v>
          </cell>
          <cell r="AH344">
            <v>-380222.82</v>
          </cell>
          <cell r="AI344">
            <v>0</v>
          </cell>
          <cell r="AJ344">
            <v>0</v>
          </cell>
          <cell r="AK344">
            <v>0</v>
          </cell>
          <cell r="AL344">
            <v>0</v>
          </cell>
          <cell r="AM344">
            <v>-283129.09000000003</v>
          </cell>
          <cell r="AN344">
            <v>-380222.82</v>
          </cell>
        </row>
        <row r="345">
          <cell r="A345">
            <v>560159</v>
          </cell>
          <cell r="B345" t="str">
            <v>Discount Received</v>
          </cell>
          <cell r="C345">
            <v>0</v>
          </cell>
          <cell r="D345">
            <v>0</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v>
          </cell>
          <cell r="AG345">
            <v>-5411</v>
          </cell>
          <cell r="AH345">
            <v>0</v>
          </cell>
          <cell r="AI345">
            <v>0</v>
          </cell>
          <cell r="AJ345">
            <v>0</v>
          </cell>
          <cell r="AK345">
            <v>0</v>
          </cell>
          <cell r="AL345">
            <v>0</v>
          </cell>
          <cell r="AM345">
            <v>-5411</v>
          </cell>
          <cell r="AN345">
            <v>0</v>
          </cell>
        </row>
        <row r="346">
          <cell r="A346">
            <v>560162</v>
          </cell>
          <cell r="B346" t="str">
            <v>Co-Gen Contributions Revenue</v>
          </cell>
          <cell r="C346">
            <v>0</v>
          </cell>
          <cell r="D346">
            <v>0</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-5764.78</v>
          </cell>
          <cell r="AL346">
            <v>0</v>
          </cell>
          <cell r="AM346">
            <v>-5764.78</v>
          </cell>
          <cell r="AN346">
            <v>0</v>
          </cell>
        </row>
        <row r="347">
          <cell r="A347">
            <v>560164</v>
          </cell>
          <cell r="B347" t="str">
            <v>Revenue Guarantee Agreements</v>
          </cell>
          <cell r="C347">
            <v>0</v>
          </cell>
          <cell r="D347">
            <v>0</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v>
          </cell>
          <cell r="AN347">
            <v>0</v>
          </cell>
        </row>
        <row r="348">
          <cell r="A348">
            <v>560166</v>
          </cell>
          <cell r="B348" t="str">
            <v>Repairs of Vehicles - External</v>
          </cell>
          <cell r="C348">
            <v>0</v>
          </cell>
          <cell r="D348">
            <v>0</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v>
          </cell>
          <cell r="AD348">
            <v>0</v>
          </cell>
          <cell r="AE348">
            <v>0</v>
          </cell>
          <cell r="AF348">
            <v>0</v>
          </cell>
          <cell r="AG348">
            <v>0</v>
          </cell>
          <cell r="AH348">
            <v>0</v>
          </cell>
          <cell r="AI348">
            <v>0</v>
          </cell>
          <cell r="AJ348">
            <v>0</v>
          </cell>
          <cell r="AK348">
            <v>0</v>
          </cell>
          <cell r="AL348">
            <v>0</v>
          </cell>
          <cell r="AM348">
            <v>0</v>
          </cell>
          <cell r="AN348">
            <v>0</v>
          </cell>
        </row>
        <row r="349">
          <cell r="A349">
            <v>560169</v>
          </cell>
          <cell r="B349" t="str">
            <v>Dishonoured Cheque Fees</v>
          </cell>
          <cell r="C349">
            <v>0</v>
          </cell>
          <cell r="D349">
            <v>0</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row>
        <row r="350">
          <cell r="A350">
            <v>560174</v>
          </cell>
          <cell r="B350" t="str">
            <v>Registration and TAC Refunds</v>
          </cell>
          <cell r="C350">
            <v>0</v>
          </cell>
          <cell r="D350">
            <v>0</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v>
          </cell>
          <cell r="AN350">
            <v>0</v>
          </cell>
        </row>
        <row r="351">
          <cell r="A351">
            <v>560199</v>
          </cell>
          <cell r="B351" t="str">
            <v>Other Revenue</v>
          </cell>
          <cell r="C351">
            <v>-4284.46</v>
          </cell>
          <cell r="D351">
            <v>0</v>
          </cell>
          <cell r="E351">
            <v>-1535.76</v>
          </cell>
          <cell r="F351">
            <v>-24990</v>
          </cell>
          <cell r="G351">
            <v>0</v>
          </cell>
          <cell r="H351">
            <v>0</v>
          </cell>
          <cell r="I351">
            <v>0</v>
          </cell>
          <cell r="J351">
            <v>0</v>
          </cell>
          <cell r="K351">
            <v>-9673.5</v>
          </cell>
          <cell r="L351">
            <v>0</v>
          </cell>
          <cell r="M351">
            <v>-115205.78</v>
          </cell>
          <cell r="N351">
            <v>-99382.24</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-53329.599999999999</v>
          </cell>
          <cell r="AH351">
            <v>-157825.82</v>
          </cell>
          <cell r="AI351">
            <v>-139597.32999999999</v>
          </cell>
          <cell r="AJ351">
            <v>-10000000</v>
          </cell>
          <cell r="AK351">
            <v>0</v>
          </cell>
          <cell r="AL351">
            <v>0</v>
          </cell>
          <cell r="AM351">
            <v>-323626.43</v>
          </cell>
          <cell r="AN351">
            <v>-10282198.060000001</v>
          </cell>
        </row>
        <row r="352">
          <cell r="A352">
            <v>562010</v>
          </cell>
          <cell r="B352" t="str">
            <v>Sub Meter Hire Charges</v>
          </cell>
          <cell r="C352">
            <v>0</v>
          </cell>
          <cell r="D352">
            <v>0</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row>
        <row r="353">
          <cell r="A353">
            <v>562020</v>
          </cell>
          <cell r="B353" t="str">
            <v>Appliance Maintenance</v>
          </cell>
          <cell r="C353">
            <v>0</v>
          </cell>
          <cell r="D353">
            <v>0</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row>
        <row r="354">
          <cell r="A354">
            <v>562030</v>
          </cell>
          <cell r="B354" t="str">
            <v>Recoveries Excess Service</v>
          </cell>
          <cell r="C354">
            <v>0</v>
          </cell>
          <cell r="D354">
            <v>0</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0</v>
          </cell>
          <cell r="AN354">
            <v>0</v>
          </cell>
        </row>
        <row r="355">
          <cell r="A355">
            <v>562040</v>
          </cell>
          <cell r="B355" t="str">
            <v>Natural Gas Account Coll Fee</v>
          </cell>
          <cell r="C355">
            <v>0</v>
          </cell>
          <cell r="D355">
            <v>0</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row>
        <row r="356">
          <cell r="A356">
            <v>562050</v>
          </cell>
          <cell r="B356" t="str">
            <v>Supp Charge Rebate</v>
          </cell>
          <cell r="C356">
            <v>0</v>
          </cell>
          <cell r="D356">
            <v>0</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row>
        <row r="357">
          <cell r="A357">
            <v>564300</v>
          </cell>
          <cell r="B357" t="str">
            <v>Revenue  - GES/ERGS</v>
          </cell>
          <cell r="C357">
            <v>0</v>
          </cell>
          <cell r="D357">
            <v>0</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0</v>
          </cell>
          <cell r="AG357">
            <v>0</v>
          </cell>
          <cell r="AH357">
            <v>0</v>
          </cell>
          <cell r="AI357">
            <v>-58607.61</v>
          </cell>
          <cell r="AJ357">
            <v>0</v>
          </cell>
          <cell r="AK357">
            <v>0</v>
          </cell>
          <cell r="AL357">
            <v>0</v>
          </cell>
          <cell r="AM357">
            <v>-58607.61</v>
          </cell>
          <cell r="AN357">
            <v>0</v>
          </cell>
        </row>
        <row r="358">
          <cell r="A358">
            <v>560152</v>
          </cell>
          <cell r="B358" t="str">
            <v>Other Rev Tariff V - Other</v>
          </cell>
          <cell r="C358">
            <v>0</v>
          </cell>
          <cell r="D358">
            <v>0</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-101951.9</v>
          </cell>
          <cell r="AH358">
            <v>-80967.570000000007</v>
          </cell>
          <cell r="AI358">
            <v>0</v>
          </cell>
          <cell r="AJ358">
            <v>0</v>
          </cell>
          <cell r="AK358">
            <v>0</v>
          </cell>
          <cell r="AL358">
            <v>0</v>
          </cell>
          <cell r="AM358">
            <v>-101951.9</v>
          </cell>
          <cell r="AN358">
            <v>-80967.570000000007</v>
          </cell>
        </row>
        <row r="359">
          <cell r="A359">
            <v>560153</v>
          </cell>
          <cell r="B359" t="str">
            <v>Other Rev Tariff D - Other</v>
          </cell>
          <cell r="C359">
            <v>0</v>
          </cell>
          <cell r="D359">
            <v>0</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-180581.13</v>
          </cell>
          <cell r="AH359">
            <v>-327408.99</v>
          </cell>
          <cell r="AI359">
            <v>0</v>
          </cell>
          <cell r="AJ359">
            <v>0</v>
          </cell>
          <cell r="AK359">
            <v>0</v>
          </cell>
          <cell r="AL359">
            <v>0</v>
          </cell>
          <cell r="AM359">
            <v>-180581.13</v>
          </cell>
          <cell r="AN359">
            <v>-327408.99</v>
          </cell>
        </row>
        <row r="360">
          <cell r="A360">
            <v>560150</v>
          </cell>
          <cell r="B360" t="str">
            <v>Project External Revenue</v>
          </cell>
          <cell r="C360">
            <v>0</v>
          </cell>
          <cell r="D360">
            <v>0</v>
          </cell>
          <cell r="E360">
            <v>0</v>
          </cell>
          <cell r="F360">
            <v>0</v>
          </cell>
          <cell r="G360">
            <v>-290019.07</v>
          </cell>
          <cell r="H360">
            <v>0</v>
          </cell>
          <cell r="I360">
            <v>0</v>
          </cell>
          <cell r="J360">
            <v>0</v>
          </cell>
          <cell r="K360">
            <v>0</v>
          </cell>
          <cell r="L360">
            <v>0</v>
          </cell>
          <cell r="M360">
            <v>-31070.86</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0</v>
          </cell>
          <cell r="AC360">
            <v>0</v>
          </cell>
          <cell r="AD360">
            <v>0</v>
          </cell>
          <cell r="AE360">
            <v>0</v>
          </cell>
          <cell r="AF360">
            <v>0</v>
          </cell>
          <cell r="AG360">
            <v>0</v>
          </cell>
          <cell r="AH360">
            <v>0</v>
          </cell>
          <cell r="AI360">
            <v>0</v>
          </cell>
          <cell r="AJ360">
            <v>0</v>
          </cell>
          <cell r="AK360">
            <v>78975.17</v>
          </cell>
          <cell r="AL360">
            <v>0</v>
          </cell>
          <cell r="AM360">
            <v>-242114.76</v>
          </cell>
          <cell r="AN360">
            <v>0</v>
          </cell>
        </row>
        <row r="361">
          <cell r="A361">
            <v>540660</v>
          </cell>
          <cell r="B361" t="str">
            <v>Other Rev Competitive Kinetik</v>
          </cell>
          <cell r="C361">
            <v>0</v>
          </cell>
          <cell r="D361">
            <v>0</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row>
        <row r="362">
          <cell r="A362">
            <v>540840</v>
          </cell>
          <cell r="B362" t="str">
            <v>Revenue Internal Enetech</v>
          </cell>
          <cell r="C362">
            <v>0</v>
          </cell>
          <cell r="D362">
            <v>0</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row>
        <row r="363">
          <cell r="A363">
            <v>540845</v>
          </cell>
          <cell r="B363" t="str">
            <v>Revenue Fleet Basic Hire</v>
          </cell>
          <cell r="C363">
            <v>0</v>
          </cell>
          <cell r="D363">
            <v>0</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v>
          </cell>
          <cell r="AH363">
            <v>0</v>
          </cell>
          <cell r="AI363">
            <v>0</v>
          </cell>
          <cell r="AJ363">
            <v>0</v>
          </cell>
          <cell r="AK363">
            <v>0</v>
          </cell>
          <cell r="AL363">
            <v>0</v>
          </cell>
          <cell r="AM363">
            <v>0</v>
          </cell>
          <cell r="AN363">
            <v>0</v>
          </cell>
        </row>
        <row r="364">
          <cell r="A364">
            <v>540665</v>
          </cell>
          <cell r="B364" t="str">
            <v>Other Rev Competitive - Other</v>
          </cell>
          <cell r="C364">
            <v>0</v>
          </cell>
          <cell r="D364">
            <v>0</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row>
        <row r="365">
          <cell r="A365">
            <v>540877</v>
          </cell>
          <cell r="B365" t="str">
            <v>Revenue Trading - Electricity</v>
          </cell>
          <cell r="C365">
            <v>0</v>
          </cell>
          <cell r="D365">
            <v>0</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19095549.100000001</v>
          </cell>
          <cell r="AL365">
            <v>-54816100</v>
          </cell>
          <cell r="AM365">
            <v>19095549.100000001</v>
          </cell>
          <cell r="AN365">
            <v>-54816100</v>
          </cell>
        </row>
        <row r="367">
          <cell r="A367" t="str">
            <v>TOTAL</v>
          </cell>
          <cell r="B367" t="str">
            <v>OTHER REVENUE</v>
          </cell>
          <cell r="C367">
            <v>-4554.46</v>
          </cell>
          <cell r="D367">
            <v>0</v>
          </cell>
          <cell r="E367">
            <v>-99328.04</v>
          </cell>
          <cell r="F367">
            <v>-31862.25</v>
          </cell>
          <cell r="G367">
            <v>-290019.07</v>
          </cell>
          <cell r="H367">
            <v>0</v>
          </cell>
          <cell r="I367">
            <v>0</v>
          </cell>
          <cell r="J367">
            <v>0</v>
          </cell>
          <cell r="K367">
            <v>-871074.69</v>
          </cell>
          <cell r="L367">
            <v>-1680824.97</v>
          </cell>
          <cell r="M367">
            <v>-146291.51999999999</v>
          </cell>
          <cell r="N367">
            <v>-99382.24</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-12982.4</v>
          </cell>
          <cell r="AD367">
            <v>0</v>
          </cell>
          <cell r="AE367">
            <v>0</v>
          </cell>
          <cell r="AF367">
            <v>0</v>
          </cell>
          <cell r="AG367">
            <v>-1441861.06</v>
          </cell>
          <cell r="AH367">
            <v>-2481235.61</v>
          </cell>
          <cell r="AI367">
            <v>-265841.5</v>
          </cell>
          <cell r="AJ367">
            <v>-10112500</v>
          </cell>
          <cell r="AK367">
            <v>19138555.27</v>
          </cell>
          <cell r="AL367">
            <v>-54816100</v>
          </cell>
          <cell r="AM367">
            <v>16006602.529999999</v>
          </cell>
          <cell r="AN367">
            <v>-69221905.069999993</v>
          </cell>
        </row>
        <row r="369">
          <cell r="A369" t="str">
            <v>SALARIES</v>
          </cell>
        </row>
        <row r="371">
          <cell r="A371">
            <v>611000</v>
          </cell>
          <cell r="B371" t="str">
            <v>Salaries Ordinary Time</v>
          </cell>
          <cell r="C371">
            <v>2302360.9500000002</v>
          </cell>
          <cell r="D371">
            <v>4254169</v>
          </cell>
          <cell r="E371">
            <v>-721.08</v>
          </cell>
          <cell r="F371">
            <v>0</v>
          </cell>
          <cell r="G371">
            <v>0</v>
          </cell>
          <cell r="H371">
            <v>0</v>
          </cell>
          <cell r="I371">
            <v>0</v>
          </cell>
          <cell r="J371">
            <v>0</v>
          </cell>
          <cell r="K371">
            <v>832426.38</v>
          </cell>
          <cell r="L371">
            <v>5275822.0199999996</v>
          </cell>
          <cell r="M371">
            <v>1038213.37</v>
          </cell>
          <cell r="N371">
            <v>2863255.86</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646649.43999999994</v>
          </cell>
          <cell r="AH371">
            <v>4293159.54</v>
          </cell>
          <cell r="AI371">
            <v>771659.48</v>
          </cell>
          <cell r="AJ371">
            <v>1966242.39</v>
          </cell>
          <cell r="AK371">
            <v>217065.2</v>
          </cell>
          <cell r="AL371">
            <v>1458919.8</v>
          </cell>
          <cell r="AM371">
            <v>5807653.7400000002</v>
          </cell>
          <cell r="AN371">
            <v>20111568.609999999</v>
          </cell>
        </row>
        <row r="372">
          <cell r="A372">
            <v>611001</v>
          </cell>
          <cell r="B372" t="str">
            <v>Salaries - Other</v>
          </cell>
          <cell r="C372">
            <v>0</v>
          </cell>
          <cell r="D372">
            <v>0</v>
          </cell>
          <cell r="E372">
            <v>0</v>
          </cell>
          <cell r="F372">
            <v>0</v>
          </cell>
          <cell r="G372">
            <v>0</v>
          </cell>
          <cell r="H372">
            <v>0</v>
          </cell>
          <cell r="I372">
            <v>0</v>
          </cell>
          <cell r="J372">
            <v>0</v>
          </cell>
          <cell r="K372">
            <v>0</v>
          </cell>
          <cell r="L372">
            <v>0</v>
          </cell>
          <cell r="M372">
            <v>-1150995</v>
          </cell>
          <cell r="N372">
            <v>454919.53</v>
          </cell>
          <cell r="O372">
            <v>0</v>
          </cell>
          <cell r="P372">
            <v>0</v>
          </cell>
          <cell r="Q372">
            <v>0</v>
          </cell>
          <cell r="R372">
            <v>0</v>
          </cell>
          <cell r="S372">
            <v>0</v>
          </cell>
          <cell r="T372">
            <v>0</v>
          </cell>
          <cell r="U372">
            <v>0</v>
          </cell>
          <cell r="V372">
            <v>0</v>
          </cell>
          <cell r="W372">
            <v>0</v>
          </cell>
          <cell r="X372">
            <v>0</v>
          </cell>
          <cell r="Y372">
            <v>0</v>
          </cell>
          <cell r="Z372">
            <v>0</v>
          </cell>
          <cell r="AA372">
            <v>0</v>
          </cell>
          <cell r="AB372">
            <v>0</v>
          </cell>
          <cell r="AC372">
            <v>0</v>
          </cell>
          <cell r="AD372">
            <v>0</v>
          </cell>
          <cell r="AE372">
            <v>0</v>
          </cell>
          <cell r="AF372">
            <v>0</v>
          </cell>
          <cell r="AG372">
            <v>0</v>
          </cell>
          <cell r="AH372">
            <v>0</v>
          </cell>
          <cell r="AI372">
            <v>0</v>
          </cell>
          <cell r="AJ372">
            <v>0</v>
          </cell>
          <cell r="AK372">
            <v>0</v>
          </cell>
          <cell r="AL372">
            <v>0</v>
          </cell>
          <cell r="AM372">
            <v>-1150995</v>
          </cell>
          <cell r="AN372">
            <v>454919.53</v>
          </cell>
        </row>
        <row r="373">
          <cell r="A373">
            <v>611002</v>
          </cell>
          <cell r="B373" t="str">
            <v>Salaries Overtime</v>
          </cell>
          <cell r="C373">
            <v>115640.38</v>
          </cell>
          <cell r="D373">
            <v>0</v>
          </cell>
          <cell r="E373">
            <v>0</v>
          </cell>
          <cell r="F373">
            <v>0</v>
          </cell>
          <cell r="G373">
            <v>0</v>
          </cell>
          <cell r="H373">
            <v>0</v>
          </cell>
          <cell r="I373">
            <v>0</v>
          </cell>
          <cell r="J373">
            <v>0</v>
          </cell>
          <cell r="K373">
            <v>59826.13</v>
          </cell>
          <cell r="L373">
            <v>0</v>
          </cell>
          <cell r="M373">
            <v>7684.63</v>
          </cell>
          <cell r="N373">
            <v>2499.9899999999998</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72071.28</v>
          </cell>
          <cell r="AH373">
            <v>56364.31</v>
          </cell>
          <cell r="AI373">
            <v>-2074.59</v>
          </cell>
          <cell r="AJ373">
            <v>0</v>
          </cell>
          <cell r="AK373">
            <v>0</v>
          </cell>
          <cell r="AL373">
            <v>0</v>
          </cell>
          <cell r="AM373">
            <v>253147.83</v>
          </cell>
          <cell r="AN373">
            <v>58864.3</v>
          </cell>
        </row>
        <row r="374">
          <cell r="A374">
            <v>611003</v>
          </cell>
          <cell r="B374" t="str">
            <v>Salaries - Availability Allow</v>
          </cell>
          <cell r="C374">
            <v>0</v>
          </cell>
          <cell r="D374">
            <v>0</v>
          </cell>
          <cell r="E374">
            <v>0</v>
          </cell>
          <cell r="F374">
            <v>0</v>
          </cell>
          <cell r="G374">
            <v>0</v>
          </cell>
          <cell r="H374">
            <v>0</v>
          </cell>
          <cell r="I374">
            <v>0</v>
          </cell>
          <cell r="J374">
            <v>0</v>
          </cell>
          <cell r="K374">
            <v>3118.23</v>
          </cell>
          <cell r="L374">
            <v>2079.9899999999998</v>
          </cell>
          <cell r="M374">
            <v>9477.42</v>
          </cell>
          <cell r="N374">
            <v>6049.98</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40952.94</v>
          </cell>
          <cell r="AH374">
            <v>0</v>
          </cell>
          <cell r="AI374">
            <v>0</v>
          </cell>
          <cell r="AJ374">
            <v>0</v>
          </cell>
          <cell r="AK374">
            <v>0</v>
          </cell>
          <cell r="AL374">
            <v>0</v>
          </cell>
          <cell r="AM374">
            <v>53548.59</v>
          </cell>
          <cell r="AN374">
            <v>8129.97</v>
          </cell>
        </row>
        <row r="375">
          <cell r="A375">
            <v>611004</v>
          </cell>
          <cell r="B375" t="str">
            <v>Salaries - Relocation Allow</v>
          </cell>
          <cell r="C375">
            <v>0</v>
          </cell>
          <cell r="D375">
            <v>0</v>
          </cell>
          <cell r="E375">
            <v>0</v>
          </cell>
          <cell r="F375">
            <v>0</v>
          </cell>
          <cell r="G375">
            <v>0</v>
          </cell>
          <cell r="H375">
            <v>0</v>
          </cell>
          <cell r="I375">
            <v>0</v>
          </cell>
          <cell r="J375">
            <v>0</v>
          </cell>
          <cell r="K375">
            <v>0</v>
          </cell>
          <cell r="L375">
            <v>0</v>
          </cell>
          <cell r="M375">
            <v>3837</v>
          </cell>
          <cell r="N375">
            <v>0</v>
          </cell>
          <cell r="O375">
            <v>0</v>
          </cell>
          <cell r="P375">
            <v>0</v>
          </cell>
          <cell r="Q375">
            <v>0</v>
          </cell>
          <cell r="R375">
            <v>0</v>
          </cell>
          <cell r="S375">
            <v>0</v>
          </cell>
          <cell r="T375">
            <v>0</v>
          </cell>
          <cell r="U375">
            <v>0</v>
          </cell>
          <cell r="V375">
            <v>0</v>
          </cell>
          <cell r="W375">
            <v>0</v>
          </cell>
          <cell r="X375">
            <v>0</v>
          </cell>
          <cell r="Y375">
            <v>0</v>
          </cell>
          <cell r="Z375">
            <v>0</v>
          </cell>
          <cell r="AA375">
            <v>0</v>
          </cell>
          <cell r="AB375">
            <v>0</v>
          </cell>
          <cell r="AC375">
            <v>0</v>
          </cell>
          <cell r="AD375">
            <v>0</v>
          </cell>
          <cell r="AE375">
            <v>0</v>
          </cell>
          <cell r="AF375">
            <v>0</v>
          </cell>
          <cell r="AG375">
            <v>0</v>
          </cell>
          <cell r="AH375">
            <v>0</v>
          </cell>
          <cell r="AI375">
            <v>0</v>
          </cell>
          <cell r="AJ375">
            <v>0</v>
          </cell>
          <cell r="AK375">
            <v>0</v>
          </cell>
          <cell r="AL375">
            <v>0</v>
          </cell>
          <cell r="AM375">
            <v>3837</v>
          </cell>
          <cell r="AN375">
            <v>0</v>
          </cell>
        </row>
        <row r="376">
          <cell r="A376">
            <v>611090</v>
          </cell>
          <cell r="B376" t="str">
            <v>Salaries Suspense Normal Time</v>
          </cell>
          <cell r="C376">
            <v>0</v>
          </cell>
          <cell r="D376">
            <v>0</v>
          </cell>
          <cell r="E376">
            <v>0</v>
          </cell>
          <cell r="F376">
            <v>0</v>
          </cell>
          <cell r="G376">
            <v>0</v>
          </cell>
          <cell r="H376">
            <v>0</v>
          </cell>
          <cell r="I376">
            <v>0</v>
          </cell>
          <cell r="J376">
            <v>0</v>
          </cell>
          <cell r="K376">
            <v>5430.42</v>
          </cell>
          <cell r="L376">
            <v>0</v>
          </cell>
          <cell r="M376">
            <v>18417.41</v>
          </cell>
          <cell r="N376">
            <v>78289.11</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2406.21</v>
          </cell>
          <cell r="AH376">
            <v>0</v>
          </cell>
          <cell r="AI376">
            <v>5071.2700000000004</v>
          </cell>
          <cell r="AJ376">
            <v>0</v>
          </cell>
          <cell r="AK376">
            <v>53086.37</v>
          </cell>
          <cell r="AL376">
            <v>0</v>
          </cell>
          <cell r="AM376">
            <v>84411.68</v>
          </cell>
          <cell r="AN376">
            <v>78289.11</v>
          </cell>
        </row>
        <row r="377">
          <cell r="A377">
            <v>611092</v>
          </cell>
          <cell r="B377" t="str">
            <v>Salaries Suspense Overtime</v>
          </cell>
          <cell r="C377">
            <v>0</v>
          </cell>
          <cell r="D377">
            <v>0</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-1481.88</v>
          </cell>
          <cell r="AH377">
            <v>0</v>
          </cell>
          <cell r="AI377">
            <v>0</v>
          </cell>
          <cell r="AJ377">
            <v>0</v>
          </cell>
          <cell r="AK377">
            <v>0</v>
          </cell>
          <cell r="AL377">
            <v>0</v>
          </cell>
          <cell r="AM377">
            <v>-1481.88</v>
          </cell>
          <cell r="AN377">
            <v>0</v>
          </cell>
        </row>
        <row r="378">
          <cell r="A378">
            <v>611200</v>
          </cell>
          <cell r="B378" t="str">
            <v>Oncosts Expense</v>
          </cell>
          <cell r="C378">
            <v>0</v>
          </cell>
          <cell r="D378">
            <v>0</v>
          </cell>
          <cell r="E378">
            <v>0</v>
          </cell>
          <cell r="F378">
            <v>0</v>
          </cell>
          <cell r="G378">
            <v>0</v>
          </cell>
          <cell r="H378">
            <v>0</v>
          </cell>
          <cell r="I378">
            <v>0</v>
          </cell>
          <cell r="J378">
            <v>0</v>
          </cell>
          <cell r="K378">
            <v>138454.37</v>
          </cell>
          <cell r="L378">
            <v>0</v>
          </cell>
          <cell r="M378">
            <v>127502.28</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234320.33</v>
          </cell>
          <cell r="AH378">
            <v>0</v>
          </cell>
          <cell r="AI378">
            <v>83976.36</v>
          </cell>
          <cell r="AJ378">
            <v>0</v>
          </cell>
          <cell r="AK378">
            <v>50293.59</v>
          </cell>
          <cell r="AL378">
            <v>0</v>
          </cell>
          <cell r="AM378">
            <v>634546.93000000005</v>
          </cell>
          <cell r="AN378">
            <v>0</v>
          </cell>
        </row>
        <row r="379">
          <cell r="A379">
            <v>611910</v>
          </cell>
          <cell r="B379" t="str">
            <v>Salaries Redundancy Payments</v>
          </cell>
          <cell r="C379">
            <v>0</v>
          </cell>
          <cell r="D379">
            <v>0</v>
          </cell>
          <cell r="E379">
            <v>0</v>
          </cell>
          <cell r="F379">
            <v>0</v>
          </cell>
          <cell r="G379">
            <v>-261003.23</v>
          </cell>
          <cell r="H379">
            <v>0</v>
          </cell>
          <cell r="I379">
            <v>0</v>
          </cell>
          <cell r="J379">
            <v>0</v>
          </cell>
          <cell r="K379">
            <v>0</v>
          </cell>
          <cell r="L379">
            <v>0</v>
          </cell>
          <cell r="M379">
            <v>-76236.2</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92506.39</v>
          </cell>
          <cell r="AH379">
            <v>2372340.4</v>
          </cell>
          <cell r="AI379">
            <v>0</v>
          </cell>
          <cell r="AJ379">
            <v>0</v>
          </cell>
          <cell r="AK379">
            <v>35862.5</v>
          </cell>
          <cell r="AL379">
            <v>0</v>
          </cell>
          <cell r="AM379">
            <v>-208870.54</v>
          </cell>
          <cell r="AN379">
            <v>2372340.4</v>
          </cell>
        </row>
        <row r="380">
          <cell r="A380">
            <v>611911</v>
          </cell>
          <cell r="B380" t="str">
            <v>Redundancy Reimbt Salaries</v>
          </cell>
          <cell r="C380">
            <v>0</v>
          </cell>
          <cell r="D380">
            <v>0</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row>
        <row r="381">
          <cell r="A381">
            <v>614000</v>
          </cell>
          <cell r="B381" t="str">
            <v>Contracts Labour Non-Payroll</v>
          </cell>
          <cell r="C381">
            <v>90690.39</v>
          </cell>
          <cell r="D381">
            <v>306000</v>
          </cell>
          <cell r="E381">
            <v>0</v>
          </cell>
          <cell r="F381">
            <v>0</v>
          </cell>
          <cell r="G381">
            <v>2662.41</v>
          </cell>
          <cell r="H381">
            <v>0</v>
          </cell>
          <cell r="I381">
            <v>0</v>
          </cell>
          <cell r="J381">
            <v>0</v>
          </cell>
          <cell r="K381">
            <v>266740.09999999998</v>
          </cell>
          <cell r="L381">
            <v>97151.96</v>
          </cell>
          <cell r="M381">
            <v>74410</v>
          </cell>
          <cell r="N381">
            <v>633027.72</v>
          </cell>
          <cell r="O381">
            <v>0</v>
          </cell>
          <cell r="P381">
            <v>0</v>
          </cell>
          <cell r="Q381">
            <v>0</v>
          </cell>
          <cell r="R381">
            <v>0</v>
          </cell>
          <cell r="S381">
            <v>0</v>
          </cell>
          <cell r="T381">
            <v>0</v>
          </cell>
          <cell r="U381">
            <v>0</v>
          </cell>
          <cell r="V381">
            <v>0</v>
          </cell>
          <cell r="W381">
            <v>0</v>
          </cell>
          <cell r="X381">
            <v>0</v>
          </cell>
          <cell r="Y381">
            <v>0</v>
          </cell>
          <cell r="Z381">
            <v>0</v>
          </cell>
          <cell r="AA381">
            <v>0</v>
          </cell>
          <cell r="AB381">
            <v>0</v>
          </cell>
          <cell r="AC381">
            <v>0</v>
          </cell>
          <cell r="AD381">
            <v>0</v>
          </cell>
          <cell r="AE381">
            <v>0</v>
          </cell>
          <cell r="AF381">
            <v>0</v>
          </cell>
          <cell r="AG381">
            <v>0</v>
          </cell>
          <cell r="AH381">
            <v>0</v>
          </cell>
          <cell r="AI381">
            <v>3621</v>
          </cell>
          <cell r="AJ381">
            <v>118250.01</v>
          </cell>
          <cell r="AK381">
            <v>19748.41</v>
          </cell>
          <cell r="AL381">
            <v>0</v>
          </cell>
          <cell r="AM381">
            <v>457872.31</v>
          </cell>
          <cell r="AN381">
            <v>1154429.69</v>
          </cell>
        </row>
        <row r="382">
          <cell r="A382">
            <v>614005</v>
          </cell>
          <cell r="B382" t="str">
            <v>Payroll Tax - Cont Lbr nonpayr</v>
          </cell>
          <cell r="C382">
            <v>0</v>
          </cell>
          <cell r="D382">
            <v>0</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row>
        <row r="383">
          <cell r="A383">
            <v>614010</v>
          </cell>
          <cell r="B383" t="str">
            <v>Contract Labour Super Contribn</v>
          </cell>
          <cell r="C383">
            <v>0</v>
          </cell>
          <cell r="D383">
            <v>0</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row>
        <row r="384">
          <cell r="A384">
            <v>614050</v>
          </cell>
          <cell r="B384" t="str">
            <v>Temporary Staff - Agency</v>
          </cell>
          <cell r="C384">
            <v>0</v>
          </cell>
          <cell r="D384">
            <v>0</v>
          </cell>
          <cell r="E384">
            <v>0</v>
          </cell>
          <cell r="F384">
            <v>0</v>
          </cell>
          <cell r="G384">
            <v>0</v>
          </cell>
          <cell r="H384">
            <v>0</v>
          </cell>
          <cell r="I384">
            <v>0</v>
          </cell>
          <cell r="J384">
            <v>0</v>
          </cell>
          <cell r="K384">
            <v>1582964.83</v>
          </cell>
          <cell r="L384">
            <v>34800</v>
          </cell>
          <cell r="M384">
            <v>145794.62</v>
          </cell>
          <cell r="N384">
            <v>289598.39</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190467.6</v>
          </cell>
          <cell r="AH384">
            <v>349180.61</v>
          </cell>
          <cell r="AI384">
            <v>225221.05</v>
          </cell>
          <cell r="AJ384">
            <v>0</v>
          </cell>
          <cell r="AK384">
            <v>28283.39</v>
          </cell>
          <cell r="AL384">
            <v>0</v>
          </cell>
          <cell r="AM384">
            <v>2172731.4900000002</v>
          </cell>
          <cell r="AN384">
            <v>673579</v>
          </cell>
        </row>
        <row r="385">
          <cell r="A385">
            <v>614055</v>
          </cell>
          <cell r="B385" t="str">
            <v>Payroll Tax -Agency</v>
          </cell>
          <cell r="C385">
            <v>0</v>
          </cell>
          <cell r="D385">
            <v>0</v>
          </cell>
          <cell r="E385">
            <v>0</v>
          </cell>
          <cell r="F385">
            <v>0</v>
          </cell>
          <cell r="G385">
            <v>0</v>
          </cell>
          <cell r="H385">
            <v>0</v>
          </cell>
          <cell r="I385">
            <v>0</v>
          </cell>
          <cell r="J385">
            <v>0</v>
          </cell>
          <cell r="K385">
            <v>126114.36</v>
          </cell>
          <cell r="L385">
            <v>549.99</v>
          </cell>
          <cell r="M385">
            <v>5617.98</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389.87</v>
          </cell>
          <cell r="AH385">
            <v>1235.5</v>
          </cell>
          <cell r="AI385">
            <v>7761.46</v>
          </cell>
          <cell r="AJ385">
            <v>127877.4</v>
          </cell>
          <cell r="AK385">
            <v>3558.58</v>
          </cell>
          <cell r="AL385">
            <v>0</v>
          </cell>
          <cell r="AM385">
            <v>143442.25</v>
          </cell>
          <cell r="AN385">
            <v>129662.89</v>
          </cell>
        </row>
        <row r="386">
          <cell r="A386">
            <v>615130</v>
          </cell>
          <cell r="B386" t="str">
            <v>Sick Leave O-C Crdts Sals</v>
          </cell>
          <cell r="C386">
            <v>0</v>
          </cell>
          <cell r="D386">
            <v>0</v>
          </cell>
          <cell r="E386">
            <v>0</v>
          </cell>
          <cell r="F386">
            <v>0</v>
          </cell>
          <cell r="G386">
            <v>0</v>
          </cell>
          <cell r="H386">
            <v>0</v>
          </cell>
          <cell r="I386">
            <v>0</v>
          </cell>
          <cell r="J386">
            <v>0</v>
          </cell>
          <cell r="K386">
            <v>-30034.59</v>
          </cell>
          <cell r="L386">
            <v>0</v>
          </cell>
          <cell r="M386">
            <v>-20435.330000000002</v>
          </cell>
          <cell r="N386">
            <v>-6239.13</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-144227.34</v>
          </cell>
          <cell r="AH386">
            <v>-35900.769999999997</v>
          </cell>
          <cell r="AI386">
            <v>-17335.46</v>
          </cell>
          <cell r="AJ386">
            <v>0</v>
          </cell>
          <cell r="AK386">
            <v>-7367.15</v>
          </cell>
          <cell r="AL386">
            <v>0</v>
          </cell>
          <cell r="AM386">
            <v>-219399.87</v>
          </cell>
          <cell r="AN386">
            <v>-42139.9</v>
          </cell>
        </row>
        <row r="387">
          <cell r="A387">
            <v>615135</v>
          </cell>
          <cell r="B387" t="str">
            <v>Sick Leave Taken - Salaries</v>
          </cell>
          <cell r="C387">
            <v>0</v>
          </cell>
          <cell r="D387">
            <v>0</v>
          </cell>
          <cell r="E387">
            <v>0</v>
          </cell>
          <cell r="F387">
            <v>0</v>
          </cell>
          <cell r="G387">
            <v>0</v>
          </cell>
          <cell r="H387">
            <v>0</v>
          </cell>
          <cell r="I387">
            <v>0</v>
          </cell>
          <cell r="J387">
            <v>0</v>
          </cell>
          <cell r="K387">
            <v>33716.19</v>
          </cell>
          <cell r="L387">
            <v>0</v>
          </cell>
          <cell r="M387">
            <v>5936.84</v>
          </cell>
          <cell r="N387">
            <v>6239.13</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83523.960000000006</v>
          </cell>
          <cell r="AH387">
            <v>36007.96</v>
          </cell>
          <cell r="AI387">
            <v>9899.4699999999993</v>
          </cell>
          <cell r="AJ387">
            <v>0</v>
          </cell>
          <cell r="AK387">
            <v>751.44</v>
          </cell>
          <cell r="AL387">
            <v>0</v>
          </cell>
          <cell r="AM387">
            <v>133827.9</v>
          </cell>
          <cell r="AN387">
            <v>42247.09</v>
          </cell>
        </row>
        <row r="388">
          <cell r="A388">
            <v>615140</v>
          </cell>
          <cell r="B388" t="str">
            <v>O/Paid Lv O-C Crdts Sals</v>
          </cell>
          <cell r="C388">
            <v>0</v>
          </cell>
          <cell r="D388">
            <v>0</v>
          </cell>
          <cell r="E388">
            <v>0</v>
          </cell>
          <cell r="F388">
            <v>0</v>
          </cell>
          <cell r="G388">
            <v>0</v>
          </cell>
          <cell r="H388">
            <v>0</v>
          </cell>
          <cell r="I388">
            <v>0</v>
          </cell>
          <cell r="J388">
            <v>0</v>
          </cell>
          <cell r="K388">
            <v>-70948.13</v>
          </cell>
          <cell r="L388">
            <v>0</v>
          </cell>
          <cell r="M388">
            <v>-61494.66</v>
          </cell>
          <cell r="N388">
            <v>-31196.21</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-212877.43</v>
          </cell>
          <cell r="AH388">
            <v>-160286.93</v>
          </cell>
          <cell r="AI388">
            <v>-34059.22</v>
          </cell>
          <cell r="AJ388">
            <v>0</v>
          </cell>
          <cell r="AK388">
            <v>-24330.87</v>
          </cell>
          <cell r="AL388">
            <v>0</v>
          </cell>
          <cell r="AM388">
            <v>-403710.31</v>
          </cell>
          <cell r="AN388">
            <v>-191483.14</v>
          </cell>
        </row>
        <row r="389">
          <cell r="A389">
            <v>615145</v>
          </cell>
          <cell r="B389" t="str">
            <v>O/Paid Lv Taken Sals</v>
          </cell>
          <cell r="C389">
            <v>0</v>
          </cell>
          <cell r="D389">
            <v>0</v>
          </cell>
          <cell r="E389">
            <v>0</v>
          </cell>
          <cell r="F389">
            <v>0</v>
          </cell>
          <cell r="G389">
            <v>0</v>
          </cell>
          <cell r="H389">
            <v>0</v>
          </cell>
          <cell r="I389">
            <v>0</v>
          </cell>
          <cell r="J389">
            <v>0</v>
          </cell>
          <cell r="K389">
            <v>120274.85</v>
          </cell>
          <cell r="L389">
            <v>0</v>
          </cell>
          <cell r="M389">
            <v>90820.67</v>
          </cell>
          <cell r="N389">
            <v>31196.21</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427869.32</v>
          </cell>
          <cell r="AH389">
            <v>165875.06</v>
          </cell>
          <cell r="AI389">
            <v>69194</v>
          </cell>
          <cell r="AJ389">
            <v>61989</v>
          </cell>
          <cell r="AK389">
            <v>39320.51</v>
          </cell>
          <cell r="AL389">
            <v>0</v>
          </cell>
          <cell r="AM389">
            <v>747479.35</v>
          </cell>
          <cell r="AN389">
            <v>259060.27</v>
          </cell>
        </row>
        <row r="390">
          <cell r="A390">
            <v>615160</v>
          </cell>
          <cell r="B390" t="str">
            <v>Workcover O-C Crdts Sals</v>
          </cell>
          <cell r="C390">
            <v>0</v>
          </cell>
          <cell r="D390">
            <v>0</v>
          </cell>
          <cell r="E390">
            <v>0</v>
          </cell>
          <cell r="F390">
            <v>0</v>
          </cell>
          <cell r="G390">
            <v>0</v>
          </cell>
          <cell r="H390">
            <v>0</v>
          </cell>
          <cell r="I390">
            <v>0</v>
          </cell>
          <cell r="J390">
            <v>0</v>
          </cell>
          <cell r="K390">
            <v>-14556.18</v>
          </cell>
          <cell r="L390">
            <v>0</v>
          </cell>
          <cell r="M390">
            <v>-13736.58</v>
          </cell>
          <cell r="N390">
            <v>-10259.129999999999</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v>
          </cell>
          <cell r="AD390">
            <v>0</v>
          </cell>
          <cell r="AE390">
            <v>0</v>
          </cell>
          <cell r="AF390">
            <v>0</v>
          </cell>
          <cell r="AG390">
            <v>-110660.72</v>
          </cell>
          <cell r="AH390">
            <v>-34637.14</v>
          </cell>
          <cell r="AI390">
            <v>-16590.650000000001</v>
          </cell>
          <cell r="AJ390">
            <v>0</v>
          </cell>
          <cell r="AK390">
            <v>-3998.76</v>
          </cell>
          <cell r="AL390">
            <v>0</v>
          </cell>
          <cell r="AM390">
            <v>-159542.89000000001</v>
          </cell>
          <cell r="AN390">
            <v>-44896.27</v>
          </cell>
        </row>
        <row r="391">
          <cell r="A391">
            <v>615162</v>
          </cell>
          <cell r="B391" t="str">
            <v>Workcover Medical Exp Sals</v>
          </cell>
          <cell r="C391">
            <v>0</v>
          </cell>
          <cell r="D391">
            <v>0</v>
          </cell>
          <cell r="E391">
            <v>0</v>
          </cell>
          <cell r="F391">
            <v>0</v>
          </cell>
          <cell r="G391">
            <v>-158.5</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-158.5</v>
          </cell>
          <cell r="AN391">
            <v>0</v>
          </cell>
        </row>
        <row r="392">
          <cell r="A392">
            <v>615165</v>
          </cell>
          <cell r="B392" t="str">
            <v>Workcover Leave Taken Sals</v>
          </cell>
          <cell r="C392">
            <v>0</v>
          </cell>
          <cell r="D392">
            <v>0</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row>
        <row r="393">
          <cell r="A393">
            <v>615167</v>
          </cell>
          <cell r="B393" t="str">
            <v>Workcover Recoupment Sals</v>
          </cell>
          <cell r="C393">
            <v>0</v>
          </cell>
          <cell r="D393">
            <v>0</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v>
          </cell>
          <cell r="AF393">
            <v>0</v>
          </cell>
          <cell r="AG393">
            <v>0</v>
          </cell>
          <cell r="AH393">
            <v>0</v>
          </cell>
          <cell r="AI393">
            <v>0</v>
          </cell>
          <cell r="AJ393">
            <v>0</v>
          </cell>
          <cell r="AK393">
            <v>0</v>
          </cell>
          <cell r="AL393">
            <v>0</v>
          </cell>
          <cell r="AM393">
            <v>0</v>
          </cell>
          <cell r="AN393">
            <v>0</v>
          </cell>
        </row>
        <row r="394">
          <cell r="A394">
            <v>615169</v>
          </cell>
          <cell r="B394" t="str">
            <v>Workcover Levy Sals</v>
          </cell>
          <cell r="C394">
            <v>1629.5</v>
          </cell>
          <cell r="D394">
            <v>0</v>
          </cell>
          <cell r="E394">
            <v>0</v>
          </cell>
          <cell r="F394">
            <v>0</v>
          </cell>
          <cell r="G394">
            <v>0</v>
          </cell>
          <cell r="H394">
            <v>0</v>
          </cell>
          <cell r="I394">
            <v>0</v>
          </cell>
          <cell r="J394">
            <v>0</v>
          </cell>
          <cell r="K394">
            <v>21910.86</v>
          </cell>
          <cell r="L394">
            <v>0</v>
          </cell>
          <cell r="M394">
            <v>7286.88</v>
          </cell>
          <cell r="N394">
            <v>10259.129999999999</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35344.639999999999</v>
          </cell>
          <cell r="AH394">
            <v>34663.980000000003</v>
          </cell>
          <cell r="AI394">
            <v>22098.49</v>
          </cell>
          <cell r="AJ394">
            <v>143157.1</v>
          </cell>
          <cell r="AK394">
            <v>14217.08</v>
          </cell>
          <cell r="AL394">
            <v>0</v>
          </cell>
          <cell r="AM394">
            <v>102487.45</v>
          </cell>
          <cell r="AN394">
            <v>188080.21</v>
          </cell>
        </row>
        <row r="395">
          <cell r="A395">
            <v>615170</v>
          </cell>
          <cell r="B395" t="str">
            <v>SuperA - Oncost Credit Sals</v>
          </cell>
          <cell r="C395">
            <v>0</v>
          </cell>
          <cell r="D395">
            <v>0</v>
          </cell>
          <cell r="E395">
            <v>0</v>
          </cell>
          <cell r="F395">
            <v>0</v>
          </cell>
          <cell r="G395">
            <v>0</v>
          </cell>
          <cell r="H395">
            <v>0</v>
          </cell>
          <cell r="I395">
            <v>0</v>
          </cell>
          <cell r="J395">
            <v>0</v>
          </cell>
          <cell r="K395">
            <v>-146916.63</v>
          </cell>
          <cell r="L395">
            <v>0</v>
          </cell>
          <cell r="M395">
            <v>-133531.98000000001</v>
          </cell>
          <cell r="N395">
            <v>-81422.2</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-256889.59</v>
          </cell>
          <cell r="AH395">
            <v>-436254.01</v>
          </cell>
          <cell r="AI395">
            <v>-88784.02</v>
          </cell>
          <cell r="AJ395">
            <v>0</v>
          </cell>
          <cell r="AK395">
            <v>-55033.26</v>
          </cell>
          <cell r="AL395">
            <v>0</v>
          </cell>
          <cell r="AM395">
            <v>-681155.48</v>
          </cell>
          <cell r="AN395">
            <v>-517676.21</v>
          </cell>
        </row>
        <row r="396">
          <cell r="A396">
            <v>615173</v>
          </cell>
          <cell r="B396" t="str">
            <v>SuperA - Employer Contn Sals</v>
          </cell>
          <cell r="C396">
            <v>18000</v>
          </cell>
          <cell r="D396">
            <v>0</v>
          </cell>
          <cell r="E396">
            <v>-290991.12</v>
          </cell>
          <cell r="F396">
            <v>0</v>
          </cell>
          <cell r="G396">
            <v>0</v>
          </cell>
          <cell r="H396">
            <v>0</v>
          </cell>
          <cell r="I396">
            <v>0</v>
          </cell>
          <cell r="J396">
            <v>0</v>
          </cell>
          <cell r="K396">
            <v>168087.07</v>
          </cell>
          <cell r="L396">
            <v>0</v>
          </cell>
          <cell r="M396">
            <v>141879.47</v>
          </cell>
          <cell r="N396">
            <v>81422.2</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268677.46000000002</v>
          </cell>
          <cell r="AH396">
            <v>436253.26</v>
          </cell>
          <cell r="AI396">
            <v>89258.15</v>
          </cell>
          <cell r="AJ396">
            <v>183197.74</v>
          </cell>
          <cell r="AK396">
            <v>65717.7</v>
          </cell>
          <cell r="AL396">
            <v>0</v>
          </cell>
          <cell r="AM396">
            <v>460628.73</v>
          </cell>
          <cell r="AN396">
            <v>700873.2</v>
          </cell>
        </row>
        <row r="397">
          <cell r="A397">
            <v>615180</v>
          </cell>
          <cell r="B397" t="str">
            <v>Payroll Tax Oncost Credit Sals</v>
          </cell>
          <cell r="C397">
            <v>0</v>
          </cell>
          <cell r="D397">
            <v>0</v>
          </cell>
          <cell r="E397">
            <v>0</v>
          </cell>
          <cell r="F397">
            <v>0</v>
          </cell>
          <cell r="G397">
            <v>0</v>
          </cell>
          <cell r="H397">
            <v>0</v>
          </cell>
          <cell r="I397">
            <v>0</v>
          </cell>
          <cell r="J397">
            <v>0</v>
          </cell>
          <cell r="K397">
            <v>-127711.02</v>
          </cell>
          <cell r="L397">
            <v>0</v>
          </cell>
          <cell r="M397">
            <v>-109176.86</v>
          </cell>
          <cell r="N397">
            <v>-56995.57</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-316657.65000000002</v>
          </cell>
          <cell r="AH397">
            <v>-241372.42</v>
          </cell>
          <cell r="AI397">
            <v>-63871.89</v>
          </cell>
          <cell r="AJ397">
            <v>0</v>
          </cell>
          <cell r="AK397">
            <v>-39372.53</v>
          </cell>
          <cell r="AL397">
            <v>0</v>
          </cell>
          <cell r="AM397">
            <v>-656789.94999999995</v>
          </cell>
          <cell r="AN397">
            <v>-298367.99</v>
          </cell>
        </row>
        <row r="398">
          <cell r="A398">
            <v>615183</v>
          </cell>
          <cell r="B398" t="str">
            <v>Payroll Tax Payments Sals</v>
          </cell>
          <cell r="C398">
            <v>0</v>
          </cell>
          <cell r="D398">
            <v>0</v>
          </cell>
          <cell r="E398">
            <v>268491.42</v>
          </cell>
          <cell r="F398">
            <v>0</v>
          </cell>
          <cell r="G398">
            <v>0</v>
          </cell>
          <cell r="H398">
            <v>0</v>
          </cell>
          <cell r="I398">
            <v>0</v>
          </cell>
          <cell r="J398">
            <v>0</v>
          </cell>
          <cell r="K398">
            <v>47509.04</v>
          </cell>
          <cell r="L398">
            <v>0</v>
          </cell>
          <cell r="M398">
            <v>63591.56</v>
          </cell>
          <cell r="N398">
            <v>56995.57</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172527.46</v>
          </cell>
          <cell r="AH398">
            <v>244774.98</v>
          </cell>
          <cell r="AI398">
            <v>62508.07</v>
          </cell>
          <cell r="AJ398">
            <v>0</v>
          </cell>
          <cell r="AK398">
            <v>16312.55</v>
          </cell>
          <cell r="AL398">
            <v>0</v>
          </cell>
          <cell r="AM398">
            <v>630940.1</v>
          </cell>
          <cell r="AN398">
            <v>301770.55</v>
          </cell>
        </row>
        <row r="399">
          <cell r="A399">
            <v>615190</v>
          </cell>
          <cell r="B399" t="str">
            <v>Redundancy Fund O-C Credits</v>
          </cell>
          <cell r="C399">
            <v>0</v>
          </cell>
          <cell r="D399">
            <v>0</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v>
          </cell>
          <cell r="Y399">
            <v>0</v>
          </cell>
          <cell r="Z399">
            <v>0</v>
          </cell>
          <cell r="AA399">
            <v>0</v>
          </cell>
          <cell r="AB399">
            <v>0</v>
          </cell>
          <cell r="AC399">
            <v>0</v>
          </cell>
          <cell r="AD399">
            <v>0</v>
          </cell>
          <cell r="AE399">
            <v>0</v>
          </cell>
          <cell r="AF399">
            <v>0</v>
          </cell>
          <cell r="AG399">
            <v>0</v>
          </cell>
          <cell r="AH399">
            <v>0</v>
          </cell>
          <cell r="AI399">
            <v>0</v>
          </cell>
          <cell r="AJ399">
            <v>0</v>
          </cell>
          <cell r="AK399">
            <v>0</v>
          </cell>
          <cell r="AL399">
            <v>0</v>
          </cell>
          <cell r="AM399">
            <v>0</v>
          </cell>
          <cell r="AN399">
            <v>0</v>
          </cell>
        </row>
        <row r="400">
          <cell r="A400">
            <v>615193</v>
          </cell>
          <cell r="B400" t="str">
            <v>Redundancy Fund Contributions</v>
          </cell>
          <cell r="C400">
            <v>0</v>
          </cell>
          <cell r="D400">
            <v>0</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row>
        <row r="401">
          <cell r="A401">
            <v>615200</v>
          </cell>
          <cell r="B401" t="str">
            <v>PAYG expense</v>
          </cell>
          <cell r="C401">
            <v>0</v>
          </cell>
          <cell r="D401">
            <v>0</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row>
        <row r="402">
          <cell r="A402">
            <v>619999</v>
          </cell>
          <cell r="B402" t="str">
            <v>Salaries Transfer to BSheet</v>
          </cell>
          <cell r="C402">
            <v>0</v>
          </cell>
          <cell r="D402">
            <v>0</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0</v>
          </cell>
          <cell r="AL402">
            <v>0</v>
          </cell>
          <cell r="AM402">
            <v>0</v>
          </cell>
          <cell r="AN402">
            <v>0</v>
          </cell>
        </row>
        <row r="403">
          <cell r="A403">
            <v>622000</v>
          </cell>
          <cell r="B403" t="str">
            <v>Wages Ordinary Time</v>
          </cell>
          <cell r="C403">
            <v>0</v>
          </cell>
          <cell r="D403">
            <v>0</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row>
        <row r="404">
          <cell r="A404">
            <v>622002</v>
          </cell>
          <cell r="B404" t="str">
            <v>Wages Overtime</v>
          </cell>
          <cell r="C404">
            <v>0</v>
          </cell>
          <cell r="D404">
            <v>0</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row>
        <row r="405">
          <cell r="A405">
            <v>622090</v>
          </cell>
          <cell r="B405" t="str">
            <v>Wages Suspense Normal Time</v>
          </cell>
          <cell r="C405">
            <v>0</v>
          </cell>
          <cell r="D405">
            <v>0</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v>
          </cell>
          <cell r="AL405">
            <v>0</v>
          </cell>
          <cell r="AM405">
            <v>0</v>
          </cell>
          <cell r="AN405">
            <v>0</v>
          </cell>
        </row>
        <row r="406">
          <cell r="A406">
            <v>622092</v>
          </cell>
          <cell r="B406" t="str">
            <v>Wages Suspense Overtime</v>
          </cell>
          <cell r="C406">
            <v>0</v>
          </cell>
          <cell r="D406">
            <v>0</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row>
        <row r="407">
          <cell r="A407">
            <v>622910</v>
          </cell>
          <cell r="B407" t="str">
            <v>Wages Redundancy Payments</v>
          </cell>
          <cell r="C407">
            <v>0</v>
          </cell>
          <cell r="D407">
            <v>0</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row>
        <row r="408">
          <cell r="A408">
            <v>622911</v>
          </cell>
          <cell r="B408" t="str">
            <v>Redundancy Reimbt Wgs</v>
          </cell>
          <cell r="C408">
            <v>0</v>
          </cell>
          <cell r="D408">
            <v>0</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row>
        <row r="409">
          <cell r="A409">
            <v>625230</v>
          </cell>
          <cell r="B409" t="str">
            <v>Sick Leave O-C Crdts Wgs</v>
          </cell>
          <cell r="C409">
            <v>0</v>
          </cell>
          <cell r="D409">
            <v>0</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row>
        <row r="410">
          <cell r="A410">
            <v>625235</v>
          </cell>
          <cell r="B410" t="str">
            <v>Sick Leave Taken Wgs</v>
          </cell>
          <cell r="C410">
            <v>0</v>
          </cell>
          <cell r="D410">
            <v>0</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row>
        <row r="411">
          <cell r="A411">
            <v>625240</v>
          </cell>
          <cell r="B411" t="str">
            <v>O/Paid Lv O-C Crdts Wgs</v>
          </cell>
          <cell r="C411">
            <v>0</v>
          </cell>
          <cell r="D411">
            <v>0</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row>
        <row r="412">
          <cell r="A412">
            <v>625245</v>
          </cell>
          <cell r="B412" t="str">
            <v>O/Paid Lv Taken Wgs</v>
          </cell>
          <cell r="C412">
            <v>0</v>
          </cell>
          <cell r="D412">
            <v>0</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row>
        <row r="413">
          <cell r="A413">
            <v>625260</v>
          </cell>
          <cell r="B413" t="str">
            <v>Workcover O-C Crdts Wgs</v>
          </cell>
          <cell r="C413">
            <v>0</v>
          </cell>
          <cell r="D413">
            <v>0</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row>
        <row r="414">
          <cell r="A414">
            <v>625262</v>
          </cell>
          <cell r="B414" t="str">
            <v>Workcover Medical Exp Wgs</v>
          </cell>
          <cell r="C414">
            <v>0</v>
          </cell>
          <cell r="D414">
            <v>0</v>
          </cell>
          <cell r="E414">
            <v>0</v>
          </cell>
          <cell r="F414">
            <v>0</v>
          </cell>
          <cell r="G414">
            <v>80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0</v>
          </cell>
          <cell r="AL414">
            <v>0</v>
          </cell>
          <cell r="AM414">
            <v>80</v>
          </cell>
          <cell r="AN414">
            <v>0</v>
          </cell>
        </row>
        <row r="415">
          <cell r="A415">
            <v>625265</v>
          </cell>
          <cell r="B415" t="str">
            <v>Workcover Leave Taken Wgs</v>
          </cell>
          <cell r="C415">
            <v>0</v>
          </cell>
          <cell r="D415">
            <v>0</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row>
        <row r="416">
          <cell r="A416">
            <v>625267</v>
          </cell>
          <cell r="B416" t="str">
            <v>Workcover Recoupment Wgs</v>
          </cell>
          <cell r="C416">
            <v>0</v>
          </cell>
          <cell r="D416">
            <v>0</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row>
        <row r="417">
          <cell r="A417">
            <v>625269</v>
          </cell>
          <cell r="B417" t="str">
            <v>Workcover Levy Wgs</v>
          </cell>
          <cell r="C417">
            <v>0</v>
          </cell>
          <cell r="D417">
            <v>0</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0</v>
          </cell>
          <cell r="AM417">
            <v>0</v>
          </cell>
          <cell r="AN417">
            <v>0</v>
          </cell>
        </row>
        <row r="418">
          <cell r="A418">
            <v>625270</v>
          </cell>
          <cell r="B418" t="str">
            <v>SuperA O-C Crdts Wgs</v>
          </cell>
          <cell r="C418">
            <v>0</v>
          </cell>
          <cell r="D418">
            <v>0</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row>
        <row r="419">
          <cell r="A419">
            <v>625273</v>
          </cell>
          <cell r="B419" t="str">
            <v>SuperA Employer Contn Wgs</v>
          </cell>
          <cell r="C419">
            <v>0</v>
          </cell>
          <cell r="D419">
            <v>0</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row>
        <row r="420">
          <cell r="A420">
            <v>625280</v>
          </cell>
          <cell r="B420" t="str">
            <v>Payroll Tax O-C Crdts Wgs</v>
          </cell>
          <cell r="C420">
            <v>0</v>
          </cell>
          <cell r="D420">
            <v>0</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row>
        <row r="421">
          <cell r="A421">
            <v>625283</v>
          </cell>
          <cell r="B421" t="str">
            <v>Payroll Tax Payments Wgs</v>
          </cell>
          <cell r="C421">
            <v>0</v>
          </cell>
          <cell r="D421">
            <v>0</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row>
        <row r="422">
          <cell r="A422">
            <v>629999</v>
          </cell>
          <cell r="B422" t="str">
            <v>Wages Transfer to BSheet</v>
          </cell>
          <cell r="C422">
            <v>0</v>
          </cell>
          <cell r="D422">
            <v>0</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row>
        <row r="424">
          <cell r="A424" t="str">
            <v>TOTAL</v>
          </cell>
          <cell r="B424" t="str">
            <v>SALARIES</v>
          </cell>
          <cell r="C424">
            <v>2528321.2200000002</v>
          </cell>
          <cell r="D424">
            <v>4560169</v>
          </cell>
          <cell r="E424">
            <v>-23220.78</v>
          </cell>
          <cell r="F424">
            <v>0</v>
          </cell>
          <cell r="G424">
            <v>-258419.32</v>
          </cell>
          <cell r="H424">
            <v>0</v>
          </cell>
          <cell r="I424">
            <v>0</v>
          </cell>
          <cell r="J424">
            <v>0</v>
          </cell>
          <cell r="K424">
            <v>3016406.28</v>
          </cell>
          <cell r="L424">
            <v>5410403.96</v>
          </cell>
          <cell r="M424">
            <v>174863.52</v>
          </cell>
          <cell r="N424">
            <v>4327640.58</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1224912.29</v>
          </cell>
          <cell r="AH424">
            <v>7081404.3300000001</v>
          </cell>
          <cell r="AI424">
            <v>1127552.97</v>
          </cell>
          <cell r="AJ424">
            <v>2600713.64</v>
          </cell>
          <cell r="AK424">
            <v>414114.75</v>
          </cell>
          <cell r="AL424">
            <v>1458919.8</v>
          </cell>
          <cell r="AM424">
            <v>8204530.9299999997</v>
          </cell>
          <cell r="AN424">
            <v>25439251.309999999</v>
          </cell>
        </row>
        <row r="426">
          <cell r="A426" t="str">
            <v>MATERIALS</v>
          </cell>
        </row>
        <row r="428">
          <cell r="A428">
            <v>630000</v>
          </cell>
          <cell r="B428" t="str">
            <v>Materials General</v>
          </cell>
          <cell r="C428">
            <v>219479.87</v>
          </cell>
          <cell r="D428">
            <v>468370</v>
          </cell>
          <cell r="E428">
            <v>-1178.27</v>
          </cell>
          <cell r="F428">
            <v>0</v>
          </cell>
          <cell r="G428">
            <v>7499.26</v>
          </cell>
          <cell r="H428">
            <v>0</v>
          </cell>
          <cell r="I428">
            <v>0</v>
          </cell>
          <cell r="J428">
            <v>0</v>
          </cell>
          <cell r="K428">
            <v>99115.58</v>
          </cell>
          <cell r="L428">
            <v>53583.33</v>
          </cell>
          <cell r="M428">
            <v>11565.92</v>
          </cell>
          <cell r="N428">
            <v>12177.91</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47608.959999999999</v>
          </cell>
          <cell r="AH428">
            <v>89501.31</v>
          </cell>
          <cell r="AI428">
            <v>2694.2</v>
          </cell>
          <cell r="AJ428">
            <v>10874.97</v>
          </cell>
          <cell r="AK428">
            <v>72402.399999999994</v>
          </cell>
          <cell r="AL428">
            <v>89902.14</v>
          </cell>
          <cell r="AM428">
            <v>459187.92</v>
          </cell>
          <cell r="AN428">
            <v>724409.66</v>
          </cell>
        </row>
        <row r="429">
          <cell r="A429">
            <v>630050</v>
          </cell>
          <cell r="B429" t="str">
            <v>Stock Write Off</v>
          </cell>
          <cell r="C429">
            <v>0</v>
          </cell>
          <cell r="D429">
            <v>0</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-507078.65</v>
          </cell>
          <cell r="AH429">
            <v>0</v>
          </cell>
          <cell r="AI429">
            <v>0</v>
          </cell>
          <cell r="AJ429">
            <v>0</v>
          </cell>
          <cell r="AK429">
            <v>0</v>
          </cell>
          <cell r="AL429">
            <v>0</v>
          </cell>
          <cell r="AM429">
            <v>-507078.65</v>
          </cell>
          <cell r="AN429">
            <v>0</v>
          </cell>
        </row>
        <row r="430">
          <cell r="A430">
            <v>631100</v>
          </cell>
          <cell r="B430" t="str">
            <v>Fuel &amp; Oil Vehicles and Plant</v>
          </cell>
          <cell r="C430">
            <v>0</v>
          </cell>
          <cell r="D430">
            <v>0</v>
          </cell>
          <cell r="E430">
            <v>0</v>
          </cell>
          <cell r="F430">
            <v>0</v>
          </cell>
          <cell r="G430">
            <v>0</v>
          </cell>
          <cell r="H430">
            <v>0</v>
          </cell>
          <cell r="I430">
            <v>0</v>
          </cell>
          <cell r="J430">
            <v>0</v>
          </cell>
          <cell r="K430">
            <v>-16112.01</v>
          </cell>
          <cell r="L430">
            <v>0</v>
          </cell>
          <cell r="M430">
            <v>2118.9899999999998</v>
          </cell>
          <cell r="N430">
            <v>13209.2</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-54559.96</v>
          </cell>
          <cell r="AH430">
            <v>125328.57</v>
          </cell>
          <cell r="AI430">
            <v>2798.95</v>
          </cell>
          <cell r="AJ430">
            <v>6374.97</v>
          </cell>
          <cell r="AK430">
            <v>46431.39</v>
          </cell>
          <cell r="AL430">
            <v>3773.46</v>
          </cell>
          <cell r="AM430">
            <v>-19322.64</v>
          </cell>
          <cell r="AN430">
            <v>148686.20000000001</v>
          </cell>
        </row>
        <row r="431">
          <cell r="A431">
            <v>631120</v>
          </cell>
          <cell r="B431" t="str">
            <v>Natural Gas Vehicles</v>
          </cell>
          <cell r="C431">
            <v>0</v>
          </cell>
          <cell r="D431">
            <v>0</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20608.03</v>
          </cell>
          <cell r="AJ431">
            <v>49999.98</v>
          </cell>
          <cell r="AK431">
            <v>0</v>
          </cell>
          <cell r="AL431">
            <v>0</v>
          </cell>
          <cell r="AM431">
            <v>20608.03</v>
          </cell>
          <cell r="AN431">
            <v>49999.98</v>
          </cell>
        </row>
        <row r="432">
          <cell r="A432">
            <v>631150</v>
          </cell>
          <cell r="B432" t="str">
            <v>Lubricants-Vehicles and Plant</v>
          </cell>
          <cell r="C432">
            <v>0</v>
          </cell>
          <cell r="D432">
            <v>0</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row>
        <row r="433">
          <cell r="A433">
            <v>631300</v>
          </cell>
          <cell r="B433" t="str">
            <v>Tyres Vehicles and Plant</v>
          </cell>
          <cell r="C433">
            <v>0</v>
          </cell>
          <cell r="D433">
            <v>0</v>
          </cell>
          <cell r="E433">
            <v>43.95</v>
          </cell>
          <cell r="F433">
            <v>0</v>
          </cell>
          <cell r="G433">
            <v>0</v>
          </cell>
          <cell r="H433">
            <v>0</v>
          </cell>
          <cell r="I433">
            <v>0</v>
          </cell>
          <cell r="J433">
            <v>0</v>
          </cell>
          <cell r="K433">
            <v>6996.59</v>
          </cell>
          <cell r="L433">
            <v>0</v>
          </cell>
          <cell r="M433">
            <v>164.68</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6685.48</v>
          </cell>
          <cell r="AH433">
            <v>15143.94</v>
          </cell>
          <cell r="AI433">
            <v>3283.38</v>
          </cell>
          <cell r="AJ433">
            <v>749.96</v>
          </cell>
          <cell r="AK433">
            <v>0</v>
          </cell>
          <cell r="AL433">
            <v>0</v>
          </cell>
          <cell r="AM433">
            <v>17174.080000000002</v>
          </cell>
          <cell r="AN433">
            <v>15893.9</v>
          </cell>
        </row>
        <row r="434">
          <cell r="A434">
            <v>632100</v>
          </cell>
          <cell r="B434" t="str">
            <v>Printing and Stationery</v>
          </cell>
          <cell r="C434">
            <v>2575.21</v>
          </cell>
          <cell r="D434">
            <v>3850</v>
          </cell>
          <cell r="E434">
            <v>0</v>
          </cell>
          <cell r="F434">
            <v>0</v>
          </cell>
          <cell r="G434">
            <v>1848.52</v>
          </cell>
          <cell r="H434">
            <v>0</v>
          </cell>
          <cell r="I434">
            <v>-70.2</v>
          </cell>
          <cell r="J434">
            <v>0</v>
          </cell>
          <cell r="K434">
            <v>193795.96</v>
          </cell>
          <cell r="L434">
            <v>390859.83</v>
          </cell>
          <cell r="M434">
            <v>20665.560000000001</v>
          </cell>
          <cell r="N434">
            <v>27499.49</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55256.89</v>
          </cell>
          <cell r="AH434">
            <v>133491.9</v>
          </cell>
          <cell r="AI434">
            <v>27245.87</v>
          </cell>
          <cell r="AJ434">
            <v>73009.64</v>
          </cell>
          <cell r="AK434">
            <v>13363.22</v>
          </cell>
          <cell r="AL434">
            <v>5316.63</v>
          </cell>
          <cell r="AM434">
            <v>314681.03000000003</v>
          </cell>
          <cell r="AN434">
            <v>634027.49</v>
          </cell>
        </row>
        <row r="435">
          <cell r="A435">
            <v>633100</v>
          </cell>
          <cell r="B435" t="str">
            <v>Protective Clothing</v>
          </cell>
          <cell r="C435">
            <v>3705.53</v>
          </cell>
          <cell r="D435">
            <v>2110</v>
          </cell>
          <cell r="E435">
            <v>0</v>
          </cell>
          <cell r="F435">
            <v>0</v>
          </cell>
          <cell r="G435">
            <v>0</v>
          </cell>
          <cell r="H435">
            <v>0</v>
          </cell>
          <cell r="I435">
            <v>0</v>
          </cell>
          <cell r="J435">
            <v>0</v>
          </cell>
          <cell r="K435">
            <v>1444.8</v>
          </cell>
          <cell r="L435">
            <v>1500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176.06</v>
          </cell>
          <cell r="AH435">
            <v>11064.78</v>
          </cell>
          <cell r="AI435">
            <v>331.9</v>
          </cell>
          <cell r="AJ435">
            <v>0</v>
          </cell>
          <cell r="AK435">
            <v>1871.24</v>
          </cell>
          <cell r="AL435">
            <v>79.98</v>
          </cell>
          <cell r="AM435">
            <v>7529.53</v>
          </cell>
          <cell r="AN435">
            <v>14754.76</v>
          </cell>
        </row>
        <row r="436">
          <cell r="A436">
            <v>639500</v>
          </cell>
          <cell r="B436" t="str">
            <v>Stores Recoveries</v>
          </cell>
          <cell r="C436">
            <v>0</v>
          </cell>
          <cell r="D436">
            <v>0</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row>
        <row r="437">
          <cell r="A437">
            <v>639999</v>
          </cell>
          <cell r="B437" t="str">
            <v>Material Transfer to BSheet</v>
          </cell>
          <cell r="C437">
            <v>0</v>
          </cell>
          <cell r="D437">
            <v>0</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row>
        <row r="439">
          <cell r="A439" t="str">
            <v>TOTAL</v>
          </cell>
          <cell r="B439" t="str">
            <v>MATERIALS</v>
          </cell>
          <cell r="C439">
            <v>225760.61</v>
          </cell>
          <cell r="D439">
            <v>474330</v>
          </cell>
          <cell r="E439">
            <v>-1134.32</v>
          </cell>
          <cell r="F439">
            <v>0</v>
          </cell>
          <cell r="G439">
            <v>9347.7800000000007</v>
          </cell>
          <cell r="H439">
            <v>0</v>
          </cell>
          <cell r="I439">
            <v>-70.2</v>
          </cell>
          <cell r="J439">
            <v>0</v>
          </cell>
          <cell r="K439">
            <v>285240.92</v>
          </cell>
          <cell r="L439">
            <v>445943.16</v>
          </cell>
          <cell r="M439">
            <v>34515.15</v>
          </cell>
          <cell r="N439">
            <v>52886.6</v>
          </cell>
          <cell r="O439">
            <v>0</v>
          </cell>
          <cell r="P439">
            <v>0</v>
          </cell>
          <cell r="Q439">
            <v>0</v>
          </cell>
          <cell r="R439">
            <v>0</v>
          </cell>
          <cell r="S439">
            <v>0</v>
          </cell>
          <cell r="T439">
            <v>0</v>
          </cell>
          <cell r="U439">
            <v>0</v>
          </cell>
          <cell r="V439">
            <v>0</v>
          </cell>
          <cell r="W439">
            <v>0</v>
          </cell>
          <cell r="X439">
            <v>0</v>
          </cell>
          <cell r="Y439">
            <v>0</v>
          </cell>
          <cell r="Z439">
            <v>0</v>
          </cell>
          <cell r="AA439">
            <v>0</v>
          </cell>
          <cell r="AB439">
            <v>0</v>
          </cell>
          <cell r="AC439">
            <v>0</v>
          </cell>
          <cell r="AD439">
            <v>0</v>
          </cell>
          <cell r="AE439">
            <v>0</v>
          </cell>
          <cell r="AF439">
            <v>0</v>
          </cell>
          <cell r="AG439">
            <v>-451911.22</v>
          </cell>
          <cell r="AH439">
            <v>374530.5</v>
          </cell>
          <cell r="AI439">
            <v>56962.33</v>
          </cell>
          <cell r="AJ439">
            <v>141009.51999999999</v>
          </cell>
          <cell r="AK439">
            <v>134068.25</v>
          </cell>
          <cell r="AL439">
            <v>99072.21</v>
          </cell>
          <cell r="AM439">
            <v>292779.3</v>
          </cell>
          <cell r="AN439">
            <v>1587771.99</v>
          </cell>
        </row>
        <row r="441">
          <cell r="A441" t="str">
            <v>CONTRACTS, CONSULT &amp; PROF EXP</v>
          </cell>
        </row>
        <row r="443">
          <cell r="A443">
            <v>646010</v>
          </cell>
          <cell r="B443" t="str">
            <v>Communications Charges</v>
          </cell>
          <cell r="C443">
            <v>0</v>
          </cell>
          <cell r="D443">
            <v>0</v>
          </cell>
          <cell r="E443">
            <v>0</v>
          </cell>
          <cell r="F443">
            <v>0</v>
          </cell>
          <cell r="G443">
            <v>0</v>
          </cell>
          <cell r="H443">
            <v>0</v>
          </cell>
          <cell r="I443">
            <v>0</v>
          </cell>
          <cell r="J443">
            <v>0</v>
          </cell>
          <cell r="K443">
            <v>4245.3599999999997</v>
          </cell>
          <cell r="L443">
            <v>72750</v>
          </cell>
          <cell r="M443">
            <v>-1358.74</v>
          </cell>
          <cell r="N443">
            <v>124096.22</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144610.72</v>
          </cell>
          <cell r="AH443">
            <v>387175.62</v>
          </cell>
          <cell r="AI443">
            <v>612.28</v>
          </cell>
          <cell r="AJ443">
            <v>0</v>
          </cell>
          <cell r="AK443">
            <v>0</v>
          </cell>
          <cell r="AL443">
            <v>0</v>
          </cell>
          <cell r="AM443">
            <v>148109.62</v>
          </cell>
          <cell r="AN443">
            <v>584021.84</v>
          </cell>
        </row>
        <row r="444">
          <cell r="A444">
            <v>646050</v>
          </cell>
          <cell r="B444" t="str">
            <v>Internet Useage Expense</v>
          </cell>
          <cell r="C444">
            <v>0</v>
          </cell>
          <cell r="D444">
            <v>0</v>
          </cell>
          <cell r="E444">
            <v>0</v>
          </cell>
          <cell r="F444">
            <v>0</v>
          </cell>
          <cell r="G444">
            <v>0</v>
          </cell>
          <cell r="H444">
            <v>0</v>
          </cell>
          <cell r="I444">
            <v>0</v>
          </cell>
          <cell r="J444">
            <v>0</v>
          </cell>
          <cell r="K444">
            <v>0</v>
          </cell>
          <cell r="L444">
            <v>0</v>
          </cell>
          <cell r="M444">
            <v>11679.22</v>
          </cell>
          <cell r="N444">
            <v>15436.78</v>
          </cell>
          <cell r="O444">
            <v>0</v>
          </cell>
          <cell r="P444">
            <v>0</v>
          </cell>
          <cell r="Q444">
            <v>0</v>
          </cell>
          <cell r="R444">
            <v>0</v>
          </cell>
          <cell r="S444">
            <v>0</v>
          </cell>
          <cell r="T444">
            <v>0</v>
          </cell>
          <cell r="U444">
            <v>0</v>
          </cell>
          <cell r="V444">
            <v>0</v>
          </cell>
          <cell r="W444">
            <v>0</v>
          </cell>
          <cell r="X444">
            <v>0</v>
          </cell>
          <cell r="Y444">
            <v>0</v>
          </cell>
          <cell r="Z444">
            <v>0</v>
          </cell>
          <cell r="AA444">
            <v>0</v>
          </cell>
          <cell r="AB444">
            <v>0</v>
          </cell>
          <cell r="AC444">
            <v>0</v>
          </cell>
          <cell r="AD444">
            <v>0</v>
          </cell>
          <cell r="AE444">
            <v>0</v>
          </cell>
          <cell r="AF444">
            <v>0</v>
          </cell>
          <cell r="AG444">
            <v>0</v>
          </cell>
          <cell r="AH444">
            <v>499.77</v>
          </cell>
          <cell r="AI444">
            <v>0</v>
          </cell>
          <cell r="AJ444">
            <v>0</v>
          </cell>
          <cell r="AK444">
            <v>0</v>
          </cell>
          <cell r="AL444">
            <v>0</v>
          </cell>
          <cell r="AM444">
            <v>11679.22</v>
          </cell>
          <cell r="AN444">
            <v>15936.55</v>
          </cell>
        </row>
        <row r="445">
          <cell r="A445">
            <v>646400</v>
          </cell>
          <cell r="B445" t="str">
            <v>Postal Charges</v>
          </cell>
          <cell r="C445">
            <v>286.29000000000002</v>
          </cell>
          <cell r="D445">
            <v>0</v>
          </cell>
          <cell r="E445">
            <v>0</v>
          </cell>
          <cell r="F445">
            <v>0</v>
          </cell>
          <cell r="G445">
            <v>537.35</v>
          </cell>
          <cell r="H445">
            <v>0</v>
          </cell>
          <cell r="I445">
            <v>0</v>
          </cell>
          <cell r="J445">
            <v>0</v>
          </cell>
          <cell r="K445">
            <v>235794.02</v>
          </cell>
          <cell r="L445">
            <v>665000.01</v>
          </cell>
          <cell r="M445">
            <v>1640.82</v>
          </cell>
          <cell r="N445">
            <v>662.51</v>
          </cell>
          <cell r="O445">
            <v>0</v>
          </cell>
          <cell r="P445">
            <v>0</v>
          </cell>
          <cell r="Q445">
            <v>0</v>
          </cell>
          <cell r="R445">
            <v>0</v>
          </cell>
          <cell r="S445">
            <v>0</v>
          </cell>
          <cell r="T445">
            <v>0</v>
          </cell>
          <cell r="U445">
            <v>0</v>
          </cell>
          <cell r="V445">
            <v>0</v>
          </cell>
          <cell r="W445">
            <v>0</v>
          </cell>
          <cell r="X445">
            <v>0</v>
          </cell>
          <cell r="Y445">
            <v>0</v>
          </cell>
          <cell r="Z445">
            <v>0</v>
          </cell>
          <cell r="AA445">
            <v>0</v>
          </cell>
          <cell r="AB445">
            <v>0</v>
          </cell>
          <cell r="AC445">
            <v>0</v>
          </cell>
          <cell r="AD445">
            <v>0</v>
          </cell>
          <cell r="AE445">
            <v>0</v>
          </cell>
          <cell r="AF445">
            <v>0</v>
          </cell>
          <cell r="AG445">
            <v>10363.6</v>
          </cell>
          <cell r="AH445">
            <v>29169.24</v>
          </cell>
          <cell r="AI445">
            <v>20929.919999999998</v>
          </cell>
          <cell r="AJ445">
            <v>1392.51</v>
          </cell>
          <cell r="AK445">
            <v>348.59</v>
          </cell>
          <cell r="AL445">
            <v>442.32</v>
          </cell>
          <cell r="AM445">
            <v>269900.59000000003</v>
          </cell>
          <cell r="AN445">
            <v>696666.59</v>
          </cell>
        </row>
        <row r="446">
          <cell r="A446">
            <v>646500</v>
          </cell>
          <cell r="B446" t="str">
            <v>Telephones, Mobiles &amp; Pagers</v>
          </cell>
          <cell r="C446">
            <v>4491.49</v>
          </cell>
          <cell r="D446">
            <v>54450</v>
          </cell>
          <cell r="E446">
            <v>0</v>
          </cell>
          <cell r="F446">
            <v>0</v>
          </cell>
          <cell r="G446">
            <v>1006.69</v>
          </cell>
          <cell r="H446">
            <v>0</v>
          </cell>
          <cell r="I446">
            <v>0</v>
          </cell>
          <cell r="J446">
            <v>0</v>
          </cell>
          <cell r="K446">
            <v>-28010.49</v>
          </cell>
          <cell r="L446">
            <v>279174.96000000002</v>
          </cell>
          <cell r="M446">
            <v>37760.86</v>
          </cell>
          <cell r="N446">
            <v>102552.07</v>
          </cell>
          <cell r="O446">
            <v>0</v>
          </cell>
          <cell r="P446">
            <v>0</v>
          </cell>
          <cell r="Q446">
            <v>0</v>
          </cell>
          <cell r="R446">
            <v>0</v>
          </cell>
          <cell r="S446">
            <v>0</v>
          </cell>
          <cell r="T446">
            <v>0</v>
          </cell>
          <cell r="U446">
            <v>0</v>
          </cell>
          <cell r="V446">
            <v>0</v>
          </cell>
          <cell r="W446">
            <v>0</v>
          </cell>
          <cell r="X446">
            <v>0</v>
          </cell>
          <cell r="Y446">
            <v>0</v>
          </cell>
          <cell r="Z446">
            <v>0</v>
          </cell>
          <cell r="AA446">
            <v>0</v>
          </cell>
          <cell r="AB446">
            <v>0</v>
          </cell>
          <cell r="AC446">
            <v>0</v>
          </cell>
          <cell r="AD446">
            <v>0</v>
          </cell>
          <cell r="AE446">
            <v>0</v>
          </cell>
          <cell r="AF446">
            <v>0</v>
          </cell>
          <cell r="AG446">
            <v>312091.2</v>
          </cell>
          <cell r="AH446">
            <v>323766.42</v>
          </cell>
          <cell r="AI446">
            <v>-37727.43</v>
          </cell>
          <cell r="AJ446">
            <v>77802.12</v>
          </cell>
          <cell r="AK446">
            <v>46350.54</v>
          </cell>
          <cell r="AL446">
            <v>47509.440000000002</v>
          </cell>
          <cell r="AM446">
            <v>335962.86</v>
          </cell>
          <cell r="AN446">
            <v>885255.01</v>
          </cell>
        </row>
        <row r="447">
          <cell r="A447">
            <v>645110</v>
          </cell>
          <cell r="B447" t="str">
            <v>General Computing</v>
          </cell>
          <cell r="C447">
            <v>1080.33</v>
          </cell>
          <cell r="D447">
            <v>65499</v>
          </cell>
          <cell r="E447">
            <v>0</v>
          </cell>
          <cell r="F447">
            <v>0</v>
          </cell>
          <cell r="G447">
            <v>0</v>
          </cell>
          <cell r="H447">
            <v>0</v>
          </cell>
          <cell r="I447">
            <v>0</v>
          </cell>
          <cell r="J447">
            <v>0</v>
          </cell>
          <cell r="K447">
            <v>15343.1</v>
          </cell>
          <cell r="L447">
            <v>70624.95</v>
          </cell>
          <cell r="M447">
            <v>64956.99</v>
          </cell>
          <cell r="N447">
            <v>1184533.1299999999</v>
          </cell>
          <cell r="O447">
            <v>0</v>
          </cell>
          <cell r="P447">
            <v>0</v>
          </cell>
          <cell r="Q447">
            <v>0</v>
          </cell>
          <cell r="R447">
            <v>0</v>
          </cell>
          <cell r="S447">
            <v>0</v>
          </cell>
          <cell r="T447">
            <v>0</v>
          </cell>
          <cell r="U447">
            <v>0</v>
          </cell>
          <cell r="V447">
            <v>0</v>
          </cell>
          <cell r="W447">
            <v>0</v>
          </cell>
          <cell r="X447">
            <v>0</v>
          </cell>
          <cell r="Y447">
            <v>0</v>
          </cell>
          <cell r="Z447">
            <v>0</v>
          </cell>
          <cell r="AA447">
            <v>0</v>
          </cell>
          <cell r="AB447">
            <v>0</v>
          </cell>
          <cell r="AC447">
            <v>0</v>
          </cell>
          <cell r="AD447">
            <v>0</v>
          </cell>
          <cell r="AE447">
            <v>0</v>
          </cell>
          <cell r="AF447">
            <v>0</v>
          </cell>
          <cell r="AG447">
            <v>17967.86</v>
          </cell>
          <cell r="AH447">
            <v>37919.31</v>
          </cell>
          <cell r="AI447">
            <v>110061.17</v>
          </cell>
          <cell r="AJ447">
            <v>5950.02</v>
          </cell>
          <cell r="AK447">
            <v>8966.36</v>
          </cell>
          <cell r="AL447">
            <v>38250</v>
          </cell>
          <cell r="AM447">
            <v>218375.81</v>
          </cell>
          <cell r="AN447">
            <v>1402776.41</v>
          </cell>
        </row>
        <row r="448">
          <cell r="A448">
            <v>645150</v>
          </cell>
          <cell r="B448" t="str">
            <v>IT Licence Costs</v>
          </cell>
          <cell r="C448">
            <v>0</v>
          </cell>
          <cell r="D448">
            <v>0</v>
          </cell>
          <cell r="E448">
            <v>0</v>
          </cell>
          <cell r="F448">
            <v>0</v>
          </cell>
          <cell r="G448">
            <v>0</v>
          </cell>
          <cell r="H448">
            <v>0</v>
          </cell>
          <cell r="I448">
            <v>0</v>
          </cell>
          <cell r="J448">
            <v>0</v>
          </cell>
          <cell r="K448">
            <v>20453.89</v>
          </cell>
          <cell r="L448">
            <v>0</v>
          </cell>
          <cell r="M448">
            <v>-65322.02</v>
          </cell>
          <cell r="N448">
            <v>0</v>
          </cell>
          <cell r="O448">
            <v>0</v>
          </cell>
          <cell r="P448">
            <v>0</v>
          </cell>
          <cell r="Q448">
            <v>0</v>
          </cell>
          <cell r="R448">
            <v>0</v>
          </cell>
          <cell r="S448">
            <v>0</v>
          </cell>
          <cell r="T448">
            <v>0</v>
          </cell>
          <cell r="U448">
            <v>0</v>
          </cell>
          <cell r="V448">
            <v>0</v>
          </cell>
          <cell r="W448">
            <v>0</v>
          </cell>
          <cell r="X448">
            <v>0</v>
          </cell>
          <cell r="Y448">
            <v>0</v>
          </cell>
          <cell r="Z448">
            <v>0</v>
          </cell>
          <cell r="AA448">
            <v>0</v>
          </cell>
          <cell r="AB448">
            <v>0</v>
          </cell>
          <cell r="AC448">
            <v>0</v>
          </cell>
          <cell r="AD448">
            <v>0</v>
          </cell>
          <cell r="AE448">
            <v>0</v>
          </cell>
          <cell r="AF448">
            <v>0</v>
          </cell>
          <cell r="AG448">
            <v>0</v>
          </cell>
          <cell r="AH448">
            <v>0</v>
          </cell>
          <cell r="AI448">
            <v>0</v>
          </cell>
          <cell r="AJ448">
            <v>39900</v>
          </cell>
          <cell r="AK448">
            <v>0</v>
          </cell>
          <cell r="AL448">
            <v>0</v>
          </cell>
          <cell r="AM448">
            <v>-44868.13</v>
          </cell>
          <cell r="AN448">
            <v>39900</v>
          </cell>
        </row>
        <row r="449">
          <cell r="A449">
            <v>645250</v>
          </cell>
          <cell r="B449" t="str">
            <v>Hardware</v>
          </cell>
          <cell r="C449">
            <v>3441.44</v>
          </cell>
          <cell r="D449">
            <v>0</v>
          </cell>
          <cell r="E449">
            <v>0</v>
          </cell>
          <cell r="F449">
            <v>0</v>
          </cell>
          <cell r="G449">
            <v>0</v>
          </cell>
          <cell r="H449">
            <v>0</v>
          </cell>
          <cell r="I449">
            <v>0</v>
          </cell>
          <cell r="J449">
            <v>0</v>
          </cell>
          <cell r="K449">
            <v>11885.56</v>
          </cell>
          <cell r="L449">
            <v>249.96</v>
          </cell>
          <cell r="M449">
            <v>25994</v>
          </cell>
          <cell r="N449">
            <v>1577.57</v>
          </cell>
          <cell r="O449">
            <v>0</v>
          </cell>
          <cell r="P449">
            <v>0</v>
          </cell>
          <cell r="Q449">
            <v>0</v>
          </cell>
          <cell r="R449">
            <v>0</v>
          </cell>
          <cell r="S449">
            <v>0</v>
          </cell>
          <cell r="T449">
            <v>0</v>
          </cell>
          <cell r="U449">
            <v>0</v>
          </cell>
          <cell r="V449">
            <v>0</v>
          </cell>
          <cell r="W449">
            <v>0</v>
          </cell>
          <cell r="X449">
            <v>0</v>
          </cell>
          <cell r="Y449">
            <v>0</v>
          </cell>
          <cell r="Z449">
            <v>0</v>
          </cell>
          <cell r="AA449">
            <v>0</v>
          </cell>
          <cell r="AB449">
            <v>0</v>
          </cell>
          <cell r="AC449">
            <v>0</v>
          </cell>
          <cell r="AD449">
            <v>0</v>
          </cell>
          <cell r="AE449">
            <v>0</v>
          </cell>
          <cell r="AF449">
            <v>0</v>
          </cell>
          <cell r="AG449">
            <v>2257.31</v>
          </cell>
          <cell r="AH449">
            <v>7372.02</v>
          </cell>
          <cell r="AI449">
            <v>705</v>
          </cell>
          <cell r="AJ449">
            <v>0</v>
          </cell>
          <cell r="AK449">
            <v>-4911.4799999999996</v>
          </cell>
          <cell r="AL449">
            <v>0</v>
          </cell>
          <cell r="AM449">
            <v>39371.83</v>
          </cell>
          <cell r="AN449">
            <v>9199.5499999999993</v>
          </cell>
        </row>
        <row r="450">
          <cell r="A450">
            <v>645300</v>
          </cell>
          <cell r="B450" t="str">
            <v>Data Networks Expense</v>
          </cell>
          <cell r="C450">
            <v>123637.09</v>
          </cell>
          <cell r="D450">
            <v>26751</v>
          </cell>
          <cell r="E450">
            <v>0</v>
          </cell>
          <cell r="F450">
            <v>0</v>
          </cell>
          <cell r="G450">
            <v>0</v>
          </cell>
          <cell r="H450">
            <v>0</v>
          </cell>
          <cell r="I450">
            <v>0</v>
          </cell>
          <cell r="J450">
            <v>0</v>
          </cell>
          <cell r="K450">
            <v>1141413.3799999999</v>
          </cell>
          <cell r="L450">
            <v>534999.99</v>
          </cell>
          <cell r="M450">
            <v>0</v>
          </cell>
          <cell r="N450">
            <v>0</v>
          </cell>
          <cell r="O450">
            <v>0</v>
          </cell>
          <cell r="P450">
            <v>0</v>
          </cell>
          <cell r="Q450">
            <v>0</v>
          </cell>
          <cell r="R450">
            <v>0</v>
          </cell>
          <cell r="S450">
            <v>0</v>
          </cell>
          <cell r="T450">
            <v>0</v>
          </cell>
          <cell r="U450">
            <v>0</v>
          </cell>
          <cell r="V450">
            <v>0</v>
          </cell>
          <cell r="W450">
            <v>0</v>
          </cell>
          <cell r="X450">
            <v>0</v>
          </cell>
          <cell r="Y450">
            <v>0</v>
          </cell>
          <cell r="Z450">
            <v>0</v>
          </cell>
          <cell r="AA450">
            <v>0</v>
          </cell>
          <cell r="AB450">
            <v>0</v>
          </cell>
          <cell r="AC450">
            <v>0</v>
          </cell>
          <cell r="AD450">
            <v>0</v>
          </cell>
          <cell r="AE450">
            <v>0</v>
          </cell>
          <cell r="AF450">
            <v>0</v>
          </cell>
          <cell r="AG450">
            <v>3800</v>
          </cell>
          <cell r="AH450">
            <v>0</v>
          </cell>
          <cell r="AI450">
            <v>-4850.3599999999997</v>
          </cell>
          <cell r="AJ450">
            <v>0</v>
          </cell>
          <cell r="AK450">
            <v>26197.759999999998</v>
          </cell>
          <cell r="AL450">
            <v>0</v>
          </cell>
          <cell r="AM450">
            <v>1290197.8700000001</v>
          </cell>
          <cell r="AN450">
            <v>561750.99</v>
          </cell>
        </row>
        <row r="451">
          <cell r="A451">
            <v>645400</v>
          </cell>
          <cell r="B451" t="str">
            <v>PC Software and Upgrades</v>
          </cell>
          <cell r="C451">
            <v>15187</v>
          </cell>
          <cell r="D451">
            <v>30500</v>
          </cell>
          <cell r="E451">
            <v>0</v>
          </cell>
          <cell r="F451">
            <v>0</v>
          </cell>
          <cell r="G451">
            <v>0</v>
          </cell>
          <cell r="H451">
            <v>0</v>
          </cell>
          <cell r="I451">
            <v>0</v>
          </cell>
          <cell r="J451">
            <v>0</v>
          </cell>
          <cell r="K451">
            <v>30238.38</v>
          </cell>
          <cell r="L451">
            <v>249.96</v>
          </cell>
          <cell r="M451">
            <v>7316.69</v>
          </cell>
          <cell r="N451">
            <v>10950</v>
          </cell>
          <cell r="O451">
            <v>0</v>
          </cell>
          <cell r="P451">
            <v>0</v>
          </cell>
          <cell r="Q451">
            <v>0</v>
          </cell>
          <cell r="R451">
            <v>0</v>
          </cell>
          <cell r="S451">
            <v>0</v>
          </cell>
          <cell r="T451">
            <v>0</v>
          </cell>
          <cell r="U451">
            <v>0</v>
          </cell>
          <cell r="V451">
            <v>0</v>
          </cell>
          <cell r="W451">
            <v>0</v>
          </cell>
          <cell r="X451">
            <v>0</v>
          </cell>
          <cell r="Y451">
            <v>0</v>
          </cell>
          <cell r="Z451">
            <v>0</v>
          </cell>
          <cell r="AA451">
            <v>0</v>
          </cell>
          <cell r="AB451">
            <v>0</v>
          </cell>
          <cell r="AC451">
            <v>0</v>
          </cell>
          <cell r="AD451">
            <v>0</v>
          </cell>
          <cell r="AE451">
            <v>0</v>
          </cell>
          <cell r="AF451">
            <v>0</v>
          </cell>
          <cell r="AG451">
            <v>9070.8799999999992</v>
          </cell>
          <cell r="AH451">
            <v>16380.81</v>
          </cell>
          <cell r="AI451">
            <v>3346</v>
          </cell>
          <cell r="AJ451">
            <v>39500.01</v>
          </cell>
          <cell r="AK451">
            <v>3806.5</v>
          </cell>
          <cell r="AL451">
            <v>0</v>
          </cell>
          <cell r="AM451">
            <v>68965.45</v>
          </cell>
          <cell r="AN451">
            <v>97580.78</v>
          </cell>
        </row>
        <row r="452">
          <cell r="A452">
            <v>640000</v>
          </cell>
          <cell r="B452" t="str">
            <v>Contracts</v>
          </cell>
          <cell r="C452">
            <v>404099.03</v>
          </cell>
          <cell r="D452">
            <v>1242440</v>
          </cell>
          <cell r="E452">
            <v>-3976.85</v>
          </cell>
          <cell r="F452">
            <v>0</v>
          </cell>
          <cell r="G452">
            <v>-1026182.47</v>
          </cell>
          <cell r="H452">
            <v>0</v>
          </cell>
          <cell r="I452">
            <v>365</v>
          </cell>
          <cell r="J452">
            <v>0</v>
          </cell>
          <cell r="K452">
            <v>105340.11</v>
          </cell>
          <cell r="L452">
            <v>102375</v>
          </cell>
          <cell r="M452">
            <v>-275716.7</v>
          </cell>
          <cell r="N452">
            <v>2342184.39</v>
          </cell>
          <cell r="O452">
            <v>0</v>
          </cell>
          <cell r="P452">
            <v>0</v>
          </cell>
          <cell r="Q452">
            <v>0</v>
          </cell>
          <cell r="R452">
            <v>0</v>
          </cell>
          <cell r="S452">
            <v>0</v>
          </cell>
          <cell r="T452">
            <v>0</v>
          </cell>
          <cell r="U452">
            <v>0</v>
          </cell>
          <cell r="V452">
            <v>0</v>
          </cell>
          <cell r="W452">
            <v>0</v>
          </cell>
          <cell r="X452">
            <v>0</v>
          </cell>
          <cell r="Y452">
            <v>0</v>
          </cell>
          <cell r="Z452">
            <v>0</v>
          </cell>
          <cell r="AA452">
            <v>0</v>
          </cell>
          <cell r="AB452">
            <v>0</v>
          </cell>
          <cell r="AC452">
            <v>0</v>
          </cell>
          <cell r="AD452">
            <v>0</v>
          </cell>
          <cell r="AE452">
            <v>0</v>
          </cell>
          <cell r="AF452">
            <v>0</v>
          </cell>
          <cell r="AG452">
            <v>1189841.33</v>
          </cell>
          <cell r="AH452">
            <v>2569133.38</v>
          </cell>
          <cell r="AI452">
            <v>101837.82</v>
          </cell>
          <cell r="AJ452">
            <v>828021.72</v>
          </cell>
          <cell r="AK452">
            <v>635807.19999999995</v>
          </cell>
          <cell r="AL452">
            <v>1414533.78</v>
          </cell>
          <cell r="AM452">
            <v>1131414.47</v>
          </cell>
          <cell r="AN452">
            <v>8498688.2699999996</v>
          </cell>
        </row>
        <row r="453">
          <cell r="A453">
            <v>640050</v>
          </cell>
          <cell r="B453" t="str">
            <v>TU Services (Dallas) Assoc Co</v>
          </cell>
          <cell r="C453">
            <v>0</v>
          </cell>
          <cell r="D453">
            <v>0</v>
          </cell>
          <cell r="E453">
            <v>0</v>
          </cell>
          <cell r="F453">
            <v>0</v>
          </cell>
          <cell r="G453">
            <v>0</v>
          </cell>
          <cell r="H453">
            <v>0</v>
          </cell>
          <cell r="I453">
            <v>0</v>
          </cell>
          <cell r="J453">
            <v>0</v>
          </cell>
          <cell r="K453">
            <v>0</v>
          </cell>
          <cell r="L453">
            <v>0</v>
          </cell>
          <cell r="M453">
            <v>1273207.24</v>
          </cell>
          <cell r="N453">
            <v>1383306.28</v>
          </cell>
          <cell r="O453">
            <v>0</v>
          </cell>
          <cell r="P453">
            <v>0</v>
          </cell>
          <cell r="Q453">
            <v>0</v>
          </cell>
          <cell r="R453">
            <v>0</v>
          </cell>
          <cell r="S453">
            <v>0</v>
          </cell>
          <cell r="T453">
            <v>0</v>
          </cell>
          <cell r="U453">
            <v>0</v>
          </cell>
          <cell r="V453">
            <v>0</v>
          </cell>
          <cell r="W453">
            <v>0</v>
          </cell>
          <cell r="X453">
            <v>0</v>
          </cell>
          <cell r="Y453">
            <v>0</v>
          </cell>
          <cell r="Z453">
            <v>0</v>
          </cell>
          <cell r="AA453">
            <v>0</v>
          </cell>
          <cell r="AB453">
            <v>0</v>
          </cell>
          <cell r="AC453">
            <v>0</v>
          </cell>
          <cell r="AD453">
            <v>0</v>
          </cell>
          <cell r="AE453">
            <v>0</v>
          </cell>
          <cell r="AF453">
            <v>0</v>
          </cell>
          <cell r="AG453">
            <v>0</v>
          </cell>
          <cell r="AH453">
            <v>0</v>
          </cell>
          <cell r="AI453">
            <v>0</v>
          </cell>
          <cell r="AJ453">
            <v>0</v>
          </cell>
          <cell r="AK453">
            <v>-14513.22</v>
          </cell>
          <cell r="AL453">
            <v>0</v>
          </cell>
          <cell r="AM453">
            <v>1258694.02</v>
          </cell>
          <cell r="AN453">
            <v>1383306.28</v>
          </cell>
        </row>
        <row r="454">
          <cell r="A454">
            <v>640100</v>
          </cell>
          <cell r="B454" t="str">
            <v>Internal Contracts Exp (in Co)</v>
          </cell>
          <cell r="C454">
            <v>0</v>
          </cell>
          <cell r="D454">
            <v>0</v>
          </cell>
          <cell r="E454">
            <v>0</v>
          </cell>
          <cell r="F454">
            <v>0</v>
          </cell>
          <cell r="G454">
            <v>0</v>
          </cell>
          <cell r="H454">
            <v>0</v>
          </cell>
          <cell r="I454">
            <v>0</v>
          </cell>
          <cell r="J454">
            <v>0</v>
          </cell>
          <cell r="K454">
            <v>0</v>
          </cell>
          <cell r="L454">
            <v>0</v>
          </cell>
          <cell r="M454">
            <v>-283796.8</v>
          </cell>
          <cell r="N454">
            <v>0</v>
          </cell>
          <cell r="O454">
            <v>0</v>
          </cell>
          <cell r="P454">
            <v>0</v>
          </cell>
          <cell r="Q454">
            <v>0</v>
          </cell>
          <cell r="R454">
            <v>0</v>
          </cell>
          <cell r="S454">
            <v>0</v>
          </cell>
          <cell r="T454">
            <v>0</v>
          </cell>
          <cell r="U454">
            <v>0</v>
          </cell>
          <cell r="V454">
            <v>0</v>
          </cell>
          <cell r="W454">
            <v>0</v>
          </cell>
          <cell r="X454">
            <v>0</v>
          </cell>
          <cell r="Y454">
            <v>0</v>
          </cell>
          <cell r="Z454">
            <v>0</v>
          </cell>
          <cell r="AA454">
            <v>0</v>
          </cell>
          <cell r="AB454">
            <v>0</v>
          </cell>
          <cell r="AC454">
            <v>0</v>
          </cell>
          <cell r="AD454">
            <v>0</v>
          </cell>
          <cell r="AE454">
            <v>0</v>
          </cell>
          <cell r="AF454">
            <v>0</v>
          </cell>
          <cell r="AG454">
            <v>0</v>
          </cell>
          <cell r="AH454">
            <v>0</v>
          </cell>
          <cell r="AI454">
            <v>0</v>
          </cell>
          <cell r="AJ454">
            <v>0</v>
          </cell>
          <cell r="AK454">
            <v>0</v>
          </cell>
          <cell r="AL454">
            <v>0</v>
          </cell>
          <cell r="AM454">
            <v>-283796.8</v>
          </cell>
          <cell r="AN454">
            <v>0</v>
          </cell>
        </row>
        <row r="455">
          <cell r="A455">
            <v>640155</v>
          </cell>
          <cell r="B455" t="str">
            <v>Meter Provisioning Expenses</v>
          </cell>
          <cell r="C455">
            <v>0</v>
          </cell>
          <cell r="D455">
            <v>0</v>
          </cell>
          <cell r="E455">
            <v>0</v>
          </cell>
          <cell r="F455">
            <v>0</v>
          </cell>
          <cell r="G455">
            <v>0</v>
          </cell>
          <cell r="H455">
            <v>0</v>
          </cell>
          <cell r="I455">
            <v>0</v>
          </cell>
          <cell r="J455">
            <v>0</v>
          </cell>
          <cell r="K455">
            <v>0</v>
          </cell>
          <cell r="L455">
            <v>0</v>
          </cell>
          <cell r="M455">
            <v>0</v>
          </cell>
          <cell r="N455">
            <v>0</v>
          </cell>
          <cell r="O455">
            <v>0</v>
          </cell>
          <cell r="P455">
            <v>0</v>
          </cell>
          <cell r="Q455">
            <v>0</v>
          </cell>
          <cell r="R455">
            <v>0</v>
          </cell>
          <cell r="S455">
            <v>0</v>
          </cell>
          <cell r="T455">
            <v>0</v>
          </cell>
          <cell r="U455">
            <v>0</v>
          </cell>
          <cell r="V455">
            <v>0</v>
          </cell>
          <cell r="W455">
            <v>0</v>
          </cell>
          <cell r="X455">
            <v>0</v>
          </cell>
          <cell r="Y455">
            <v>0</v>
          </cell>
          <cell r="Z455">
            <v>0</v>
          </cell>
          <cell r="AA455">
            <v>0</v>
          </cell>
          <cell r="AB455">
            <v>0</v>
          </cell>
          <cell r="AC455">
            <v>0</v>
          </cell>
          <cell r="AD455">
            <v>0</v>
          </cell>
          <cell r="AE455">
            <v>0</v>
          </cell>
          <cell r="AF455">
            <v>0</v>
          </cell>
          <cell r="AG455">
            <v>0</v>
          </cell>
          <cell r="AH455">
            <v>0</v>
          </cell>
          <cell r="AI455">
            <v>0</v>
          </cell>
          <cell r="AJ455">
            <v>0</v>
          </cell>
          <cell r="AK455">
            <v>0</v>
          </cell>
          <cell r="AL455">
            <v>0</v>
          </cell>
          <cell r="AM455">
            <v>0</v>
          </cell>
          <cell r="AN455">
            <v>0</v>
          </cell>
        </row>
        <row r="456">
          <cell r="A456">
            <v>640210</v>
          </cell>
          <cell r="B456" t="str">
            <v>Alliance Labour</v>
          </cell>
          <cell r="C456">
            <v>0</v>
          </cell>
          <cell r="D456">
            <v>0</v>
          </cell>
          <cell r="E456">
            <v>0</v>
          </cell>
          <cell r="F456">
            <v>0</v>
          </cell>
          <cell r="G456">
            <v>0</v>
          </cell>
          <cell r="H456">
            <v>0</v>
          </cell>
          <cell r="I456">
            <v>0</v>
          </cell>
          <cell r="J456">
            <v>0</v>
          </cell>
          <cell r="K456">
            <v>0</v>
          </cell>
          <cell r="L456">
            <v>0</v>
          </cell>
          <cell r="M456">
            <v>0</v>
          </cell>
          <cell r="N456">
            <v>0</v>
          </cell>
          <cell r="O456">
            <v>0</v>
          </cell>
          <cell r="P456">
            <v>0</v>
          </cell>
          <cell r="Q456">
            <v>0</v>
          </cell>
          <cell r="R456">
            <v>0</v>
          </cell>
          <cell r="S456">
            <v>0</v>
          </cell>
          <cell r="T456">
            <v>0</v>
          </cell>
          <cell r="U456">
            <v>0</v>
          </cell>
          <cell r="V456">
            <v>0</v>
          </cell>
          <cell r="W456">
            <v>0</v>
          </cell>
          <cell r="X456">
            <v>0</v>
          </cell>
          <cell r="Y456">
            <v>0</v>
          </cell>
          <cell r="Z456">
            <v>0</v>
          </cell>
          <cell r="AA456">
            <v>0</v>
          </cell>
          <cell r="AB456">
            <v>0</v>
          </cell>
          <cell r="AC456">
            <v>0</v>
          </cell>
          <cell r="AD456">
            <v>0</v>
          </cell>
          <cell r="AE456">
            <v>0</v>
          </cell>
          <cell r="AF456">
            <v>0</v>
          </cell>
          <cell r="AG456">
            <v>1037903.91</v>
          </cell>
          <cell r="AH456">
            <v>1121464.4099999999</v>
          </cell>
          <cell r="AI456">
            <v>0</v>
          </cell>
          <cell r="AJ456">
            <v>0</v>
          </cell>
          <cell r="AK456">
            <v>0</v>
          </cell>
          <cell r="AL456">
            <v>0</v>
          </cell>
          <cell r="AM456">
            <v>1037903.91</v>
          </cell>
          <cell r="AN456">
            <v>1121464.4099999999</v>
          </cell>
        </row>
        <row r="457">
          <cell r="A457">
            <v>640220</v>
          </cell>
          <cell r="B457" t="str">
            <v>Alliance Materials</v>
          </cell>
          <cell r="C457">
            <v>0</v>
          </cell>
          <cell r="D457">
            <v>0</v>
          </cell>
          <cell r="E457">
            <v>0</v>
          </cell>
          <cell r="F457">
            <v>0</v>
          </cell>
          <cell r="G457">
            <v>0</v>
          </cell>
          <cell r="H457">
            <v>0</v>
          </cell>
          <cell r="I457">
            <v>0</v>
          </cell>
          <cell r="J457">
            <v>0</v>
          </cell>
          <cell r="K457">
            <v>0</v>
          </cell>
          <cell r="L457">
            <v>0</v>
          </cell>
          <cell r="M457">
            <v>0</v>
          </cell>
          <cell r="N457">
            <v>0</v>
          </cell>
          <cell r="O457">
            <v>0</v>
          </cell>
          <cell r="P457">
            <v>0</v>
          </cell>
          <cell r="Q457">
            <v>0</v>
          </cell>
          <cell r="R457">
            <v>0</v>
          </cell>
          <cell r="S457">
            <v>0</v>
          </cell>
          <cell r="T457">
            <v>0</v>
          </cell>
          <cell r="U457">
            <v>0</v>
          </cell>
          <cell r="V457">
            <v>0</v>
          </cell>
          <cell r="W457">
            <v>0</v>
          </cell>
          <cell r="X457">
            <v>0</v>
          </cell>
          <cell r="Y457">
            <v>0</v>
          </cell>
          <cell r="Z457">
            <v>0</v>
          </cell>
          <cell r="AA457">
            <v>0</v>
          </cell>
          <cell r="AB457">
            <v>0</v>
          </cell>
          <cell r="AC457">
            <v>0</v>
          </cell>
          <cell r="AD457">
            <v>0</v>
          </cell>
          <cell r="AE457">
            <v>0</v>
          </cell>
          <cell r="AF457">
            <v>0</v>
          </cell>
          <cell r="AG457">
            <v>175327.77</v>
          </cell>
          <cell r="AH457">
            <v>218557.88</v>
          </cell>
          <cell r="AI457">
            <v>0</v>
          </cell>
          <cell r="AJ457">
            <v>0</v>
          </cell>
          <cell r="AK457">
            <v>0</v>
          </cell>
          <cell r="AL457">
            <v>0</v>
          </cell>
          <cell r="AM457">
            <v>175327.77</v>
          </cell>
          <cell r="AN457">
            <v>218557.88</v>
          </cell>
        </row>
        <row r="458">
          <cell r="A458">
            <v>640230</v>
          </cell>
          <cell r="B458" t="str">
            <v>Alliance Contracts</v>
          </cell>
          <cell r="C458">
            <v>0</v>
          </cell>
          <cell r="D458">
            <v>0</v>
          </cell>
          <cell r="E458">
            <v>0</v>
          </cell>
          <cell r="F458">
            <v>0</v>
          </cell>
          <cell r="G458">
            <v>0</v>
          </cell>
          <cell r="H458">
            <v>0</v>
          </cell>
          <cell r="I458">
            <v>0</v>
          </cell>
          <cell r="J458">
            <v>0</v>
          </cell>
          <cell r="K458">
            <v>0</v>
          </cell>
          <cell r="L458">
            <v>0</v>
          </cell>
          <cell r="M458">
            <v>0</v>
          </cell>
          <cell r="N458">
            <v>0</v>
          </cell>
          <cell r="O458">
            <v>0</v>
          </cell>
          <cell r="P458">
            <v>0</v>
          </cell>
          <cell r="Q458">
            <v>0</v>
          </cell>
          <cell r="R458">
            <v>0</v>
          </cell>
          <cell r="S458">
            <v>0</v>
          </cell>
          <cell r="T458">
            <v>0</v>
          </cell>
          <cell r="U458">
            <v>0</v>
          </cell>
          <cell r="V458">
            <v>0</v>
          </cell>
          <cell r="W458">
            <v>0</v>
          </cell>
          <cell r="X458">
            <v>0</v>
          </cell>
          <cell r="Y458">
            <v>0</v>
          </cell>
          <cell r="Z458">
            <v>0</v>
          </cell>
          <cell r="AA458">
            <v>0</v>
          </cell>
          <cell r="AB458">
            <v>0</v>
          </cell>
          <cell r="AC458">
            <v>0</v>
          </cell>
          <cell r="AD458">
            <v>0</v>
          </cell>
          <cell r="AE458">
            <v>0</v>
          </cell>
          <cell r="AF458">
            <v>0</v>
          </cell>
          <cell r="AG458">
            <v>925751.66</v>
          </cell>
          <cell r="AH458">
            <v>6492842.7800000003</v>
          </cell>
          <cell r="AI458">
            <v>0</v>
          </cell>
          <cell r="AJ458">
            <v>0</v>
          </cell>
          <cell r="AK458">
            <v>0</v>
          </cell>
          <cell r="AL458">
            <v>0</v>
          </cell>
          <cell r="AM458">
            <v>925751.66</v>
          </cell>
          <cell r="AN458">
            <v>6492842.7800000003</v>
          </cell>
        </row>
        <row r="459">
          <cell r="A459">
            <v>640235</v>
          </cell>
          <cell r="B459" t="str">
            <v>Alliance Plant &amp; Equipment</v>
          </cell>
          <cell r="C459">
            <v>0</v>
          </cell>
          <cell r="D459">
            <v>0</v>
          </cell>
          <cell r="E459">
            <v>0</v>
          </cell>
          <cell r="F459">
            <v>0</v>
          </cell>
          <cell r="G459">
            <v>0</v>
          </cell>
          <cell r="H459">
            <v>0</v>
          </cell>
          <cell r="I459">
            <v>0</v>
          </cell>
          <cell r="J459">
            <v>0</v>
          </cell>
          <cell r="K459">
            <v>0</v>
          </cell>
          <cell r="L459">
            <v>0</v>
          </cell>
          <cell r="M459">
            <v>0</v>
          </cell>
          <cell r="N459">
            <v>0</v>
          </cell>
          <cell r="O459">
            <v>0</v>
          </cell>
          <cell r="P459">
            <v>0</v>
          </cell>
          <cell r="Q459">
            <v>0</v>
          </cell>
          <cell r="R459">
            <v>0</v>
          </cell>
          <cell r="S459">
            <v>0</v>
          </cell>
          <cell r="T459">
            <v>0</v>
          </cell>
          <cell r="U459">
            <v>0</v>
          </cell>
          <cell r="V459">
            <v>0</v>
          </cell>
          <cell r="W459">
            <v>0</v>
          </cell>
          <cell r="X459">
            <v>0</v>
          </cell>
          <cell r="Y459">
            <v>0</v>
          </cell>
          <cell r="Z459">
            <v>0</v>
          </cell>
          <cell r="AA459">
            <v>0</v>
          </cell>
          <cell r="AB459">
            <v>0</v>
          </cell>
          <cell r="AC459">
            <v>0</v>
          </cell>
          <cell r="AD459">
            <v>0</v>
          </cell>
          <cell r="AE459">
            <v>0</v>
          </cell>
          <cell r="AF459">
            <v>0</v>
          </cell>
          <cell r="AG459">
            <v>19324.990000000002</v>
          </cell>
          <cell r="AH459">
            <v>0</v>
          </cell>
          <cell r="AI459">
            <v>0</v>
          </cell>
          <cell r="AJ459">
            <v>0</v>
          </cell>
          <cell r="AK459">
            <v>0</v>
          </cell>
          <cell r="AL459">
            <v>0</v>
          </cell>
          <cell r="AM459">
            <v>19324.990000000002</v>
          </cell>
          <cell r="AN459">
            <v>0</v>
          </cell>
        </row>
        <row r="460">
          <cell r="A460">
            <v>640240</v>
          </cell>
          <cell r="B460" t="str">
            <v>Alliance Support</v>
          </cell>
          <cell r="C460">
            <v>0</v>
          </cell>
          <cell r="D460">
            <v>0</v>
          </cell>
          <cell r="E460">
            <v>0</v>
          </cell>
          <cell r="F460">
            <v>0</v>
          </cell>
          <cell r="G460">
            <v>0</v>
          </cell>
          <cell r="H460">
            <v>0</v>
          </cell>
          <cell r="I460">
            <v>0</v>
          </cell>
          <cell r="J460">
            <v>0</v>
          </cell>
          <cell r="K460">
            <v>0</v>
          </cell>
          <cell r="L460">
            <v>0</v>
          </cell>
          <cell r="M460">
            <v>0</v>
          </cell>
          <cell r="N460">
            <v>0</v>
          </cell>
          <cell r="O460">
            <v>0</v>
          </cell>
          <cell r="P460">
            <v>0</v>
          </cell>
          <cell r="Q460">
            <v>0</v>
          </cell>
          <cell r="R460">
            <v>0</v>
          </cell>
          <cell r="S460">
            <v>0</v>
          </cell>
          <cell r="T460">
            <v>0</v>
          </cell>
          <cell r="U460">
            <v>0</v>
          </cell>
          <cell r="V460">
            <v>0</v>
          </cell>
          <cell r="W460">
            <v>0</v>
          </cell>
          <cell r="X460">
            <v>0</v>
          </cell>
          <cell r="Y460">
            <v>0</v>
          </cell>
          <cell r="Z460">
            <v>0</v>
          </cell>
          <cell r="AA460">
            <v>0</v>
          </cell>
          <cell r="AB460">
            <v>0</v>
          </cell>
          <cell r="AC460">
            <v>0</v>
          </cell>
          <cell r="AD460">
            <v>0</v>
          </cell>
          <cell r="AE460">
            <v>0</v>
          </cell>
          <cell r="AF460">
            <v>0</v>
          </cell>
          <cell r="AG460">
            <v>854932.12</v>
          </cell>
          <cell r="AH460">
            <v>1426075.3</v>
          </cell>
          <cell r="AI460">
            <v>0</v>
          </cell>
          <cell r="AJ460">
            <v>0</v>
          </cell>
          <cell r="AK460">
            <v>0</v>
          </cell>
          <cell r="AL460">
            <v>0</v>
          </cell>
          <cell r="AM460">
            <v>854932.12</v>
          </cell>
          <cell r="AN460">
            <v>1426075.3</v>
          </cell>
        </row>
        <row r="461">
          <cell r="A461">
            <v>640250</v>
          </cell>
          <cell r="B461" t="str">
            <v>Alliance Corporate</v>
          </cell>
          <cell r="C461">
            <v>0</v>
          </cell>
          <cell r="D461">
            <v>0</v>
          </cell>
          <cell r="E461">
            <v>0</v>
          </cell>
          <cell r="F461">
            <v>0</v>
          </cell>
          <cell r="G461">
            <v>0</v>
          </cell>
          <cell r="H461">
            <v>0</v>
          </cell>
          <cell r="I461">
            <v>0</v>
          </cell>
          <cell r="J461">
            <v>0</v>
          </cell>
          <cell r="K461">
            <v>0</v>
          </cell>
          <cell r="L461">
            <v>0</v>
          </cell>
          <cell r="M461">
            <v>0</v>
          </cell>
          <cell r="N461">
            <v>0</v>
          </cell>
          <cell r="O461">
            <v>0</v>
          </cell>
          <cell r="P461">
            <v>0</v>
          </cell>
          <cell r="Q461">
            <v>0</v>
          </cell>
          <cell r="R461">
            <v>0</v>
          </cell>
          <cell r="S461">
            <v>0</v>
          </cell>
          <cell r="T461">
            <v>0</v>
          </cell>
          <cell r="U461">
            <v>0</v>
          </cell>
          <cell r="V461">
            <v>0</v>
          </cell>
          <cell r="W461">
            <v>0</v>
          </cell>
          <cell r="X461">
            <v>0</v>
          </cell>
          <cell r="Y461">
            <v>0</v>
          </cell>
          <cell r="Z461">
            <v>0</v>
          </cell>
          <cell r="AA461">
            <v>0</v>
          </cell>
          <cell r="AB461">
            <v>0</v>
          </cell>
          <cell r="AC461">
            <v>0</v>
          </cell>
          <cell r="AD461">
            <v>0</v>
          </cell>
          <cell r="AE461">
            <v>0</v>
          </cell>
          <cell r="AF461">
            <v>0</v>
          </cell>
          <cell r="AG461">
            <v>590049.12</v>
          </cell>
          <cell r="AH461">
            <v>155474</v>
          </cell>
          <cell r="AI461">
            <v>0</v>
          </cell>
          <cell r="AJ461">
            <v>0</v>
          </cell>
          <cell r="AK461">
            <v>0</v>
          </cell>
          <cell r="AL461">
            <v>0</v>
          </cell>
          <cell r="AM461">
            <v>590049.12</v>
          </cell>
          <cell r="AN461">
            <v>155474</v>
          </cell>
        </row>
        <row r="462">
          <cell r="A462">
            <v>640260</v>
          </cell>
          <cell r="B462" t="str">
            <v>Alliance Management Fee</v>
          </cell>
          <cell r="C462">
            <v>0</v>
          </cell>
          <cell r="D462">
            <v>0</v>
          </cell>
          <cell r="E462">
            <v>0</v>
          </cell>
          <cell r="F462">
            <v>0</v>
          </cell>
          <cell r="G462">
            <v>0</v>
          </cell>
          <cell r="H462">
            <v>0</v>
          </cell>
          <cell r="I462">
            <v>0</v>
          </cell>
          <cell r="J462">
            <v>0</v>
          </cell>
          <cell r="K462">
            <v>0</v>
          </cell>
          <cell r="L462">
            <v>0</v>
          </cell>
          <cell r="M462">
            <v>0</v>
          </cell>
          <cell r="N462">
            <v>0</v>
          </cell>
          <cell r="O462">
            <v>0</v>
          </cell>
          <cell r="P462">
            <v>0</v>
          </cell>
          <cell r="Q462">
            <v>0</v>
          </cell>
          <cell r="R462">
            <v>0</v>
          </cell>
          <cell r="S462">
            <v>0</v>
          </cell>
          <cell r="T462">
            <v>0</v>
          </cell>
          <cell r="U462">
            <v>0</v>
          </cell>
          <cell r="V462">
            <v>0</v>
          </cell>
          <cell r="W462">
            <v>0</v>
          </cell>
          <cell r="X462">
            <v>0</v>
          </cell>
          <cell r="Y462">
            <v>0</v>
          </cell>
          <cell r="Z462">
            <v>0</v>
          </cell>
          <cell r="AA462">
            <v>0</v>
          </cell>
          <cell r="AB462">
            <v>0</v>
          </cell>
          <cell r="AC462">
            <v>0</v>
          </cell>
          <cell r="AD462">
            <v>0</v>
          </cell>
          <cell r="AE462">
            <v>0</v>
          </cell>
          <cell r="AF462">
            <v>0</v>
          </cell>
          <cell r="AG462">
            <v>25854.67</v>
          </cell>
          <cell r="AH462">
            <v>440151.47</v>
          </cell>
          <cell r="AI462">
            <v>0</v>
          </cell>
          <cell r="AJ462">
            <v>0</v>
          </cell>
          <cell r="AK462">
            <v>0</v>
          </cell>
          <cell r="AL462">
            <v>0</v>
          </cell>
          <cell r="AM462">
            <v>25854.67</v>
          </cell>
          <cell r="AN462">
            <v>440151.47</v>
          </cell>
        </row>
        <row r="463">
          <cell r="A463">
            <v>640270</v>
          </cell>
          <cell r="B463" t="str">
            <v>Alliance Savings</v>
          </cell>
          <cell r="C463">
            <v>0</v>
          </cell>
          <cell r="D463">
            <v>0</v>
          </cell>
          <cell r="E463">
            <v>0</v>
          </cell>
          <cell r="F463">
            <v>0</v>
          </cell>
          <cell r="G463">
            <v>0</v>
          </cell>
          <cell r="H463">
            <v>0</v>
          </cell>
          <cell r="I463">
            <v>0</v>
          </cell>
          <cell r="J463">
            <v>0</v>
          </cell>
          <cell r="K463">
            <v>0</v>
          </cell>
          <cell r="L463">
            <v>0</v>
          </cell>
          <cell r="M463">
            <v>0</v>
          </cell>
          <cell r="N463">
            <v>0</v>
          </cell>
          <cell r="O463">
            <v>0</v>
          </cell>
          <cell r="P463">
            <v>0</v>
          </cell>
          <cell r="Q463">
            <v>0</v>
          </cell>
          <cell r="R463">
            <v>0</v>
          </cell>
          <cell r="S463">
            <v>0</v>
          </cell>
          <cell r="T463">
            <v>0</v>
          </cell>
          <cell r="U463">
            <v>0</v>
          </cell>
          <cell r="V463">
            <v>0</v>
          </cell>
          <cell r="W463">
            <v>0</v>
          </cell>
          <cell r="X463">
            <v>0</v>
          </cell>
          <cell r="Y463">
            <v>0</v>
          </cell>
          <cell r="Z463">
            <v>0</v>
          </cell>
          <cell r="AA463">
            <v>0</v>
          </cell>
          <cell r="AB463">
            <v>0</v>
          </cell>
          <cell r="AC463">
            <v>0</v>
          </cell>
          <cell r="AD463">
            <v>0</v>
          </cell>
          <cell r="AE463">
            <v>0</v>
          </cell>
          <cell r="AF463">
            <v>0</v>
          </cell>
          <cell r="AG463">
            <v>0</v>
          </cell>
          <cell r="AH463">
            <v>0</v>
          </cell>
          <cell r="AI463">
            <v>0</v>
          </cell>
          <cell r="AJ463">
            <v>0</v>
          </cell>
          <cell r="AK463">
            <v>0</v>
          </cell>
          <cell r="AL463">
            <v>0</v>
          </cell>
          <cell r="AM463">
            <v>0</v>
          </cell>
          <cell r="AN463">
            <v>0</v>
          </cell>
        </row>
        <row r="464">
          <cell r="A464">
            <v>640400</v>
          </cell>
          <cell r="B464" t="str">
            <v>Gas Technology Services</v>
          </cell>
          <cell r="C464">
            <v>0</v>
          </cell>
          <cell r="D464">
            <v>0</v>
          </cell>
          <cell r="E464">
            <v>0</v>
          </cell>
          <cell r="F464">
            <v>0</v>
          </cell>
          <cell r="G464">
            <v>0</v>
          </cell>
          <cell r="H464">
            <v>0</v>
          </cell>
          <cell r="I464">
            <v>0</v>
          </cell>
          <cell r="J464">
            <v>0</v>
          </cell>
          <cell r="K464">
            <v>0</v>
          </cell>
          <cell r="L464">
            <v>0</v>
          </cell>
          <cell r="M464">
            <v>0</v>
          </cell>
          <cell r="N464">
            <v>0</v>
          </cell>
          <cell r="O464">
            <v>0</v>
          </cell>
          <cell r="P464">
            <v>0</v>
          </cell>
          <cell r="Q464">
            <v>0</v>
          </cell>
          <cell r="R464">
            <v>0</v>
          </cell>
          <cell r="S464">
            <v>0</v>
          </cell>
          <cell r="T464">
            <v>0</v>
          </cell>
          <cell r="U464">
            <v>0</v>
          </cell>
          <cell r="V464">
            <v>0</v>
          </cell>
          <cell r="W464">
            <v>0</v>
          </cell>
          <cell r="X464">
            <v>0</v>
          </cell>
          <cell r="Y464">
            <v>0</v>
          </cell>
          <cell r="Z464">
            <v>0</v>
          </cell>
          <cell r="AA464">
            <v>0</v>
          </cell>
          <cell r="AB464">
            <v>0</v>
          </cell>
          <cell r="AC464">
            <v>0</v>
          </cell>
          <cell r="AD464">
            <v>0</v>
          </cell>
          <cell r="AE464">
            <v>0</v>
          </cell>
          <cell r="AF464">
            <v>0</v>
          </cell>
          <cell r="AG464">
            <v>12367</v>
          </cell>
          <cell r="AH464">
            <v>0</v>
          </cell>
          <cell r="AI464">
            <v>-52210</v>
          </cell>
          <cell r="AJ464">
            <v>0</v>
          </cell>
          <cell r="AK464">
            <v>0</v>
          </cell>
          <cell r="AL464">
            <v>0</v>
          </cell>
          <cell r="AM464">
            <v>-39843</v>
          </cell>
          <cell r="AN464">
            <v>0</v>
          </cell>
        </row>
        <row r="465">
          <cell r="A465">
            <v>640410</v>
          </cell>
          <cell r="B465" t="str">
            <v>Call Centre Costs</v>
          </cell>
          <cell r="C465">
            <v>0</v>
          </cell>
          <cell r="D465">
            <v>0</v>
          </cell>
          <cell r="E465">
            <v>0</v>
          </cell>
          <cell r="F465">
            <v>0</v>
          </cell>
          <cell r="G465">
            <v>0</v>
          </cell>
          <cell r="H465">
            <v>0</v>
          </cell>
          <cell r="I465">
            <v>0</v>
          </cell>
          <cell r="J465">
            <v>0</v>
          </cell>
          <cell r="K465">
            <v>0</v>
          </cell>
          <cell r="L465">
            <v>0</v>
          </cell>
          <cell r="M465">
            <v>0</v>
          </cell>
          <cell r="N465">
            <v>0</v>
          </cell>
          <cell r="O465">
            <v>0</v>
          </cell>
          <cell r="P465">
            <v>0</v>
          </cell>
          <cell r="Q465">
            <v>0</v>
          </cell>
          <cell r="R465">
            <v>0</v>
          </cell>
          <cell r="S465">
            <v>0</v>
          </cell>
          <cell r="T465">
            <v>0</v>
          </cell>
          <cell r="U465">
            <v>0</v>
          </cell>
          <cell r="V465">
            <v>0</v>
          </cell>
          <cell r="W465">
            <v>0</v>
          </cell>
          <cell r="X465">
            <v>0</v>
          </cell>
          <cell r="Y465">
            <v>0</v>
          </cell>
          <cell r="Z465">
            <v>0</v>
          </cell>
          <cell r="AA465">
            <v>0</v>
          </cell>
          <cell r="AB465">
            <v>0</v>
          </cell>
          <cell r="AC465">
            <v>0</v>
          </cell>
          <cell r="AD465">
            <v>0</v>
          </cell>
          <cell r="AE465">
            <v>0</v>
          </cell>
          <cell r="AF465">
            <v>0</v>
          </cell>
          <cell r="AG465">
            <v>0</v>
          </cell>
          <cell r="AH465">
            <v>0</v>
          </cell>
          <cell r="AI465">
            <v>0</v>
          </cell>
          <cell r="AJ465">
            <v>0</v>
          </cell>
          <cell r="AK465">
            <v>0</v>
          </cell>
          <cell r="AL465">
            <v>0</v>
          </cell>
          <cell r="AM465">
            <v>0</v>
          </cell>
          <cell r="AN465">
            <v>0</v>
          </cell>
        </row>
        <row r="466">
          <cell r="A466">
            <v>640510</v>
          </cell>
          <cell r="B466" t="str">
            <v>Contracts - Meter Reading</v>
          </cell>
          <cell r="C466">
            <v>0</v>
          </cell>
          <cell r="D466">
            <v>0</v>
          </cell>
          <cell r="E466">
            <v>0</v>
          </cell>
          <cell r="F466">
            <v>0</v>
          </cell>
          <cell r="G466">
            <v>0</v>
          </cell>
          <cell r="H466">
            <v>0</v>
          </cell>
          <cell r="I466">
            <v>0</v>
          </cell>
          <cell r="J466">
            <v>0</v>
          </cell>
          <cell r="K466">
            <v>174981.53</v>
          </cell>
          <cell r="L466">
            <v>360000</v>
          </cell>
          <cell r="M466">
            <v>0</v>
          </cell>
          <cell r="N466">
            <v>0</v>
          </cell>
          <cell r="O466">
            <v>0</v>
          </cell>
          <cell r="P466">
            <v>0</v>
          </cell>
          <cell r="Q466">
            <v>0</v>
          </cell>
          <cell r="R466">
            <v>0</v>
          </cell>
          <cell r="S466">
            <v>0</v>
          </cell>
          <cell r="T466">
            <v>0</v>
          </cell>
          <cell r="U466">
            <v>0</v>
          </cell>
          <cell r="V466">
            <v>0</v>
          </cell>
          <cell r="W466">
            <v>0</v>
          </cell>
          <cell r="X466">
            <v>0</v>
          </cell>
          <cell r="Y466">
            <v>0</v>
          </cell>
          <cell r="Z466">
            <v>0</v>
          </cell>
          <cell r="AA466">
            <v>0</v>
          </cell>
          <cell r="AB466">
            <v>0</v>
          </cell>
          <cell r="AC466">
            <v>0</v>
          </cell>
          <cell r="AD466">
            <v>0</v>
          </cell>
          <cell r="AE466">
            <v>0</v>
          </cell>
          <cell r="AF466">
            <v>0</v>
          </cell>
          <cell r="AG466">
            <v>31971.75</v>
          </cell>
          <cell r="AH466">
            <v>52479</v>
          </cell>
          <cell r="AI466">
            <v>0</v>
          </cell>
          <cell r="AJ466">
            <v>0</v>
          </cell>
          <cell r="AK466">
            <v>5225.3999999999996</v>
          </cell>
          <cell r="AL466">
            <v>0</v>
          </cell>
          <cell r="AM466">
            <v>212178.68</v>
          </cell>
          <cell r="AN466">
            <v>412479</v>
          </cell>
        </row>
        <row r="467">
          <cell r="A467">
            <v>640560</v>
          </cell>
          <cell r="B467" t="str">
            <v>Contracts Local Service Agents</v>
          </cell>
          <cell r="C467">
            <v>0</v>
          </cell>
          <cell r="D467">
            <v>0</v>
          </cell>
          <cell r="E467">
            <v>0</v>
          </cell>
          <cell r="F467">
            <v>21241.5</v>
          </cell>
          <cell r="G467">
            <v>0</v>
          </cell>
          <cell r="H467">
            <v>0</v>
          </cell>
          <cell r="I467">
            <v>0</v>
          </cell>
          <cell r="J467">
            <v>0</v>
          </cell>
          <cell r="K467">
            <v>31058.6</v>
          </cell>
          <cell r="L467">
            <v>53333.31</v>
          </cell>
          <cell r="M467">
            <v>0</v>
          </cell>
          <cell r="N467">
            <v>0</v>
          </cell>
          <cell r="O467">
            <v>0</v>
          </cell>
          <cell r="P467">
            <v>0</v>
          </cell>
          <cell r="Q467">
            <v>0</v>
          </cell>
          <cell r="R467">
            <v>0</v>
          </cell>
          <cell r="S467">
            <v>0</v>
          </cell>
          <cell r="T467">
            <v>0</v>
          </cell>
          <cell r="U467">
            <v>0</v>
          </cell>
          <cell r="V467">
            <v>0</v>
          </cell>
          <cell r="W467">
            <v>0</v>
          </cell>
          <cell r="X467">
            <v>0</v>
          </cell>
          <cell r="Y467">
            <v>0</v>
          </cell>
          <cell r="Z467">
            <v>0</v>
          </cell>
          <cell r="AA467">
            <v>0</v>
          </cell>
          <cell r="AB467">
            <v>0</v>
          </cell>
          <cell r="AC467">
            <v>0</v>
          </cell>
          <cell r="AD467">
            <v>0</v>
          </cell>
          <cell r="AE467">
            <v>0</v>
          </cell>
          <cell r="AF467">
            <v>0</v>
          </cell>
          <cell r="AG467">
            <v>24021.26</v>
          </cell>
          <cell r="AH467">
            <v>354737.49</v>
          </cell>
          <cell r="AI467">
            <v>0</v>
          </cell>
          <cell r="AJ467">
            <v>0</v>
          </cell>
          <cell r="AK467">
            <v>968.82</v>
          </cell>
          <cell r="AL467">
            <v>0</v>
          </cell>
          <cell r="AM467">
            <v>56048.68</v>
          </cell>
          <cell r="AN467">
            <v>429312.3</v>
          </cell>
        </row>
        <row r="468">
          <cell r="A468">
            <v>640600</v>
          </cell>
          <cell r="B468" t="str">
            <v>Repairs and Maintenance</v>
          </cell>
          <cell r="C468">
            <v>0</v>
          </cell>
          <cell r="D468">
            <v>0</v>
          </cell>
          <cell r="E468">
            <v>-539.5</v>
          </cell>
          <cell r="F468">
            <v>749.7</v>
          </cell>
          <cell r="G468">
            <v>-21.25</v>
          </cell>
          <cell r="H468">
            <v>0</v>
          </cell>
          <cell r="I468">
            <v>0</v>
          </cell>
          <cell r="J468">
            <v>0</v>
          </cell>
          <cell r="K468">
            <v>5688.73</v>
          </cell>
          <cell r="L468">
            <v>249.96</v>
          </cell>
          <cell r="M468">
            <v>735.45</v>
          </cell>
          <cell r="N468">
            <v>612.66</v>
          </cell>
          <cell r="O468">
            <v>0</v>
          </cell>
          <cell r="P468">
            <v>0</v>
          </cell>
          <cell r="Q468">
            <v>0</v>
          </cell>
          <cell r="R468">
            <v>0</v>
          </cell>
          <cell r="S468">
            <v>0</v>
          </cell>
          <cell r="T468">
            <v>0</v>
          </cell>
          <cell r="U468">
            <v>0</v>
          </cell>
          <cell r="V468">
            <v>0</v>
          </cell>
          <cell r="W468">
            <v>0</v>
          </cell>
          <cell r="X468">
            <v>0</v>
          </cell>
          <cell r="Y468">
            <v>0</v>
          </cell>
          <cell r="Z468">
            <v>0</v>
          </cell>
          <cell r="AA468">
            <v>0</v>
          </cell>
          <cell r="AB468">
            <v>0</v>
          </cell>
          <cell r="AC468">
            <v>0</v>
          </cell>
          <cell r="AD468">
            <v>0</v>
          </cell>
          <cell r="AE468">
            <v>0</v>
          </cell>
          <cell r="AF468">
            <v>0</v>
          </cell>
          <cell r="AG468">
            <v>23762.55</v>
          </cell>
          <cell r="AH468">
            <v>6622.8</v>
          </cell>
          <cell r="AI468">
            <v>2640.1</v>
          </cell>
          <cell r="AJ468">
            <v>0</v>
          </cell>
          <cell r="AK468">
            <v>64571.78</v>
          </cell>
          <cell r="AL468">
            <v>0</v>
          </cell>
          <cell r="AM468">
            <v>96837.86</v>
          </cell>
          <cell r="AN468">
            <v>8235.1200000000008</v>
          </cell>
        </row>
        <row r="469">
          <cell r="A469">
            <v>640620</v>
          </cell>
          <cell r="B469" t="str">
            <v>Contracts Serco</v>
          </cell>
          <cell r="C469">
            <v>0</v>
          </cell>
          <cell r="D469">
            <v>0</v>
          </cell>
          <cell r="E469">
            <v>0</v>
          </cell>
          <cell r="F469">
            <v>0</v>
          </cell>
          <cell r="G469">
            <v>0</v>
          </cell>
          <cell r="H469">
            <v>0</v>
          </cell>
          <cell r="I469">
            <v>0</v>
          </cell>
          <cell r="J469">
            <v>0</v>
          </cell>
          <cell r="K469">
            <v>0</v>
          </cell>
          <cell r="L469">
            <v>0</v>
          </cell>
          <cell r="M469">
            <v>0</v>
          </cell>
          <cell r="N469">
            <v>0</v>
          </cell>
          <cell r="O469">
            <v>0</v>
          </cell>
          <cell r="P469">
            <v>0</v>
          </cell>
          <cell r="Q469">
            <v>0</v>
          </cell>
          <cell r="R469">
            <v>0</v>
          </cell>
          <cell r="S469">
            <v>0</v>
          </cell>
          <cell r="T469">
            <v>0</v>
          </cell>
          <cell r="U469">
            <v>0</v>
          </cell>
          <cell r="V469">
            <v>0</v>
          </cell>
          <cell r="W469">
            <v>0</v>
          </cell>
          <cell r="X469">
            <v>0</v>
          </cell>
          <cell r="Y469">
            <v>0</v>
          </cell>
          <cell r="Z469">
            <v>0</v>
          </cell>
          <cell r="AA469">
            <v>0</v>
          </cell>
          <cell r="AB469">
            <v>0</v>
          </cell>
          <cell r="AC469">
            <v>0</v>
          </cell>
          <cell r="AD469">
            <v>0</v>
          </cell>
          <cell r="AE469">
            <v>0</v>
          </cell>
          <cell r="AF469">
            <v>0</v>
          </cell>
          <cell r="AG469">
            <v>0</v>
          </cell>
          <cell r="AH469">
            <v>0</v>
          </cell>
          <cell r="AI469">
            <v>0</v>
          </cell>
          <cell r="AJ469">
            <v>0</v>
          </cell>
          <cell r="AK469">
            <v>0</v>
          </cell>
          <cell r="AL469">
            <v>0</v>
          </cell>
          <cell r="AM469">
            <v>0</v>
          </cell>
          <cell r="AN469">
            <v>0</v>
          </cell>
        </row>
        <row r="470">
          <cell r="A470">
            <v>640625</v>
          </cell>
          <cell r="B470" t="str">
            <v>EFM Maintenance Expense</v>
          </cell>
          <cell r="C470">
            <v>0</v>
          </cell>
          <cell r="D470">
            <v>0</v>
          </cell>
          <cell r="E470">
            <v>0</v>
          </cell>
          <cell r="F470">
            <v>0</v>
          </cell>
          <cell r="G470">
            <v>0</v>
          </cell>
          <cell r="H470">
            <v>0</v>
          </cell>
          <cell r="I470">
            <v>0</v>
          </cell>
          <cell r="J470">
            <v>0</v>
          </cell>
          <cell r="K470">
            <v>0</v>
          </cell>
          <cell r="L470">
            <v>0</v>
          </cell>
          <cell r="M470">
            <v>0</v>
          </cell>
          <cell r="N470">
            <v>0</v>
          </cell>
          <cell r="O470">
            <v>0</v>
          </cell>
          <cell r="P470">
            <v>0</v>
          </cell>
          <cell r="Q470">
            <v>0</v>
          </cell>
          <cell r="R470">
            <v>0</v>
          </cell>
          <cell r="S470">
            <v>0</v>
          </cell>
          <cell r="T470">
            <v>0</v>
          </cell>
          <cell r="U470">
            <v>0</v>
          </cell>
          <cell r="V470">
            <v>0</v>
          </cell>
          <cell r="W470">
            <v>0</v>
          </cell>
          <cell r="X470">
            <v>0</v>
          </cell>
          <cell r="Y470">
            <v>0</v>
          </cell>
          <cell r="Z470">
            <v>0</v>
          </cell>
          <cell r="AA470">
            <v>0</v>
          </cell>
          <cell r="AB470">
            <v>0</v>
          </cell>
          <cell r="AC470">
            <v>0</v>
          </cell>
          <cell r="AD470">
            <v>0</v>
          </cell>
          <cell r="AE470">
            <v>0</v>
          </cell>
          <cell r="AF470">
            <v>0</v>
          </cell>
          <cell r="AG470">
            <v>0</v>
          </cell>
          <cell r="AH470">
            <v>0</v>
          </cell>
          <cell r="AI470">
            <v>0</v>
          </cell>
          <cell r="AJ470">
            <v>0</v>
          </cell>
          <cell r="AK470">
            <v>0</v>
          </cell>
          <cell r="AL470">
            <v>0</v>
          </cell>
          <cell r="AM470">
            <v>0</v>
          </cell>
          <cell r="AN470">
            <v>0</v>
          </cell>
        </row>
        <row r="471">
          <cell r="A471">
            <v>640630</v>
          </cell>
          <cell r="B471" t="str">
            <v>Works Maintenance Expense</v>
          </cell>
          <cell r="C471">
            <v>0</v>
          </cell>
          <cell r="D471">
            <v>0</v>
          </cell>
          <cell r="E471">
            <v>0</v>
          </cell>
          <cell r="F471">
            <v>0</v>
          </cell>
          <cell r="G471">
            <v>0</v>
          </cell>
          <cell r="H471">
            <v>0</v>
          </cell>
          <cell r="I471">
            <v>0</v>
          </cell>
          <cell r="J471">
            <v>0</v>
          </cell>
          <cell r="K471">
            <v>0</v>
          </cell>
          <cell r="L471">
            <v>0</v>
          </cell>
          <cell r="M471">
            <v>0</v>
          </cell>
          <cell r="N471">
            <v>0</v>
          </cell>
          <cell r="O471">
            <v>0</v>
          </cell>
          <cell r="P471">
            <v>0</v>
          </cell>
          <cell r="Q471">
            <v>0</v>
          </cell>
          <cell r="R471">
            <v>0</v>
          </cell>
          <cell r="S471">
            <v>0</v>
          </cell>
          <cell r="T471">
            <v>0</v>
          </cell>
          <cell r="U471">
            <v>0</v>
          </cell>
          <cell r="V471">
            <v>0</v>
          </cell>
          <cell r="W471">
            <v>0</v>
          </cell>
          <cell r="X471">
            <v>0</v>
          </cell>
          <cell r="Y471">
            <v>0</v>
          </cell>
          <cell r="Z471">
            <v>0</v>
          </cell>
          <cell r="AA471">
            <v>0</v>
          </cell>
          <cell r="AB471">
            <v>0</v>
          </cell>
          <cell r="AC471">
            <v>0</v>
          </cell>
          <cell r="AD471">
            <v>0</v>
          </cell>
          <cell r="AE471">
            <v>0</v>
          </cell>
          <cell r="AF471">
            <v>0</v>
          </cell>
          <cell r="AG471">
            <v>3398.85</v>
          </cell>
          <cell r="AH471">
            <v>0</v>
          </cell>
          <cell r="AI471">
            <v>0</v>
          </cell>
          <cell r="AJ471">
            <v>0</v>
          </cell>
          <cell r="AK471">
            <v>0</v>
          </cell>
          <cell r="AL471">
            <v>0</v>
          </cell>
          <cell r="AM471">
            <v>3398.85</v>
          </cell>
          <cell r="AN471">
            <v>0</v>
          </cell>
        </row>
        <row r="472">
          <cell r="A472">
            <v>640825</v>
          </cell>
          <cell r="B472" t="str">
            <v>Internal Audit Expense</v>
          </cell>
          <cell r="C472">
            <v>13310</v>
          </cell>
          <cell r="D472">
            <v>10000</v>
          </cell>
          <cell r="E472">
            <v>0</v>
          </cell>
          <cell r="F472">
            <v>0</v>
          </cell>
          <cell r="G472">
            <v>0</v>
          </cell>
          <cell r="H472">
            <v>0</v>
          </cell>
          <cell r="I472">
            <v>0</v>
          </cell>
          <cell r="J472">
            <v>0</v>
          </cell>
          <cell r="K472">
            <v>0</v>
          </cell>
          <cell r="L472">
            <v>0</v>
          </cell>
          <cell r="M472">
            <v>0</v>
          </cell>
          <cell r="N472">
            <v>12499.97</v>
          </cell>
          <cell r="O472">
            <v>0</v>
          </cell>
          <cell r="P472">
            <v>0</v>
          </cell>
          <cell r="Q472">
            <v>0</v>
          </cell>
          <cell r="R472">
            <v>0</v>
          </cell>
          <cell r="S472">
            <v>0</v>
          </cell>
          <cell r="T472">
            <v>0</v>
          </cell>
          <cell r="U472">
            <v>0</v>
          </cell>
          <cell r="V472">
            <v>0</v>
          </cell>
          <cell r="W472">
            <v>0</v>
          </cell>
          <cell r="X472">
            <v>0</v>
          </cell>
          <cell r="Y472">
            <v>0</v>
          </cell>
          <cell r="Z472">
            <v>0</v>
          </cell>
          <cell r="AA472">
            <v>0</v>
          </cell>
          <cell r="AB472">
            <v>0</v>
          </cell>
          <cell r="AC472">
            <v>0</v>
          </cell>
          <cell r="AD472">
            <v>0</v>
          </cell>
          <cell r="AE472">
            <v>0</v>
          </cell>
          <cell r="AF472">
            <v>0</v>
          </cell>
          <cell r="AG472">
            <v>0</v>
          </cell>
          <cell r="AH472">
            <v>3748.5</v>
          </cell>
          <cell r="AI472">
            <v>0</v>
          </cell>
          <cell r="AJ472">
            <v>0</v>
          </cell>
          <cell r="AK472">
            <v>0</v>
          </cell>
          <cell r="AL472">
            <v>0</v>
          </cell>
          <cell r="AM472">
            <v>13310</v>
          </cell>
          <cell r="AN472">
            <v>26248.47</v>
          </cell>
        </row>
        <row r="473">
          <cell r="A473">
            <v>640845</v>
          </cell>
          <cell r="B473" t="str">
            <v>External Audit Expense</v>
          </cell>
          <cell r="C473">
            <v>0</v>
          </cell>
          <cell r="D473">
            <v>0</v>
          </cell>
          <cell r="E473">
            <v>0</v>
          </cell>
          <cell r="F473">
            <v>0</v>
          </cell>
          <cell r="G473">
            <v>0</v>
          </cell>
          <cell r="H473">
            <v>0</v>
          </cell>
          <cell r="I473">
            <v>0</v>
          </cell>
          <cell r="J473">
            <v>0</v>
          </cell>
          <cell r="K473">
            <v>0</v>
          </cell>
          <cell r="L473">
            <v>0</v>
          </cell>
          <cell r="M473">
            <v>-104546</v>
          </cell>
          <cell r="N473">
            <v>151999.94</v>
          </cell>
          <cell r="O473">
            <v>0</v>
          </cell>
          <cell r="P473">
            <v>0</v>
          </cell>
          <cell r="Q473">
            <v>0</v>
          </cell>
          <cell r="R473">
            <v>0</v>
          </cell>
          <cell r="S473">
            <v>0</v>
          </cell>
          <cell r="T473">
            <v>0</v>
          </cell>
          <cell r="U473">
            <v>0</v>
          </cell>
          <cell r="V473">
            <v>0</v>
          </cell>
          <cell r="W473">
            <v>0</v>
          </cell>
          <cell r="X473">
            <v>0</v>
          </cell>
          <cell r="Y473">
            <v>0</v>
          </cell>
          <cell r="Z473">
            <v>0</v>
          </cell>
          <cell r="AA473">
            <v>0</v>
          </cell>
          <cell r="AB473">
            <v>0</v>
          </cell>
          <cell r="AC473">
            <v>0</v>
          </cell>
          <cell r="AD473">
            <v>0</v>
          </cell>
          <cell r="AE473">
            <v>0</v>
          </cell>
          <cell r="AF473">
            <v>0</v>
          </cell>
          <cell r="AG473">
            <v>2727.27</v>
          </cell>
          <cell r="AH473">
            <v>17992.77</v>
          </cell>
          <cell r="AI473">
            <v>975</v>
          </cell>
          <cell r="AJ473">
            <v>51241.23</v>
          </cell>
          <cell r="AK473">
            <v>0</v>
          </cell>
          <cell r="AL473">
            <v>0</v>
          </cell>
          <cell r="AM473">
            <v>-100843.73</v>
          </cell>
          <cell r="AN473">
            <v>221233.94</v>
          </cell>
        </row>
        <row r="474">
          <cell r="A474">
            <v>640855</v>
          </cell>
          <cell r="B474" t="str">
            <v>Legal Expenses Tax Deductible</v>
          </cell>
          <cell r="C474">
            <v>256.77</v>
          </cell>
          <cell r="D474">
            <v>9000</v>
          </cell>
          <cell r="E474">
            <v>-29275.16</v>
          </cell>
          <cell r="F474">
            <v>0</v>
          </cell>
          <cell r="G474">
            <v>0</v>
          </cell>
          <cell r="H474">
            <v>0</v>
          </cell>
          <cell r="I474">
            <v>0</v>
          </cell>
          <cell r="J474">
            <v>0</v>
          </cell>
          <cell r="K474">
            <v>685.6</v>
          </cell>
          <cell r="L474">
            <v>2399.94</v>
          </cell>
          <cell r="M474">
            <v>13343.06</v>
          </cell>
          <cell r="N474">
            <v>95499.97</v>
          </cell>
          <cell r="O474">
            <v>0</v>
          </cell>
          <cell r="P474">
            <v>0</v>
          </cell>
          <cell r="Q474">
            <v>0</v>
          </cell>
          <cell r="R474">
            <v>0</v>
          </cell>
          <cell r="S474">
            <v>0</v>
          </cell>
          <cell r="T474">
            <v>0</v>
          </cell>
          <cell r="U474">
            <v>0</v>
          </cell>
          <cell r="V474">
            <v>0</v>
          </cell>
          <cell r="W474">
            <v>0</v>
          </cell>
          <cell r="X474">
            <v>0</v>
          </cell>
          <cell r="Y474">
            <v>0</v>
          </cell>
          <cell r="Z474">
            <v>0</v>
          </cell>
          <cell r="AA474">
            <v>0</v>
          </cell>
          <cell r="AB474">
            <v>0</v>
          </cell>
          <cell r="AC474">
            <v>0</v>
          </cell>
          <cell r="AD474">
            <v>0</v>
          </cell>
          <cell r="AE474">
            <v>0</v>
          </cell>
          <cell r="AF474">
            <v>0</v>
          </cell>
          <cell r="AG474">
            <v>584832.16</v>
          </cell>
          <cell r="AH474">
            <v>126577.05</v>
          </cell>
          <cell r="AI474">
            <v>-1237.72</v>
          </cell>
          <cell r="AJ474">
            <v>185790.6</v>
          </cell>
          <cell r="AK474">
            <v>-36268.699999999997</v>
          </cell>
          <cell r="AL474">
            <v>9996</v>
          </cell>
          <cell r="AM474">
            <v>532336.01</v>
          </cell>
          <cell r="AN474">
            <v>429263.56</v>
          </cell>
        </row>
        <row r="475">
          <cell r="A475">
            <v>640865</v>
          </cell>
          <cell r="B475" t="str">
            <v>Legal Expenses Non Tax Ded</v>
          </cell>
          <cell r="C475">
            <v>0</v>
          </cell>
          <cell r="D475">
            <v>0</v>
          </cell>
          <cell r="E475">
            <v>0</v>
          </cell>
          <cell r="F475">
            <v>0</v>
          </cell>
          <cell r="G475">
            <v>0</v>
          </cell>
          <cell r="H475">
            <v>0</v>
          </cell>
          <cell r="I475">
            <v>0</v>
          </cell>
          <cell r="J475">
            <v>0</v>
          </cell>
          <cell r="K475">
            <v>0</v>
          </cell>
          <cell r="L475">
            <v>0</v>
          </cell>
          <cell r="M475">
            <v>0</v>
          </cell>
          <cell r="N475">
            <v>0</v>
          </cell>
          <cell r="O475">
            <v>0</v>
          </cell>
          <cell r="P475">
            <v>0</v>
          </cell>
          <cell r="Q475">
            <v>0</v>
          </cell>
          <cell r="R475">
            <v>0</v>
          </cell>
          <cell r="S475">
            <v>0</v>
          </cell>
          <cell r="T475">
            <v>0</v>
          </cell>
          <cell r="U475">
            <v>0</v>
          </cell>
          <cell r="V475">
            <v>0</v>
          </cell>
          <cell r="W475">
            <v>0</v>
          </cell>
          <cell r="X475">
            <v>0</v>
          </cell>
          <cell r="Y475">
            <v>0</v>
          </cell>
          <cell r="Z475">
            <v>0</v>
          </cell>
          <cell r="AA475">
            <v>0</v>
          </cell>
          <cell r="AB475">
            <v>0</v>
          </cell>
          <cell r="AC475">
            <v>0</v>
          </cell>
          <cell r="AD475">
            <v>0</v>
          </cell>
          <cell r="AE475">
            <v>0</v>
          </cell>
          <cell r="AF475">
            <v>0</v>
          </cell>
          <cell r="AG475">
            <v>0</v>
          </cell>
          <cell r="AH475">
            <v>0</v>
          </cell>
          <cell r="AI475">
            <v>0</v>
          </cell>
          <cell r="AJ475">
            <v>17500.02</v>
          </cell>
          <cell r="AK475">
            <v>-64259.89</v>
          </cell>
          <cell r="AL475">
            <v>0</v>
          </cell>
          <cell r="AM475">
            <v>-64259.89</v>
          </cell>
          <cell r="AN475">
            <v>17500.02</v>
          </cell>
        </row>
        <row r="476">
          <cell r="A476">
            <v>640910</v>
          </cell>
          <cell r="B476" t="str">
            <v>Consultancy - Computing</v>
          </cell>
          <cell r="C476">
            <v>0</v>
          </cell>
          <cell r="D476">
            <v>0</v>
          </cell>
          <cell r="E476">
            <v>0</v>
          </cell>
          <cell r="F476">
            <v>0</v>
          </cell>
          <cell r="G476">
            <v>0</v>
          </cell>
          <cell r="H476">
            <v>0</v>
          </cell>
          <cell r="I476">
            <v>0</v>
          </cell>
          <cell r="J476">
            <v>0</v>
          </cell>
          <cell r="K476">
            <v>29507.759999999998</v>
          </cell>
          <cell r="L476">
            <v>215556.87</v>
          </cell>
          <cell r="M476">
            <v>55106.1</v>
          </cell>
          <cell r="N476">
            <v>37499.980000000003</v>
          </cell>
          <cell r="O476">
            <v>0</v>
          </cell>
          <cell r="P476">
            <v>0</v>
          </cell>
          <cell r="Q476">
            <v>0</v>
          </cell>
          <cell r="R476">
            <v>0</v>
          </cell>
          <cell r="S476">
            <v>0</v>
          </cell>
          <cell r="T476">
            <v>0</v>
          </cell>
          <cell r="U476">
            <v>0</v>
          </cell>
          <cell r="V476">
            <v>0</v>
          </cell>
          <cell r="W476">
            <v>0</v>
          </cell>
          <cell r="X476">
            <v>0</v>
          </cell>
          <cell r="Y476">
            <v>0</v>
          </cell>
          <cell r="Z476">
            <v>0</v>
          </cell>
          <cell r="AA476">
            <v>0</v>
          </cell>
          <cell r="AB476">
            <v>0</v>
          </cell>
          <cell r="AC476">
            <v>0</v>
          </cell>
          <cell r="AD476">
            <v>0</v>
          </cell>
          <cell r="AE476">
            <v>0</v>
          </cell>
          <cell r="AF476">
            <v>0</v>
          </cell>
          <cell r="AG476">
            <v>50548.59</v>
          </cell>
          <cell r="AH476">
            <v>12994.8</v>
          </cell>
          <cell r="AI476">
            <v>22667</v>
          </cell>
          <cell r="AJ476">
            <v>49999.92</v>
          </cell>
          <cell r="AK476">
            <v>49498</v>
          </cell>
          <cell r="AL476">
            <v>0</v>
          </cell>
          <cell r="AM476">
            <v>207327.45</v>
          </cell>
          <cell r="AN476">
            <v>316051.57</v>
          </cell>
        </row>
        <row r="477">
          <cell r="A477">
            <v>640912</v>
          </cell>
          <cell r="B477" t="str">
            <v>Consultancy Non Comp Tax Ded</v>
          </cell>
          <cell r="C477">
            <v>122341.95</v>
          </cell>
          <cell r="D477">
            <v>82000</v>
          </cell>
          <cell r="E477">
            <v>14775</v>
          </cell>
          <cell r="F477">
            <v>0</v>
          </cell>
          <cell r="G477">
            <v>0</v>
          </cell>
          <cell r="H477">
            <v>0</v>
          </cell>
          <cell r="I477">
            <v>0</v>
          </cell>
          <cell r="J477">
            <v>0</v>
          </cell>
          <cell r="K477">
            <v>39642.93</v>
          </cell>
          <cell r="L477">
            <v>171404.97</v>
          </cell>
          <cell r="M477">
            <v>1532319.01</v>
          </cell>
          <cell r="N477">
            <v>305446.38</v>
          </cell>
          <cell r="O477">
            <v>0</v>
          </cell>
          <cell r="P477">
            <v>0</v>
          </cell>
          <cell r="Q477">
            <v>0</v>
          </cell>
          <cell r="R477">
            <v>0</v>
          </cell>
          <cell r="S477">
            <v>0</v>
          </cell>
          <cell r="T477">
            <v>0</v>
          </cell>
          <cell r="U477">
            <v>0</v>
          </cell>
          <cell r="V477">
            <v>0</v>
          </cell>
          <cell r="W477">
            <v>0</v>
          </cell>
          <cell r="X477">
            <v>0</v>
          </cell>
          <cell r="Y477">
            <v>0</v>
          </cell>
          <cell r="Z477">
            <v>0</v>
          </cell>
          <cell r="AA477">
            <v>0</v>
          </cell>
          <cell r="AB477">
            <v>0</v>
          </cell>
          <cell r="AC477">
            <v>90000</v>
          </cell>
          <cell r="AD477">
            <v>0</v>
          </cell>
          <cell r="AE477">
            <v>0</v>
          </cell>
          <cell r="AF477">
            <v>0</v>
          </cell>
          <cell r="AG477">
            <v>89829.85</v>
          </cell>
          <cell r="AH477">
            <v>662096.46</v>
          </cell>
          <cell r="AI477">
            <v>53638.61</v>
          </cell>
          <cell r="AJ477">
            <v>425499.96</v>
          </cell>
          <cell r="AK477">
            <v>117184.64</v>
          </cell>
          <cell r="AL477">
            <v>0</v>
          </cell>
          <cell r="AM477">
            <v>2059731.99</v>
          </cell>
          <cell r="AN477">
            <v>1646447.77</v>
          </cell>
        </row>
        <row r="478">
          <cell r="A478">
            <v>640915</v>
          </cell>
          <cell r="B478" t="str">
            <v>Consultancy Non-Tax Ded</v>
          </cell>
          <cell r="C478">
            <v>0</v>
          </cell>
          <cell r="D478">
            <v>0</v>
          </cell>
          <cell r="E478">
            <v>0</v>
          </cell>
          <cell r="F478">
            <v>0</v>
          </cell>
          <cell r="G478">
            <v>0</v>
          </cell>
          <cell r="H478">
            <v>0</v>
          </cell>
          <cell r="I478">
            <v>0</v>
          </cell>
          <cell r="J478">
            <v>0</v>
          </cell>
          <cell r="K478">
            <v>960</v>
          </cell>
          <cell r="L478">
            <v>0</v>
          </cell>
          <cell r="M478">
            <v>49532</v>
          </cell>
          <cell r="N478">
            <v>0</v>
          </cell>
          <cell r="O478">
            <v>0</v>
          </cell>
          <cell r="P478">
            <v>0</v>
          </cell>
          <cell r="Q478">
            <v>0</v>
          </cell>
          <cell r="R478">
            <v>0</v>
          </cell>
          <cell r="S478">
            <v>0</v>
          </cell>
          <cell r="T478">
            <v>0</v>
          </cell>
          <cell r="U478">
            <v>0</v>
          </cell>
          <cell r="V478">
            <v>0</v>
          </cell>
          <cell r="W478">
            <v>0</v>
          </cell>
          <cell r="X478">
            <v>0</v>
          </cell>
          <cell r="Y478">
            <v>0</v>
          </cell>
          <cell r="Z478">
            <v>0</v>
          </cell>
          <cell r="AA478">
            <v>0</v>
          </cell>
          <cell r="AB478">
            <v>0</v>
          </cell>
          <cell r="AC478">
            <v>0</v>
          </cell>
          <cell r="AD478">
            <v>0</v>
          </cell>
          <cell r="AE478">
            <v>0</v>
          </cell>
          <cell r="AF478">
            <v>0</v>
          </cell>
          <cell r="AG478">
            <v>3122</v>
          </cell>
          <cell r="AH478">
            <v>0</v>
          </cell>
          <cell r="AI478">
            <v>450563.93</v>
          </cell>
          <cell r="AJ478">
            <v>184999.95</v>
          </cell>
          <cell r="AK478">
            <v>750</v>
          </cell>
          <cell r="AL478">
            <v>0</v>
          </cell>
          <cell r="AM478">
            <v>504927.93</v>
          </cell>
          <cell r="AN478">
            <v>184999.95</v>
          </cell>
        </row>
        <row r="479">
          <cell r="A479">
            <v>644070</v>
          </cell>
          <cell r="B479" t="str">
            <v>Bad Debts Expense</v>
          </cell>
          <cell r="C479">
            <v>0</v>
          </cell>
          <cell r="D479">
            <v>0</v>
          </cell>
          <cell r="E479">
            <v>0</v>
          </cell>
          <cell r="F479">
            <v>0</v>
          </cell>
          <cell r="G479">
            <v>82037.710000000006</v>
          </cell>
          <cell r="H479">
            <v>0</v>
          </cell>
          <cell r="I479">
            <v>0</v>
          </cell>
          <cell r="J479">
            <v>0</v>
          </cell>
          <cell r="K479">
            <v>1424.8</v>
          </cell>
          <cell r="L479">
            <v>0</v>
          </cell>
          <cell r="M479">
            <v>0</v>
          </cell>
          <cell r="N479">
            <v>0</v>
          </cell>
          <cell r="O479">
            <v>0</v>
          </cell>
          <cell r="P479">
            <v>0</v>
          </cell>
          <cell r="Q479">
            <v>0</v>
          </cell>
          <cell r="R479">
            <v>0</v>
          </cell>
          <cell r="S479">
            <v>0</v>
          </cell>
          <cell r="T479">
            <v>0</v>
          </cell>
          <cell r="U479">
            <v>0</v>
          </cell>
          <cell r="V479">
            <v>0</v>
          </cell>
          <cell r="W479">
            <v>0</v>
          </cell>
          <cell r="X479">
            <v>0</v>
          </cell>
          <cell r="Y479">
            <v>0</v>
          </cell>
          <cell r="Z479">
            <v>0</v>
          </cell>
          <cell r="AA479">
            <v>0</v>
          </cell>
          <cell r="AB479">
            <v>0</v>
          </cell>
          <cell r="AC479">
            <v>0</v>
          </cell>
          <cell r="AD479">
            <v>0</v>
          </cell>
          <cell r="AE479">
            <v>0</v>
          </cell>
          <cell r="AF479">
            <v>0</v>
          </cell>
          <cell r="AG479">
            <v>47776.26</v>
          </cell>
          <cell r="AH479">
            <v>0</v>
          </cell>
          <cell r="AI479">
            <v>477697.76</v>
          </cell>
          <cell r="AJ479">
            <v>483168</v>
          </cell>
          <cell r="AK479">
            <v>-7.97</v>
          </cell>
          <cell r="AL479">
            <v>0</v>
          </cell>
          <cell r="AM479">
            <v>608928.56000000006</v>
          </cell>
          <cell r="AN479">
            <v>483168</v>
          </cell>
        </row>
        <row r="480">
          <cell r="A480">
            <v>644080</v>
          </cell>
          <cell r="B480" t="str">
            <v>Doubtful Debts Expense</v>
          </cell>
          <cell r="C480">
            <v>0</v>
          </cell>
          <cell r="D480">
            <v>0</v>
          </cell>
          <cell r="E480">
            <v>0</v>
          </cell>
          <cell r="F480">
            <v>0</v>
          </cell>
          <cell r="G480">
            <v>-992038.38</v>
          </cell>
          <cell r="H480">
            <v>0</v>
          </cell>
          <cell r="I480">
            <v>0</v>
          </cell>
          <cell r="J480">
            <v>0</v>
          </cell>
          <cell r="K480">
            <v>0</v>
          </cell>
          <cell r="L480">
            <v>0</v>
          </cell>
          <cell r="M480">
            <v>0</v>
          </cell>
          <cell r="N480">
            <v>0</v>
          </cell>
          <cell r="O480">
            <v>0</v>
          </cell>
          <cell r="P480">
            <v>0</v>
          </cell>
          <cell r="Q480">
            <v>0</v>
          </cell>
          <cell r="R480">
            <v>0</v>
          </cell>
          <cell r="S480">
            <v>0</v>
          </cell>
          <cell r="T480">
            <v>0</v>
          </cell>
          <cell r="U480">
            <v>0</v>
          </cell>
          <cell r="V480">
            <v>0</v>
          </cell>
          <cell r="W480">
            <v>0</v>
          </cell>
          <cell r="X480">
            <v>0</v>
          </cell>
          <cell r="Y480">
            <v>0</v>
          </cell>
          <cell r="Z480">
            <v>0</v>
          </cell>
          <cell r="AA480">
            <v>0</v>
          </cell>
          <cell r="AB480">
            <v>0</v>
          </cell>
          <cell r="AC480">
            <v>0</v>
          </cell>
          <cell r="AD480">
            <v>0</v>
          </cell>
          <cell r="AE480">
            <v>0</v>
          </cell>
          <cell r="AF480">
            <v>0</v>
          </cell>
          <cell r="AG480">
            <v>0</v>
          </cell>
          <cell r="AH480">
            <v>0</v>
          </cell>
          <cell r="AI480">
            <v>710045.03</v>
          </cell>
          <cell r="AJ480">
            <v>68524.2</v>
          </cell>
          <cell r="AK480">
            <v>0</v>
          </cell>
          <cell r="AL480">
            <v>0</v>
          </cell>
          <cell r="AM480">
            <v>-281993.34999999998</v>
          </cell>
          <cell r="AN480">
            <v>68524.2</v>
          </cell>
        </row>
        <row r="481">
          <cell r="A481">
            <v>644090</v>
          </cell>
          <cell r="B481" t="str">
            <v>Debt Collection Fees</v>
          </cell>
          <cell r="C481">
            <v>0</v>
          </cell>
          <cell r="D481">
            <v>0</v>
          </cell>
          <cell r="E481">
            <v>0</v>
          </cell>
          <cell r="F481">
            <v>0</v>
          </cell>
          <cell r="G481">
            <v>0</v>
          </cell>
          <cell r="H481">
            <v>0</v>
          </cell>
          <cell r="I481">
            <v>0</v>
          </cell>
          <cell r="J481">
            <v>0</v>
          </cell>
          <cell r="K481">
            <v>34349.99</v>
          </cell>
          <cell r="L481">
            <v>30000</v>
          </cell>
          <cell r="M481">
            <v>0</v>
          </cell>
          <cell r="N481">
            <v>0</v>
          </cell>
          <cell r="O481">
            <v>0</v>
          </cell>
          <cell r="P481">
            <v>0</v>
          </cell>
          <cell r="Q481">
            <v>0</v>
          </cell>
          <cell r="R481">
            <v>0</v>
          </cell>
          <cell r="S481">
            <v>0</v>
          </cell>
          <cell r="T481">
            <v>0</v>
          </cell>
          <cell r="U481">
            <v>0</v>
          </cell>
          <cell r="V481">
            <v>0</v>
          </cell>
          <cell r="W481">
            <v>0</v>
          </cell>
          <cell r="X481">
            <v>0</v>
          </cell>
          <cell r="Y481">
            <v>0</v>
          </cell>
          <cell r="Z481">
            <v>0</v>
          </cell>
          <cell r="AA481">
            <v>0</v>
          </cell>
          <cell r="AB481">
            <v>0</v>
          </cell>
          <cell r="AC481">
            <v>0</v>
          </cell>
          <cell r="AD481">
            <v>0</v>
          </cell>
          <cell r="AE481">
            <v>0</v>
          </cell>
          <cell r="AF481">
            <v>0</v>
          </cell>
          <cell r="AG481">
            <v>0</v>
          </cell>
          <cell r="AH481">
            <v>0</v>
          </cell>
          <cell r="AI481">
            <v>0</v>
          </cell>
          <cell r="AJ481">
            <v>0</v>
          </cell>
          <cell r="AK481">
            <v>0</v>
          </cell>
          <cell r="AL481">
            <v>0</v>
          </cell>
          <cell r="AM481">
            <v>34349.99</v>
          </cell>
          <cell r="AN481">
            <v>30000</v>
          </cell>
        </row>
        <row r="482">
          <cell r="A482">
            <v>644100</v>
          </cell>
          <cell r="B482" t="str">
            <v>Agency Collection Fees</v>
          </cell>
          <cell r="C482">
            <v>0</v>
          </cell>
          <cell r="D482">
            <v>0</v>
          </cell>
          <cell r="E482">
            <v>0</v>
          </cell>
          <cell r="F482">
            <v>0</v>
          </cell>
          <cell r="G482">
            <v>0</v>
          </cell>
          <cell r="H482">
            <v>0</v>
          </cell>
          <cell r="I482">
            <v>0</v>
          </cell>
          <cell r="J482">
            <v>0</v>
          </cell>
          <cell r="K482">
            <v>1177350.47</v>
          </cell>
          <cell r="L482">
            <v>1549999.98</v>
          </cell>
          <cell r="M482">
            <v>0</v>
          </cell>
          <cell r="N482">
            <v>0</v>
          </cell>
          <cell r="O482">
            <v>0</v>
          </cell>
          <cell r="P482">
            <v>0</v>
          </cell>
          <cell r="Q482">
            <v>0</v>
          </cell>
          <cell r="R482">
            <v>0</v>
          </cell>
          <cell r="S482">
            <v>0</v>
          </cell>
          <cell r="T482">
            <v>0</v>
          </cell>
          <cell r="U482">
            <v>0</v>
          </cell>
          <cell r="V482">
            <v>0</v>
          </cell>
          <cell r="W482">
            <v>0</v>
          </cell>
          <cell r="X482">
            <v>0</v>
          </cell>
          <cell r="Y482">
            <v>0</v>
          </cell>
          <cell r="Z482">
            <v>0</v>
          </cell>
          <cell r="AA482">
            <v>0</v>
          </cell>
          <cell r="AB482">
            <v>0</v>
          </cell>
          <cell r="AC482">
            <v>0</v>
          </cell>
          <cell r="AD482">
            <v>0</v>
          </cell>
          <cell r="AE482">
            <v>0</v>
          </cell>
          <cell r="AF482">
            <v>0</v>
          </cell>
          <cell r="AG482">
            <v>0</v>
          </cell>
          <cell r="AH482">
            <v>0</v>
          </cell>
          <cell r="AI482">
            <v>0</v>
          </cell>
          <cell r="AJ482">
            <v>0</v>
          </cell>
          <cell r="AK482">
            <v>0</v>
          </cell>
          <cell r="AL482">
            <v>0</v>
          </cell>
          <cell r="AM482">
            <v>1177350.47</v>
          </cell>
          <cell r="AN482">
            <v>1549999.98</v>
          </cell>
        </row>
        <row r="483">
          <cell r="A483">
            <v>644600</v>
          </cell>
          <cell r="B483" t="str">
            <v>Discount Allowed</v>
          </cell>
          <cell r="C483">
            <v>0</v>
          </cell>
          <cell r="D483">
            <v>0</v>
          </cell>
          <cell r="E483">
            <v>0</v>
          </cell>
          <cell r="F483">
            <v>0</v>
          </cell>
          <cell r="G483">
            <v>0</v>
          </cell>
          <cell r="H483">
            <v>0</v>
          </cell>
          <cell r="I483">
            <v>0</v>
          </cell>
          <cell r="J483">
            <v>0</v>
          </cell>
          <cell r="K483">
            <v>0</v>
          </cell>
          <cell r="L483">
            <v>0</v>
          </cell>
          <cell r="M483">
            <v>0</v>
          </cell>
          <cell r="N483">
            <v>0</v>
          </cell>
          <cell r="O483">
            <v>0</v>
          </cell>
          <cell r="P483">
            <v>0</v>
          </cell>
          <cell r="Q483">
            <v>0</v>
          </cell>
          <cell r="R483">
            <v>0</v>
          </cell>
          <cell r="S483">
            <v>0</v>
          </cell>
          <cell r="T483">
            <v>0</v>
          </cell>
          <cell r="U483">
            <v>0</v>
          </cell>
          <cell r="V483">
            <v>0</v>
          </cell>
          <cell r="W483">
            <v>0</v>
          </cell>
          <cell r="X483">
            <v>0</v>
          </cell>
          <cell r="Y483">
            <v>0</v>
          </cell>
          <cell r="Z483">
            <v>0</v>
          </cell>
          <cell r="AA483">
            <v>0</v>
          </cell>
          <cell r="AB483">
            <v>0</v>
          </cell>
          <cell r="AC483">
            <v>0</v>
          </cell>
          <cell r="AD483">
            <v>0</v>
          </cell>
          <cell r="AE483">
            <v>0</v>
          </cell>
          <cell r="AF483">
            <v>0</v>
          </cell>
          <cell r="AG483">
            <v>0</v>
          </cell>
          <cell r="AH483">
            <v>0</v>
          </cell>
          <cell r="AI483">
            <v>0</v>
          </cell>
          <cell r="AJ483">
            <v>17244</v>
          </cell>
          <cell r="AK483">
            <v>0</v>
          </cell>
          <cell r="AL483">
            <v>0</v>
          </cell>
          <cell r="AM483">
            <v>0</v>
          </cell>
          <cell r="AN483">
            <v>17244</v>
          </cell>
        </row>
        <row r="484">
          <cell r="A484">
            <v>644650</v>
          </cell>
          <cell r="B484" t="str">
            <v>Guaranteed Service Levels</v>
          </cell>
          <cell r="C484">
            <v>0</v>
          </cell>
          <cell r="D484">
            <v>0</v>
          </cell>
          <cell r="E484">
            <v>0</v>
          </cell>
          <cell r="F484">
            <v>0</v>
          </cell>
          <cell r="G484">
            <v>0</v>
          </cell>
          <cell r="H484">
            <v>0</v>
          </cell>
          <cell r="I484">
            <v>0</v>
          </cell>
          <cell r="J484">
            <v>0</v>
          </cell>
          <cell r="K484">
            <v>36</v>
          </cell>
          <cell r="L484">
            <v>0</v>
          </cell>
          <cell r="M484">
            <v>0</v>
          </cell>
          <cell r="N484">
            <v>0</v>
          </cell>
          <cell r="O484">
            <v>0</v>
          </cell>
          <cell r="P484">
            <v>0</v>
          </cell>
          <cell r="Q484">
            <v>0</v>
          </cell>
          <cell r="R484">
            <v>0</v>
          </cell>
          <cell r="S484">
            <v>0</v>
          </cell>
          <cell r="T484">
            <v>0</v>
          </cell>
          <cell r="U484">
            <v>0</v>
          </cell>
          <cell r="V484">
            <v>0</v>
          </cell>
          <cell r="W484">
            <v>0</v>
          </cell>
          <cell r="X484">
            <v>0</v>
          </cell>
          <cell r="Y484">
            <v>0</v>
          </cell>
          <cell r="Z484">
            <v>0</v>
          </cell>
          <cell r="AA484">
            <v>0</v>
          </cell>
          <cell r="AB484">
            <v>0</v>
          </cell>
          <cell r="AC484">
            <v>0</v>
          </cell>
          <cell r="AD484">
            <v>0</v>
          </cell>
          <cell r="AE484">
            <v>0</v>
          </cell>
          <cell r="AF484">
            <v>0</v>
          </cell>
          <cell r="AG484">
            <v>0</v>
          </cell>
          <cell r="AH484">
            <v>0</v>
          </cell>
          <cell r="AI484">
            <v>400</v>
          </cell>
          <cell r="AJ484">
            <v>3453.51</v>
          </cell>
          <cell r="AK484">
            <v>0</v>
          </cell>
          <cell r="AL484">
            <v>0</v>
          </cell>
          <cell r="AM484">
            <v>436</v>
          </cell>
          <cell r="AN484">
            <v>3453.51</v>
          </cell>
        </row>
        <row r="485">
          <cell r="A485">
            <v>644660</v>
          </cell>
          <cell r="B485" t="str">
            <v>Customer Compensation -non GSL</v>
          </cell>
          <cell r="C485">
            <v>0</v>
          </cell>
          <cell r="D485">
            <v>0</v>
          </cell>
          <cell r="E485">
            <v>0</v>
          </cell>
          <cell r="F485">
            <v>0</v>
          </cell>
          <cell r="G485">
            <v>0</v>
          </cell>
          <cell r="H485">
            <v>0</v>
          </cell>
          <cell r="I485">
            <v>0</v>
          </cell>
          <cell r="J485">
            <v>0</v>
          </cell>
          <cell r="K485">
            <v>0</v>
          </cell>
          <cell r="L485">
            <v>0</v>
          </cell>
          <cell r="M485">
            <v>0</v>
          </cell>
          <cell r="N485">
            <v>0</v>
          </cell>
          <cell r="O485">
            <v>0</v>
          </cell>
          <cell r="P485">
            <v>0</v>
          </cell>
          <cell r="Q485">
            <v>0</v>
          </cell>
          <cell r="R485">
            <v>0</v>
          </cell>
          <cell r="S485">
            <v>0</v>
          </cell>
          <cell r="T485">
            <v>0</v>
          </cell>
          <cell r="U485">
            <v>0</v>
          </cell>
          <cell r="V485">
            <v>0</v>
          </cell>
          <cell r="W485">
            <v>0</v>
          </cell>
          <cell r="X485">
            <v>0</v>
          </cell>
          <cell r="Y485">
            <v>0</v>
          </cell>
          <cell r="Z485">
            <v>0</v>
          </cell>
          <cell r="AA485">
            <v>0</v>
          </cell>
          <cell r="AB485">
            <v>0</v>
          </cell>
          <cell r="AC485">
            <v>0</v>
          </cell>
          <cell r="AD485">
            <v>0</v>
          </cell>
          <cell r="AE485">
            <v>0</v>
          </cell>
          <cell r="AF485">
            <v>0</v>
          </cell>
          <cell r="AG485">
            <v>469.11</v>
          </cell>
          <cell r="AH485">
            <v>0</v>
          </cell>
          <cell r="AI485">
            <v>226981.78</v>
          </cell>
          <cell r="AJ485">
            <v>28026.959999999999</v>
          </cell>
          <cell r="AK485">
            <v>0</v>
          </cell>
          <cell r="AL485">
            <v>0</v>
          </cell>
          <cell r="AM485">
            <v>227450.89</v>
          </cell>
          <cell r="AN485">
            <v>28026.959999999999</v>
          </cell>
        </row>
        <row r="486">
          <cell r="A486">
            <v>659000</v>
          </cell>
          <cell r="B486" t="str">
            <v>Miscellaneous General</v>
          </cell>
          <cell r="C486">
            <v>0</v>
          </cell>
          <cell r="D486">
            <v>0</v>
          </cell>
          <cell r="E486">
            <v>-113447.72</v>
          </cell>
          <cell r="F486">
            <v>0</v>
          </cell>
          <cell r="G486">
            <v>-571.04999999999995</v>
          </cell>
          <cell r="H486">
            <v>0</v>
          </cell>
          <cell r="I486">
            <v>0</v>
          </cell>
          <cell r="J486">
            <v>0</v>
          </cell>
          <cell r="K486">
            <v>96827.5</v>
          </cell>
          <cell r="L486">
            <v>132499.92000000001</v>
          </cell>
          <cell r="M486">
            <v>59244.51</v>
          </cell>
          <cell r="N486">
            <v>57750.19</v>
          </cell>
          <cell r="O486">
            <v>0</v>
          </cell>
          <cell r="P486">
            <v>0</v>
          </cell>
          <cell r="Q486">
            <v>0</v>
          </cell>
          <cell r="R486">
            <v>0</v>
          </cell>
          <cell r="S486">
            <v>0</v>
          </cell>
          <cell r="T486">
            <v>0</v>
          </cell>
          <cell r="U486">
            <v>0</v>
          </cell>
          <cell r="V486">
            <v>0</v>
          </cell>
          <cell r="W486">
            <v>0</v>
          </cell>
          <cell r="X486">
            <v>0</v>
          </cell>
          <cell r="Y486">
            <v>0</v>
          </cell>
          <cell r="Z486">
            <v>0</v>
          </cell>
          <cell r="AA486">
            <v>0</v>
          </cell>
          <cell r="AB486">
            <v>0</v>
          </cell>
          <cell r="AC486">
            <v>0</v>
          </cell>
          <cell r="AD486">
            <v>0</v>
          </cell>
          <cell r="AE486">
            <v>0</v>
          </cell>
          <cell r="AF486">
            <v>0</v>
          </cell>
          <cell r="AG486">
            <v>-18331.59</v>
          </cell>
          <cell r="AH486">
            <v>859888.89</v>
          </cell>
          <cell r="AI486">
            <v>132581.72</v>
          </cell>
          <cell r="AJ486">
            <v>52908.639999999999</v>
          </cell>
          <cell r="AK486">
            <v>8723.01</v>
          </cell>
          <cell r="AL486">
            <v>253389.99</v>
          </cell>
          <cell r="AM486">
            <v>165026.38</v>
          </cell>
          <cell r="AN486">
            <v>1356437.63</v>
          </cell>
        </row>
        <row r="487">
          <cell r="A487">
            <v>659005</v>
          </cell>
          <cell r="B487" t="str">
            <v>Awards Safety, Long Service</v>
          </cell>
          <cell r="C487">
            <v>337</v>
          </cell>
          <cell r="D487">
            <v>1500</v>
          </cell>
          <cell r="E487">
            <v>0</v>
          </cell>
          <cell r="F487">
            <v>0</v>
          </cell>
          <cell r="G487">
            <v>0</v>
          </cell>
          <cell r="H487">
            <v>0</v>
          </cell>
          <cell r="I487">
            <v>0</v>
          </cell>
          <cell r="J487">
            <v>0</v>
          </cell>
          <cell r="K487">
            <v>21703.67</v>
          </cell>
          <cell r="L487">
            <v>0</v>
          </cell>
          <cell r="M487">
            <v>0</v>
          </cell>
          <cell r="N487">
            <v>0</v>
          </cell>
          <cell r="O487">
            <v>0</v>
          </cell>
          <cell r="P487">
            <v>0</v>
          </cell>
          <cell r="Q487">
            <v>0</v>
          </cell>
          <cell r="R487">
            <v>0</v>
          </cell>
          <cell r="S487">
            <v>0</v>
          </cell>
          <cell r="T487">
            <v>0</v>
          </cell>
          <cell r="U487">
            <v>0</v>
          </cell>
          <cell r="V487">
            <v>0</v>
          </cell>
          <cell r="W487">
            <v>0</v>
          </cell>
          <cell r="X487">
            <v>0</v>
          </cell>
          <cell r="Y487">
            <v>0</v>
          </cell>
          <cell r="Z487">
            <v>0</v>
          </cell>
          <cell r="AA487">
            <v>0</v>
          </cell>
          <cell r="AB487">
            <v>0</v>
          </cell>
          <cell r="AC487">
            <v>0</v>
          </cell>
          <cell r="AD487">
            <v>0</v>
          </cell>
          <cell r="AE487">
            <v>0</v>
          </cell>
          <cell r="AF487">
            <v>0</v>
          </cell>
          <cell r="AG487">
            <v>905.73</v>
          </cell>
          <cell r="AH487">
            <v>0</v>
          </cell>
          <cell r="AI487">
            <v>255.68</v>
          </cell>
          <cell r="AJ487">
            <v>0</v>
          </cell>
          <cell r="AK487">
            <v>427</v>
          </cell>
          <cell r="AL487">
            <v>0</v>
          </cell>
          <cell r="AM487">
            <v>23629.08</v>
          </cell>
          <cell r="AN487">
            <v>1500</v>
          </cell>
        </row>
        <row r="488">
          <cell r="A488">
            <v>659008</v>
          </cell>
          <cell r="B488" t="str">
            <v>Employee Assistance Programs</v>
          </cell>
          <cell r="C488">
            <v>0</v>
          </cell>
          <cell r="D488">
            <v>0</v>
          </cell>
          <cell r="E488">
            <v>0</v>
          </cell>
          <cell r="F488">
            <v>0</v>
          </cell>
          <cell r="G488">
            <v>0</v>
          </cell>
          <cell r="H488">
            <v>0</v>
          </cell>
          <cell r="I488">
            <v>0</v>
          </cell>
          <cell r="J488">
            <v>0</v>
          </cell>
          <cell r="K488">
            <v>159.69999999999999</v>
          </cell>
          <cell r="L488">
            <v>0</v>
          </cell>
          <cell r="M488">
            <v>0</v>
          </cell>
          <cell r="N488">
            <v>3630</v>
          </cell>
          <cell r="O488">
            <v>0</v>
          </cell>
          <cell r="P488">
            <v>0</v>
          </cell>
          <cell r="Q488">
            <v>0</v>
          </cell>
          <cell r="R488">
            <v>0</v>
          </cell>
          <cell r="S488">
            <v>0</v>
          </cell>
          <cell r="T488">
            <v>0</v>
          </cell>
          <cell r="U488">
            <v>0</v>
          </cell>
          <cell r="V488">
            <v>0</v>
          </cell>
          <cell r="W488">
            <v>0</v>
          </cell>
          <cell r="X488">
            <v>0</v>
          </cell>
          <cell r="Y488">
            <v>0</v>
          </cell>
          <cell r="Z488">
            <v>0</v>
          </cell>
          <cell r="AA488">
            <v>0</v>
          </cell>
          <cell r="AB488">
            <v>0</v>
          </cell>
          <cell r="AC488">
            <v>0</v>
          </cell>
          <cell r="AD488">
            <v>0</v>
          </cell>
          <cell r="AE488">
            <v>0</v>
          </cell>
          <cell r="AF488">
            <v>0</v>
          </cell>
          <cell r="AG488">
            <v>460.39</v>
          </cell>
          <cell r="AH488">
            <v>2124.12</v>
          </cell>
          <cell r="AI488">
            <v>7305.16</v>
          </cell>
          <cell r="AJ488">
            <v>6999.96</v>
          </cell>
          <cell r="AK488">
            <v>3000</v>
          </cell>
          <cell r="AL488">
            <v>0</v>
          </cell>
          <cell r="AM488">
            <v>10925.25</v>
          </cell>
          <cell r="AN488">
            <v>12754.08</v>
          </cell>
        </row>
        <row r="489">
          <cell r="A489">
            <v>659010</v>
          </cell>
          <cell r="B489" t="str">
            <v>Light Meals On Premises/Site</v>
          </cell>
          <cell r="C489">
            <v>0</v>
          </cell>
          <cell r="D489">
            <v>0</v>
          </cell>
          <cell r="E489">
            <v>0</v>
          </cell>
          <cell r="F489">
            <v>0</v>
          </cell>
          <cell r="G489">
            <v>0</v>
          </cell>
          <cell r="H489">
            <v>0</v>
          </cell>
          <cell r="I489">
            <v>0</v>
          </cell>
          <cell r="J489">
            <v>0</v>
          </cell>
          <cell r="K489">
            <v>6717.53</v>
          </cell>
          <cell r="L489">
            <v>499.98</v>
          </cell>
          <cell r="M489">
            <v>15080.83</v>
          </cell>
          <cell r="N489">
            <v>12100.89</v>
          </cell>
          <cell r="O489">
            <v>0</v>
          </cell>
          <cell r="P489">
            <v>0</v>
          </cell>
          <cell r="Q489">
            <v>0</v>
          </cell>
          <cell r="R489">
            <v>0</v>
          </cell>
          <cell r="S489">
            <v>0</v>
          </cell>
          <cell r="T489">
            <v>0</v>
          </cell>
          <cell r="U489">
            <v>0</v>
          </cell>
          <cell r="V489">
            <v>0</v>
          </cell>
          <cell r="W489">
            <v>0</v>
          </cell>
          <cell r="X489">
            <v>0</v>
          </cell>
          <cell r="Y489">
            <v>0</v>
          </cell>
          <cell r="Z489">
            <v>0</v>
          </cell>
          <cell r="AA489">
            <v>0</v>
          </cell>
          <cell r="AB489">
            <v>0</v>
          </cell>
          <cell r="AC489">
            <v>0</v>
          </cell>
          <cell r="AD489">
            <v>0</v>
          </cell>
          <cell r="AE489">
            <v>0</v>
          </cell>
          <cell r="AF489">
            <v>0</v>
          </cell>
          <cell r="AG489">
            <v>9083.3799999999992</v>
          </cell>
          <cell r="AH489">
            <v>17376.57</v>
          </cell>
          <cell r="AI489">
            <v>3648.46</v>
          </cell>
          <cell r="AJ489">
            <v>743.73</v>
          </cell>
          <cell r="AK489">
            <v>11073.05</v>
          </cell>
          <cell r="AL489">
            <v>179.91</v>
          </cell>
          <cell r="AM489">
            <v>45603.25</v>
          </cell>
          <cell r="AN489">
            <v>30901.08</v>
          </cell>
        </row>
        <row r="490">
          <cell r="A490">
            <v>659015</v>
          </cell>
          <cell r="B490" t="str">
            <v>Entertainment FBT</v>
          </cell>
          <cell r="C490">
            <v>64.5</v>
          </cell>
          <cell r="D490">
            <v>0</v>
          </cell>
          <cell r="E490">
            <v>0</v>
          </cell>
          <cell r="F490">
            <v>0</v>
          </cell>
          <cell r="G490">
            <v>0</v>
          </cell>
          <cell r="H490">
            <v>0</v>
          </cell>
          <cell r="I490">
            <v>0</v>
          </cell>
          <cell r="J490">
            <v>0</v>
          </cell>
          <cell r="K490">
            <v>2961.61</v>
          </cell>
          <cell r="L490">
            <v>0</v>
          </cell>
          <cell r="M490">
            <v>25919.29</v>
          </cell>
          <cell r="N490">
            <v>10528.64</v>
          </cell>
          <cell r="O490">
            <v>0</v>
          </cell>
          <cell r="P490">
            <v>0</v>
          </cell>
          <cell r="Q490">
            <v>0</v>
          </cell>
          <cell r="R490">
            <v>0</v>
          </cell>
          <cell r="S490">
            <v>0</v>
          </cell>
          <cell r="T490">
            <v>0</v>
          </cell>
          <cell r="U490">
            <v>0</v>
          </cell>
          <cell r="V490">
            <v>0</v>
          </cell>
          <cell r="W490">
            <v>0</v>
          </cell>
          <cell r="X490">
            <v>0</v>
          </cell>
          <cell r="Y490">
            <v>0</v>
          </cell>
          <cell r="Z490">
            <v>0</v>
          </cell>
          <cell r="AA490">
            <v>0</v>
          </cell>
          <cell r="AB490">
            <v>0</v>
          </cell>
          <cell r="AC490">
            <v>0</v>
          </cell>
          <cell r="AD490">
            <v>0</v>
          </cell>
          <cell r="AE490">
            <v>0</v>
          </cell>
          <cell r="AF490">
            <v>0</v>
          </cell>
          <cell r="AG490">
            <v>9459.84</v>
          </cell>
          <cell r="AH490">
            <v>23490.33</v>
          </cell>
          <cell r="AI490">
            <v>5581.96</v>
          </cell>
          <cell r="AJ490">
            <v>62314.89</v>
          </cell>
          <cell r="AK490">
            <v>32524.959999999999</v>
          </cell>
          <cell r="AL490">
            <v>450</v>
          </cell>
          <cell r="AM490">
            <v>76512.160000000003</v>
          </cell>
          <cell r="AN490">
            <v>96783.86</v>
          </cell>
        </row>
        <row r="491">
          <cell r="A491">
            <v>659017</v>
          </cell>
          <cell r="B491" t="str">
            <v>Entertainment Non FBT</v>
          </cell>
          <cell r="C491">
            <v>36</v>
          </cell>
          <cell r="D491">
            <v>0</v>
          </cell>
          <cell r="E491">
            <v>0</v>
          </cell>
          <cell r="F491">
            <v>0</v>
          </cell>
          <cell r="G491">
            <v>0</v>
          </cell>
          <cell r="H491">
            <v>0</v>
          </cell>
          <cell r="I491">
            <v>0</v>
          </cell>
          <cell r="J491">
            <v>0</v>
          </cell>
          <cell r="K491">
            <v>1837.24</v>
          </cell>
          <cell r="L491">
            <v>0</v>
          </cell>
          <cell r="M491">
            <v>2629.88</v>
          </cell>
          <cell r="N491">
            <v>4875</v>
          </cell>
          <cell r="O491">
            <v>0</v>
          </cell>
          <cell r="P491">
            <v>0</v>
          </cell>
          <cell r="Q491">
            <v>0</v>
          </cell>
          <cell r="R491">
            <v>0</v>
          </cell>
          <cell r="S491">
            <v>0</v>
          </cell>
          <cell r="T491">
            <v>0</v>
          </cell>
          <cell r="U491">
            <v>0</v>
          </cell>
          <cell r="V491">
            <v>0</v>
          </cell>
          <cell r="W491">
            <v>0</v>
          </cell>
          <cell r="X491">
            <v>0</v>
          </cell>
          <cell r="Y491">
            <v>0</v>
          </cell>
          <cell r="Z491">
            <v>0</v>
          </cell>
          <cell r="AA491">
            <v>0</v>
          </cell>
          <cell r="AB491">
            <v>0</v>
          </cell>
          <cell r="AC491">
            <v>0</v>
          </cell>
          <cell r="AD491">
            <v>0</v>
          </cell>
          <cell r="AE491">
            <v>0</v>
          </cell>
          <cell r="AF491">
            <v>0</v>
          </cell>
          <cell r="AG491">
            <v>17756.88</v>
          </cell>
          <cell r="AH491">
            <v>14569.08</v>
          </cell>
          <cell r="AI491">
            <v>8462.36</v>
          </cell>
          <cell r="AJ491">
            <v>350.01</v>
          </cell>
          <cell r="AK491">
            <v>3624.2</v>
          </cell>
          <cell r="AL491">
            <v>2024.19</v>
          </cell>
          <cell r="AM491">
            <v>34346.559999999998</v>
          </cell>
          <cell r="AN491">
            <v>21818.28</v>
          </cell>
        </row>
        <row r="492">
          <cell r="A492">
            <v>659020</v>
          </cell>
          <cell r="B492" t="str">
            <v>Subscriptions Tax Deductible</v>
          </cell>
          <cell r="C492">
            <v>2272.86</v>
          </cell>
          <cell r="D492">
            <v>0</v>
          </cell>
          <cell r="E492">
            <v>450</v>
          </cell>
          <cell r="F492">
            <v>0</v>
          </cell>
          <cell r="G492">
            <v>-332.33</v>
          </cell>
          <cell r="H492">
            <v>0</v>
          </cell>
          <cell r="I492">
            <v>0</v>
          </cell>
          <cell r="J492">
            <v>0</v>
          </cell>
          <cell r="K492">
            <v>5646.65</v>
          </cell>
          <cell r="L492">
            <v>0</v>
          </cell>
          <cell r="M492">
            <v>30588.18</v>
          </cell>
          <cell r="N492">
            <v>21228.94</v>
          </cell>
          <cell r="O492">
            <v>0</v>
          </cell>
          <cell r="P492">
            <v>0</v>
          </cell>
          <cell r="Q492">
            <v>0</v>
          </cell>
          <cell r="R492">
            <v>0</v>
          </cell>
          <cell r="S492">
            <v>0</v>
          </cell>
          <cell r="T492">
            <v>0</v>
          </cell>
          <cell r="U492">
            <v>0</v>
          </cell>
          <cell r="V492">
            <v>0</v>
          </cell>
          <cell r="W492">
            <v>0</v>
          </cell>
          <cell r="X492">
            <v>0</v>
          </cell>
          <cell r="Y492">
            <v>0</v>
          </cell>
          <cell r="Z492">
            <v>0</v>
          </cell>
          <cell r="AA492">
            <v>0</v>
          </cell>
          <cell r="AB492">
            <v>0</v>
          </cell>
          <cell r="AC492">
            <v>375</v>
          </cell>
          <cell r="AD492">
            <v>0</v>
          </cell>
          <cell r="AE492">
            <v>0</v>
          </cell>
          <cell r="AF492">
            <v>0</v>
          </cell>
          <cell r="AG492">
            <v>43928.46</v>
          </cell>
          <cell r="AH492">
            <v>22815.54</v>
          </cell>
          <cell r="AI492">
            <v>850.28</v>
          </cell>
          <cell r="AJ492">
            <v>7437</v>
          </cell>
          <cell r="AK492">
            <v>21982.37</v>
          </cell>
          <cell r="AL492">
            <v>0</v>
          </cell>
          <cell r="AM492">
            <v>105761.47</v>
          </cell>
          <cell r="AN492">
            <v>51481.48</v>
          </cell>
        </row>
        <row r="493">
          <cell r="A493">
            <v>659025</v>
          </cell>
          <cell r="B493" t="str">
            <v>Subscrip - Newspapers/Magazine</v>
          </cell>
          <cell r="C493">
            <v>0</v>
          </cell>
          <cell r="D493">
            <v>0</v>
          </cell>
          <cell r="E493">
            <v>0</v>
          </cell>
          <cell r="F493">
            <v>0</v>
          </cell>
          <cell r="G493">
            <v>0</v>
          </cell>
          <cell r="H493">
            <v>0</v>
          </cell>
          <cell r="I493">
            <v>0</v>
          </cell>
          <cell r="J493">
            <v>0</v>
          </cell>
          <cell r="K493">
            <v>2194.9299999999998</v>
          </cell>
          <cell r="L493">
            <v>0</v>
          </cell>
          <cell r="M493">
            <v>1252.48</v>
          </cell>
          <cell r="N493">
            <v>1500</v>
          </cell>
          <cell r="O493">
            <v>0</v>
          </cell>
          <cell r="P493">
            <v>0</v>
          </cell>
          <cell r="Q493">
            <v>0</v>
          </cell>
          <cell r="R493">
            <v>0</v>
          </cell>
          <cell r="S493">
            <v>0</v>
          </cell>
          <cell r="T493">
            <v>0</v>
          </cell>
          <cell r="U493">
            <v>0</v>
          </cell>
          <cell r="V493">
            <v>0</v>
          </cell>
          <cell r="W493">
            <v>0</v>
          </cell>
          <cell r="X493">
            <v>0</v>
          </cell>
          <cell r="Y493">
            <v>0</v>
          </cell>
          <cell r="Z493">
            <v>0</v>
          </cell>
          <cell r="AA493">
            <v>0</v>
          </cell>
          <cell r="AB493">
            <v>0</v>
          </cell>
          <cell r="AC493">
            <v>0</v>
          </cell>
          <cell r="AD493">
            <v>0</v>
          </cell>
          <cell r="AE493">
            <v>0</v>
          </cell>
          <cell r="AF493">
            <v>0</v>
          </cell>
          <cell r="AG493">
            <v>4126.17</v>
          </cell>
          <cell r="AH493">
            <v>0</v>
          </cell>
          <cell r="AI493">
            <v>6371.06</v>
          </cell>
          <cell r="AJ493">
            <v>3679.2</v>
          </cell>
          <cell r="AK493">
            <v>1456.74</v>
          </cell>
          <cell r="AL493">
            <v>0</v>
          </cell>
          <cell r="AM493">
            <v>15401.38</v>
          </cell>
          <cell r="AN493">
            <v>5179.2</v>
          </cell>
        </row>
        <row r="494">
          <cell r="A494">
            <v>659030</v>
          </cell>
          <cell r="B494" t="str">
            <v>Employee Subscriptions Reimbt</v>
          </cell>
          <cell r="C494">
            <v>0</v>
          </cell>
          <cell r="D494">
            <v>0</v>
          </cell>
          <cell r="E494">
            <v>0</v>
          </cell>
          <cell r="F494">
            <v>0</v>
          </cell>
          <cell r="G494">
            <v>0</v>
          </cell>
          <cell r="H494">
            <v>0</v>
          </cell>
          <cell r="I494">
            <v>0</v>
          </cell>
          <cell r="J494">
            <v>0</v>
          </cell>
          <cell r="K494">
            <v>0</v>
          </cell>
          <cell r="L494">
            <v>0</v>
          </cell>
          <cell r="M494">
            <v>1123.6400000000001</v>
          </cell>
          <cell r="N494">
            <v>1112.51</v>
          </cell>
          <cell r="O494">
            <v>0</v>
          </cell>
          <cell r="P494">
            <v>0</v>
          </cell>
          <cell r="Q494">
            <v>0</v>
          </cell>
          <cell r="R494">
            <v>0</v>
          </cell>
          <cell r="S494">
            <v>0</v>
          </cell>
          <cell r="T494">
            <v>0</v>
          </cell>
          <cell r="U494">
            <v>0</v>
          </cell>
          <cell r="V494">
            <v>0</v>
          </cell>
          <cell r="W494">
            <v>0</v>
          </cell>
          <cell r="X494">
            <v>0</v>
          </cell>
          <cell r="Y494">
            <v>0</v>
          </cell>
          <cell r="Z494">
            <v>0</v>
          </cell>
          <cell r="AA494">
            <v>0</v>
          </cell>
          <cell r="AB494">
            <v>0</v>
          </cell>
          <cell r="AC494">
            <v>0</v>
          </cell>
          <cell r="AD494">
            <v>0</v>
          </cell>
          <cell r="AE494">
            <v>0</v>
          </cell>
          <cell r="AF494">
            <v>0</v>
          </cell>
          <cell r="AG494">
            <v>513.5</v>
          </cell>
          <cell r="AH494">
            <v>0</v>
          </cell>
          <cell r="AI494">
            <v>221.25</v>
          </cell>
          <cell r="AJ494">
            <v>0</v>
          </cell>
          <cell r="AK494">
            <v>0</v>
          </cell>
          <cell r="AL494">
            <v>0</v>
          </cell>
          <cell r="AM494">
            <v>1858.39</v>
          </cell>
          <cell r="AN494">
            <v>1112.51</v>
          </cell>
        </row>
        <row r="495">
          <cell r="A495">
            <v>659032</v>
          </cell>
          <cell r="B495" t="str">
            <v>Sponsorship</v>
          </cell>
          <cell r="C495">
            <v>0</v>
          </cell>
          <cell r="D495">
            <v>0</v>
          </cell>
          <cell r="E495">
            <v>0</v>
          </cell>
          <cell r="F495">
            <v>0</v>
          </cell>
          <cell r="G495">
            <v>0</v>
          </cell>
          <cell r="H495">
            <v>0</v>
          </cell>
          <cell r="I495">
            <v>0</v>
          </cell>
          <cell r="J495">
            <v>0</v>
          </cell>
          <cell r="K495">
            <v>0</v>
          </cell>
          <cell r="L495">
            <v>0</v>
          </cell>
          <cell r="M495">
            <v>40000</v>
          </cell>
          <cell r="N495">
            <v>34999.96</v>
          </cell>
          <cell r="O495">
            <v>0</v>
          </cell>
          <cell r="P495">
            <v>0</v>
          </cell>
          <cell r="Q495">
            <v>0</v>
          </cell>
          <cell r="R495">
            <v>0</v>
          </cell>
          <cell r="S495">
            <v>0</v>
          </cell>
          <cell r="T495">
            <v>0</v>
          </cell>
          <cell r="U495">
            <v>0</v>
          </cell>
          <cell r="V495">
            <v>0</v>
          </cell>
          <cell r="W495">
            <v>0</v>
          </cell>
          <cell r="X495">
            <v>0</v>
          </cell>
          <cell r="Y495">
            <v>0</v>
          </cell>
          <cell r="Z495">
            <v>0</v>
          </cell>
          <cell r="AA495">
            <v>0</v>
          </cell>
          <cell r="AB495">
            <v>0</v>
          </cell>
          <cell r="AC495">
            <v>0</v>
          </cell>
          <cell r="AD495">
            <v>0</v>
          </cell>
          <cell r="AE495">
            <v>0</v>
          </cell>
          <cell r="AF495">
            <v>0</v>
          </cell>
          <cell r="AG495">
            <v>116400</v>
          </cell>
          <cell r="AH495">
            <v>32237.01</v>
          </cell>
          <cell r="AI495">
            <v>21053.56</v>
          </cell>
          <cell r="AJ495">
            <v>14199.96</v>
          </cell>
          <cell r="AK495">
            <v>0</v>
          </cell>
          <cell r="AL495">
            <v>0</v>
          </cell>
          <cell r="AM495">
            <v>177453.56</v>
          </cell>
          <cell r="AN495">
            <v>81436.929999999993</v>
          </cell>
        </row>
        <row r="496">
          <cell r="A496">
            <v>659060</v>
          </cell>
          <cell r="B496" t="str">
            <v>Donations Tax Deductible</v>
          </cell>
          <cell r="C496">
            <v>0</v>
          </cell>
          <cell r="D496">
            <v>0</v>
          </cell>
          <cell r="E496">
            <v>0</v>
          </cell>
          <cell r="F496">
            <v>0</v>
          </cell>
          <cell r="G496">
            <v>0</v>
          </cell>
          <cell r="H496">
            <v>0</v>
          </cell>
          <cell r="I496">
            <v>0</v>
          </cell>
          <cell r="J496">
            <v>0</v>
          </cell>
          <cell r="K496">
            <v>0</v>
          </cell>
          <cell r="L496">
            <v>0</v>
          </cell>
          <cell r="M496">
            <v>0</v>
          </cell>
          <cell r="N496">
            <v>0</v>
          </cell>
          <cell r="O496">
            <v>0</v>
          </cell>
          <cell r="P496">
            <v>0</v>
          </cell>
          <cell r="Q496">
            <v>0</v>
          </cell>
          <cell r="R496">
            <v>0</v>
          </cell>
          <cell r="S496">
            <v>0</v>
          </cell>
          <cell r="T496">
            <v>0</v>
          </cell>
          <cell r="U496">
            <v>0</v>
          </cell>
          <cell r="V496">
            <v>0</v>
          </cell>
          <cell r="W496">
            <v>0</v>
          </cell>
          <cell r="X496">
            <v>0</v>
          </cell>
          <cell r="Y496">
            <v>0</v>
          </cell>
          <cell r="Z496">
            <v>0</v>
          </cell>
          <cell r="AA496">
            <v>0</v>
          </cell>
          <cell r="AB496">
            <v>0</v>
          </cell>
          <cell r="AC496">
            <v>0</v>
          </cell>
          <cell r="AD496">
            <v>0</v>
          </cell>
          <cell r="AE496">
            <v>0</v>
          </cell>
          <cell r="AF496">
            <v>0</v>
          </cell>
          <cell r="AG496">
            <v>29730</v>
          </cell>
          <cell r="AH496">
            <v>0</v>
          </cell>
          <cell r="AI496">
            <v>0</v>
          </cell>
          <cell r="AJ496">
            <v>0</v>
          </cell>
          <cell r="AK496">
            <v>864.14</v>
          </cell>
          <cell r="AL496">
            <v>0</v>
          </cell>
          <cell r="AM496">
            <v>30594.14</v>
          </cell>
          <cell r="AN496">
            <v>0</v>
          </cell>
        </row>
        <row r="497">
          <cell r="A497">
            <v>659065</v>
          </cell>
          <cell r="B497" t="str">
            <v>Donations Non Tax Deductible</v>
          </cell>
          <cell r="C497">
            <v>0</v>
          </cell>
          <cell r="D497">
            <v>0</v>
          </cell>
          <cell r="E497">
            <v>0</v>
          </cell>
          <cell r="F497">
            <v>0</v>
          </cell>
          <cell r="G497">
            <v>0</v>
          </cell>
          <cell r="H497">
            <v>0</v>
          </cell>
          <cell r="I497">
            <v>0</v>
          </cell>
          <cell r="J497">
            <v>0</v>
          </cell>
          <cell r="K497">
            <v>0</v>
          </cell>
          <cell r="L497">
            <v>0</v>
          </cell>
          <cell r="M497">
            <v>0</v>
          </cell>
          <cell r="N497">
            <v>0</v>
          </cell>
          <cell r="O497">
            <v>0</v>
          </cell>
          <cell r="P497">
            <v>0</v>
          </cell>
          <cell r="Q497">
            <v>0</v>
          </cell>
          <cell r="R497">
            <v>0</v>
          </cell>
          <cell r="S497">
            <v>0</v>
          </cell>
          <cell r="T497">
            <v>0</v>
          </cell>
          <cell r="U497">
            <v>0</v>
          </cell>
          <cell r="V497">
            <v>0</v>
          </cell>
          <cell r="W497">
            <v>0</v>
          </cell>
          <cell r="X497">
            <v>0</v>
          </cell>
          <cell r="Y497">
            <v>0</v>
          </cell>
          <cell r="Z497">
            <v>0</v>
          </cell>
          <cell r="AA497">
            <v>0</v>
          </cell>
          <cell r="AB497">
            <v>0</v>
          </cell>
          <cell r="AC497">
            <v>0</v>
          </cell>
          <cell r="AD497">
            <v>0</v>
          </cell>
          <cell r="AE497">
            <v>0</v>
          </cell>
          <cell r="AF497">
            <v>0</v>
          </cell>
          <cell r="AG497">
            <v>0</v>
          </cell>
          <cell r="AH497">
            <v>0</v>
          </cell>
          <cell r="AI497">
            <v>0</v>
          </cell>
          <cell r="AJ497">
            <v>0</v>
          </cell>
          <cell r="AK497">
            <v>0</v>
          </cell>
          <cell r="AL497">
            <v>0</v>
          </cell>
          <cell r="AM497">
            <v>0</v>
          </cell>
          <cell r="AN497">
            <v>0</v>
          </cell>
        </row>
        <row r="498">
          <cell r="A498">
            <v>659070</v>
          </cell>
          <cell r="B498" t="str">
            <v>Relocation Movement Prov FBT</v>
          </cell>
          <cell r="C498">
            <v>0</v>
          </cell>
          <cell r="D498">
            <v>0</v>
          </cell>
          <cell r="E498">
            <v>0</v>
          </cell>
          <cell r="F498">
            <v>0</v>
          </cell>
          <cell r="G498">
            <v>0</v>
          </cell>
          <cell r="H498">
            <v>0</v>
          </cell>
          <cell r="I498">
            <v>0</v>
          </cell>
          <cell r="J498">
            <v>0</v>
          </cell>
          <cell r="K498">
            <v>0</v>
          </cell>
          <cell r="L498">
            <v>0</v>
          </cell>
          <cell r="M498">
            <v>0</v>
          </cell>
          <cell r="N498">
            <v>0</v>
          </cell>
          <cell r="O498">
            <v>0</v>
          </cell>
          <cell r="P498">
            <v>0</v>
          </cell>
          <cell r="Q498">
            <v>0</v>
          </cell>
          <cell r="R498">
            <v>0</v>
          </cell>
          <cell r="S498">
            <v>0</v>
          </cell>
          <cell r="T498">
            <v>0</v>
          </cell>
          <cell r="U498">
            <v>0</v>
          </cell>
          <cell r="V498">
            <v>0</v>
          </cell>
          <cell r="W498">
            <v>0</v>
          </cell>
          <cell r="X498">
            <v>0</v>
          </cell>
          <cell r="Y498">
            <v>0</v>
          </cell>
          <cell r="Z498">
            <v>0</v>
          </cell>
          <cell r="AA498">
            <v>0</v>
          </cell>
          <cell r="AB498">
            <v>0</v>
          </cell>
          <cell r="AC498">
            <v>0</v>
          </cell>
          <cell r="AD498">
            <v>0</v>
          </cell>
          <cell r="AE498">
            <v>0</v>
          </cell>
          <cell r="AF498">
            <v>0</v>
          </cell>
          <cell r="AG498">
            <v>0</v>
          </cell>
          <cell r="AH498">
            <v>0</v>
          </cell>
          <cell r="AI498">
            <v>4285</v>
          </cell>
          <cell r="AJ498">
            <v>0</v>
          </cell>
          <cell r="AK498">
            <v>0</v>
          </cell>
          <cell r="AL498">
            <v>0</v>
          </cell>
          <cell r="AM498">
            <v>4285</v>
          </cell>
          <cell r="AN498">
            <v>0</v>
          </cell>
        </row>
        <row r="499">
          <cell r="A499">
            <v>659075</v>
          </cell>
          <cell r="B499" t="str">
            <v>Corporate Wardrobe Expense</v>
          </cell>
          <cell r="C499">
            <v>0</v>
          </cell>
          <cell r="D499">
            <v>0</v>
          </cell>
          <cell r="E499">
            <v>0</v>
          </cell>
          <cell r="F499">
            <v>0</v>
          </cell>
          <cell r="G499">
            <v>0</v>
          </cell>
          <cell r="H499">
            <v>0</v>
          </cell>
          <cell r="I499">
            <v>0</v>
          </cell>
          <cell r="J499">
            <v>0</v>
          </cell>
          <cell r="K499">
            <v>83.95</v>
          </cell>
          <cell r="L499">
            <v>0</v>
          </cell>
          <cell r="M499">
            <v>0</v>
          </cell>
          <cell r="N499">
            <v>0</v>
          </cell>
          <cell r="O499">
            <v>0</v>
          </cell>
          <cell r="P499">
            <v>0</v>
          </cell>
          <cell r="Q499">
            <v>0</v>
          </cell>
          <cell r="R499">
            <v>0</v>
          </cell>
          <cell r="S499">
            <v>0</v>
          </cell>
          <cell r="T499">
            <v>0</v>
          </cell>
          <cell r="U499">
            <v>0</v>
          </cell>
          <cell r="V499">
            <v>0</v>
          </cell>
          <cell r="W499">
            <v>0</v>
          </cell>
          <cell r="X499">
            <v>0</v>
          </cell>
          <cell r="Y499">
            <v>0</v>
          </cell>
          <cell r="Z499">
            <v>0</v>
          </cell>
          <cell r="AA499">
            <v>0</v>
          </cell>
          <cell r="AB499">
            <v>0</v>
          </cell>
          <cell r="AC499">
            <v>0</v>
          </cell>
          <cell r="AD499">
            <v>0</v>
          </cell>
          <cell r="AE499">
            <v>0</v>
          </cell>
          <cell r="AF499">
            <v>0</v>
          </cell>
          <cell r="AG499">
            <v>0</v>
          </cell>
          <cell r="AH499">
            <v>0</v>
          </cell>
          <cell r="AI499">
            <v>0</v>
          </cell>
          <cell r="AJ499">
            <v>0</v>
          </cell>
          <cell r="AK499">
            <v>0</v>
          </cell>
          <cell r="AL499">
            <v>0</v>
          </cell>
          <cell r="AM499">
            <v>83.95</v>
          </cell>
          <cell r="AN499">
            <v>0</v>
          </cell>
        </row>
        <row r="500">
          <cell r="A500">
            <v>659080</v>
          </cell>
          <cell r="B500" t="str">
            <v>Expense Reimbt FBT</v>
          </cell>
          <cell r="C500">
            <v>20</v>
          </cell>
          <cell r="D500">
            <v>0</v>
          </cell>
          <cell r="E500">
            <v>0</v>
          </cell>
          <cell r="F500">
            <v>0</v>
          </cell>
          <cell r="G500">
            <v>0</v>
          </cell>
          <cell r="H500">
            <v>0</v>
          </cell>
          <cell r="I500">
            <v>0</v>
          </cell>
          <cell r="J500">
            <v>0</v>
          </cell>
          <cell r="K500">
            <v>0</v>
          </cell>
          <cell r="L500">
            <v>0</v>
          </cell>
          <cell r="M500">
            <v>34.9</v>
          </cell>
          <cell r="N500">
            <v>900</v>
          </cell>
          <cell r="O500">
            <v>0</v>
          </cell>
          <cell r="P500">
            <v>0</v>
          </cell>
          <cell r="Q500">
            <v>0</v>
          </cell>
          <cell r="R500">
            <v>0</v>
          </cell>
          <cell r="S500">
            <v>0</v>
          </cell>
          <cell r="T500">
            <v>0</v>
          </cell>
          <cell r="U500">
            <v>0</v>
          </cell>
          <cell r="V500">
            <v>0</v>
          </cell>
          <cell r="W500">
            <v>0</v>
          </cell>
          <cell r="X500">
            <v>0</v>
          </cell>
          <cell r="Y500">
            <v>0</v>
          </cell>
          <cell r="Z500">
            <v>0</v>
          </cell>
          <cell r="AA500">
            <v>0</v>
          </cell>
          <cell r="AB500">
            <v>0</v>
          </cell>
          <cell r="AC500">
            <v>0</v>
          </cell>
          <cell r="AD500">
            <v>0</v>
          </cell>
          <cell r="AE500">
            <v>0</v>
          </cell>
          <cell r="AF500">
            <v>0</v>
          </cell>
          <cell r="AG500">
            <v>3705.69</v>
          </cell>
          <cell r="AH500">
            <v>1499.34</v>
          </cell>
          <cell r="AI500">
            <v>0</v>
          </cell>
          <cell r="AJ500">
            <v>0</v>
          </cell>
          <cell r="AK500">
            <v>0</v>
          </cell>
          <cell r="AL500">
            <v>0</v>
          </cell>
          <cell r="AM500">
            <v>3760.59</v>
          </cell>
          <cell r="AN500">
            <v>2399.34</v>
          </cell>
        </row>
        <row r="501">
          <cell r="A501">
            <v>659082</v>
          </cell>
          <cell r="B501" t="str">
            <v>Expense Reimbt Non FBT</v>
          </cell>
          <cell r="C501">
            <v>0</v>
          </cell>
          <cell r="D501">
            <v>0</v>
          </cell>
          <cell r="E501">
            <v>0</v>
          </cell>
          <cell r="F501">
            <v>0</v>
          </cell>
          <cell r="G501">
            <v>0</v>
          </cell>
          <cell r="H501">
            <v>0</v>
          </cell>
          <cell r="I501">
            <v>0</v>
          </cell>
          <cell r="J501">
            <v>0</v>
          </cell>
          <cell r="K501">
            <v>0</v>
          </cell>
          <cell r="L501">
            <v>0</v>
          </cell>
          <cell r="M501">
            <v>0</v>
          </cell>
          <cell r="N501">
            <v>900</v>
          </cell>
          <cell r="O501">
            <v>0</v>
          </cell>
          <cell r="P501">
            <v>0</v>
          </cell>
          <cell r="Q501">
            <v>0</v>
          </cell>
          <cell r="R501">
            <v>0</v>
          </cell>
          <cell r="S501">
            <v>0</v>
          </cell>
          <cell r="T501">
            <v>0</v>
          </cell>
          <cell r="U501">
            <v>0</v>
          </cell>
          <cell r="V501">
            <v>0</v>
          </cell>
          <cell r="W501">
            <v>0</v>
          </cell>
          <cell r="X501">
            <v>0</v>
          </cell>
          <cell r="Y501">
            <v>0</v>
          </cell>
          <cell r="Z501">
            <v>0</v>
          </cell>
          <cell r="AA501">
            <v>0</v>
          </cell>
          <cell r="AB501">
            <v>0</v>
          </cell>
          <cell r="AC501">
            <v>0</v>
          </cell>
          <cell r="AD501">
            <v>0</v>
          </cell>
          <cell r="AE501">
            <v>0</v>
          </cell>
          <cell r="AF501">
            <v>0</v>
          </cell>
          <cell r="AG501">
            <v>460.7</v>
          </cell>
          <cell r="AH501">
            <v>874.62</v>
          </cell>
          <cell r="AI501">
            <v>0</v>
          </cell>
          <cell r="AJ501">
            <v>1500</v>
          </cell>
          <cell r="AK501">
            <v>0</v>
          </cell>
          <cell r="AL501">
            <v>0</v>
          </cell>
          <cell r="AM501">
            <v>460.7</v>
          </cell>
          <cell r="AN501">
            <v>3274.62</v>
          </cell>
        </row>
        <row r="502">
          <cell r="A502">
            <v>659105</v>
          </cell>
          <cell r="B502" t="str">
            <v>Training Courses</v>
          </cell>
          <cell r="C502">
            <v>14168.6</v>
          </cell>
          <cell r="D502">
            <v>20648</v>
          </cell>
          <cell r="E502">
            <v>0</v>
          </cell>
          <cell r="F502">
            <v>0</v>
          </cell>
          <cell r="G502">
            <v>0</v>
          </cell>
          <cell r="H502">
            <v>0</v>
          </cell>
          <cell r="I502">
            <v>0</v>
          </cell>
          <cell r="J502">
            <v>0</v>
          </cell>
          <cell r="K502">
            <v>26468.11</v>
          </cell>
          <cell r="L502">
            <v>18849.96</v>
          </cell>
          <cell r="M502">
            <v>19558.5</v>
          </cell>
          <cell r="N502">
            <v>78412.61</v>
          </cell>
          <cell r="O502">
            <v>0</v>
          </cell>
          <cell r="P502">
            <v>0</v>
          </cell>
          <cell r="Q502">
            <v>0</v>
          </cell>
          <cell r="R502">
            <v>0</v>
          </cell>
          <cell r="S502">
            <v>0</v>
          </cell>
          <cell r="T502">
            <v>0</v>
          </cell>
          <cell r="U502">
            <v>0</v>
          </cell>
          <cell r="V502">
            <v>0</v>
          </cell>
          <cell r="W502">
            <v>0</v>
          </cell>
          <cell r="X502">
            <v>0</v>
          </cell>
          <cell r="Y502">
            <v>0</v>
          </cell>
          <cell r="Z502">
            <v>0</v>
          </cell>
          <cell r="AA502">
            <v>0</v>
          </cell>
          <cell r="AB502">
            <v>0</v>
          </cell>
          <cell r="AC502">
            <v>0</v>
          </cell>
          <cell r="AD502">
            <v>0</v>
          </cell>
          <cell r="AE502">
            <v>0</v>
          </cell>
          <cell r="AF502">
            <v>0</v>
          </cell>
          <cell r="AG502">
            <v>79269.119999999995</v>
          </cell>
          <cell r="AH502">
            <v>150496.01999999999</v>
          </cell>
          <cell r="AI502">
            <v>18126.47</v>
          </cell>
          <cell r="AJ502">
            <v>119941.26</v>
          </cell>
          <cell r="AK502">
            <v>14615.51</v>
          </cell>
          <cell r="AL502">
            <v>3998.4</v>
          </cell>
          <cell r="AM502">
            <v>172206.31</v>
          </cell>
          <cell r="AN502">
            <v>392346.25</v>
          </cell>
        </row>
        <row r="503">
          <cell r="A503">
            <v>659110</v>
          </cell>
          <cell r="B503" t="str">
            <v>External Seminars &amp;Conferences</v>
          </cell>
          <cell r="C503">
            <v>0</v>
          </cell>
          <cell r="D503">
            <v>0</v>
          </cell>
          <cell r="E503">
            <v>0</v>
          </cell>
          <cell r="F503">
            <v>0</v>
          </cell>
          <cell r="G503">
            <v>0</v>
          </cell>
          <cell r="H503">
            <v>0</v>
          </cell>
          <cell r="I503">
            <v>0</v>
          </cell>
          <cell r="J503">
            <v>0</v>
          </cell>
          <cell r="K503">
            <v>0</v>
          </cell>
          <cell r="L503">
            <v>0</v>
          </cell>
          <cell r="M503">
            <v>410</v>
          </cell>
          <cell r="N503">
            <v>3300</v>
          </cell>
          <cell r="O503">
            <v>0</v>
          </cell>
          <cell r="P503">
            <v>0</v>
          </cell>
          <cell r="Q503">
            <v>0</v>
          </cell>
          <cell r="R503">
            <v>0</v>
          </cell>
          <cell r="S503">
            <v>0</v>
          </cell>
          <cell r="T503">
            <v>0</v>
          </cell>
          <cell r="U503">
            <v>0</v>
          </cell>
          <cell r="V503">
            <v>0</v>
          </cell>
          <cell r="W503">
            <v>0</v>
          </cell>
          <cell r="X503">
            <v>0</v>
          </cell>
          <cell r="Y503">
            <v>0</v>
          </cell>
          <cell r="Z503">
            <v>0</v>
          </cell>
          <cell r="AA503">
            <v>0</v>
          </cell>
          <cell r="AB503">
            <v>0</v>
          </cell>
          <cell r="AC503">
            <v>0</v>
          </cell>
          <cell r="AD503">
            <v>0</v>
          </cell>
          <cell r="AE503">
            <v>0</v>
          </cell>
          <cell r="AF503">
            <v>0</v>
          </cell>
          <cell r="AG503">
            <v>2996.2</v>
          </cell>
          <cell r="AH503">
            <v>0</v>
          </cell>
          <cell r="AI503">
            <v>3715</v>
          </cell>
          <cell r="AJ503">
            <v>0</v>
          </cell>
          <cell r="AK503">
            <v>0</v>
          </cell>
          <cell r="AL503">
            <v>0</v>
          </cell>
          <cell r="AM503">
            <v>7121.2</v>
          </cell>
          <cell r="AN503">
            <v>3300</v>
          </cell>
        </row>
        <row r="504">
          <cell r="A504">
            <v>659320</v>
          </cell>
          <cell r="B504" t="str">
            <v>Overseas Travel (-Spouse)</v>
          </cell>
          <cell r="C504">
            <v>164</v>
          </cell>
          <cell r="D504">
            <v>0</v>
          </cell>
          <cell r="E504">
            <v>0</v>
          </cell>
          <cell r="F504">
            <v>0</v>
          </cell>
          <cell r="G504">
            <v>0</v>
          </cell>
          <cell r="H504">
            <v>0</v>
          </cell>
          <cell r="I504">
            <v>0</v>
          </cell>
          <cell r="J504">
            <v>0</v>
          </cell>
          <cell r="K504">
            <v>0</v>
          </cell>
          <cell r="L504">
            <v>0</v>
          </cell>
          <cell r="M504">
            <v>67611.399999999994</v>
          </cell>
          <cell r="N504">
            <v>83349.929999999993</v>
          </cell>
          <cell r="O504">
            <v>0</v>
          </cell>
          <cell r="P504">
            <v>0</v>
          </cell>
          <cell r="Q504">
            <v>0</v>
          </cell>
          <cell r="R504">
            <v>0</v>
          </cell>
          <cell r="S504">
            <v>0</v>
          </cell>
          <cell r="T504">
            <v>0</v>
          </cell>
          <cell r="U504">
            <v>0</v>
          </cell>
          <cell r="V504">
            <v>0</v>
          </cell>
          <cell r="W504">
            <v>0</v>
          </cell>
          <cell r="X504">
            <v>0</v>
          </cell>
          <cell r="Y504">
            <v>0</v>
          </cell>
          <cell r="Z504">
            <v>0</v>
          </cell>
          <cell r="AA504">
            <v>0</v>
          </cell>
          <cell r="AB504">
            <v>0</v>
          </cell>
          <cell r="AC504">
            <v>0</v>
          </cell>
          <cell r="AD504">
            <v>0</v>
          </cell>
          <cell r="AE504">
            <v>0</v>
          </cell>
          <cell r="AF504">
            <v>0</v>
          </cell>
          <cell r="AG504">
            <v>239.44</v>
          </cell>
          <cell r="AH504">
            <v>42010.68</v>
          </cell>
          <cell r="AI504">
            <v>32100.92</v>
          </cell>
          <cell r="AJ504">
            <v>37849.910000000003</v>
          </cell>
          <cell r="AK504">
            <v>0</v>
          </cell>
          <cell r="AL504">
            <v>0</v>
          </cell>
          <cell r="AM504">
            <v>100115.76</v>
          </cell>
          <cell r="AN504">
            <v>163210.51999999999</v>
          </cell>
        </row>
        <row r="505">
          <cell r="A505">
            <v>659321</v>
          </cell>
          <cell r="B505" t="str">
            <v>Overseas Travel (+Spouse)</v>
          </cell>
          <cell r="C505">
            <v>0</v>
          </cell>
          <cell r="D505">
            <v>0</v>
          </cell>
          <cell r="E505">
            <v>0</v>
          </cell>
          <cell r="F505">
            <v>0</v>
          </cell>
          <cell r="G505">
            <v>0</v>
          </cell>
          <cell r="H505">
            <v>0</v>
          </cell>
          <cell r="I505">
            <v>0</v>
          </cell>
          <cell r="J505">
            <v>0</v>
          </cell>
          <cell r="K505">
            <v>0</v>
          </cell>
          <cell r="L505">
            <v>0</v>
          </cell>
          <cell r="M505">
            <v>29914.16</v>
          </cell>
          <cell r="N505">
            <v>0</v>
          </cell>
          <cell r="O505">
            <v>0</v>
          </cell>
          <cell r="P505">
            <v>0</v>
          </cell>
          <cell r="Q505">
            <v>0</v>
          </cell>
          <cell r="R505">
            <v>0</v>
          </cell>
          <cell r="S505">
            <v>0</v>
          </cell>
          <cell r="T505">
            <v>0</v>
          </cell>
          <cell r="U505">
            <v>0</v>
          </cell>
          <cell r="V505">
            <v>0</v>
          </cell>
          <cell r="W505">
            <v>0</v>
          </cell>
          <cell r="X505">
            <v>0</v>
          </cell>
          <cell r="Y505">
            <v>0</v>
          </cell>
          <cell r="Z505">
            <v>0</v>
          </cell>
          <cell r="AA505">
            <v>0</v>
          </cell>
          <cell r="AB505">
            <v>0</v>
          </cell>
          <cell r="AC505">
            <v>0</v>
          </cell>
          <cell r="AD505">
            <v>0</v>
          </cell>
          <cell r="AE505">
            <v>0</v>
          </cell>
          <cell r="AF505">
            <v>0</v>
          </cell>
          <cell r="AG505">
            <v>0</v>
          </cell>
          <cell r="AH505">
            <v>0</v>
          </cell>
          <cell r="AI505">
            <v>0</v>
          </cell>
          <cell r="AJ505">
            <v>0</v>
          </cell>
          <cell r="AK505">
            <v>0</v>
          </cell>
          <cell r="AL505">
            <v>0</v>
          </cell>
          <cell r="AM505">
            <v>29914.16</v>
          </cell>
          <cell r="AN505">
            <v>0</v>
          </cell>
        </row>
        <row r="506">
          <cell r="A506">
            <v>659322</v>
          </cell>
          <cell r="B506" t="str">
            <v>Domestic Travel (-Spouse)</v>
          </cell>
          <cell r="C506">
            <v>7670.5</v>
          </cell>
          <cell r="D506">
            <v>57400</v>
          </cell>
          <cell r="E506">
            <v>0</v>
          </cell>
          <cell r="F506">
            <v>0</v>
          </cell>
          <cell r="G506">
            <v>330.1</v>
          </cell>
          <cell r="H506">
            <v>0</v>
          </cell>
          <cell r="I506">
            <v>0</v>
          </cell>
          <cell r="J506">
            <v>0</v>
          </cell>
          <cell r="K506">
            <v>1086.54</v>
          </cell>
          <cell r="L506">
            <v>3750</v>
          </cell>
          <cell r="M506">
            <v>12590.47</v>
          </cell>
          <cell r="N506">
            <v>40626.28</v>
          </cell>
          <cell r="O506">
            <v>0</v>
          </cell>
          <cell r="P506">
            <v>0</v>
          </cell>
          <cell r="Q506">
            <v>0</v>
          </cell>
          <cell r="R506">
            <v>0</v>
          </cell>
          <cell r="S506">
            <v>0</v>
          </cell>
          <cell r="T506">
            <v>0</v>
          </cell>
          <cell r="U506">
            <v>0</v>
          </cell>
          <cell r="V506">
            <v>0</v>
          </cell>
          <cell r="W506">
            <v>0</v>
          </cell>
          <cell r="X506">
            <v>0</v>
          </cell>
          <cell r="Y506">
            <v>0</v>
          </cell>
          <cell r="Z506">
            <v>0</v>
          </cell>
          <cell r="AA506">
            <v>0</v>
          </cell>
          <cell r="AB506">
            <v>0</v>
          </cell>
          <cell r="AC506">
            <v>0</v>
          </cell>
          <cell r="AD506">
            <v>0</v>
          </cell>
          <cell r="AE506">
            <v>0</v>
          </cell>
          <cell r="AF506">
            <v>0</v>
          </cell>
          <cell r="AG506">
            <v>3040.88</v>
          </cell>
          <cell r="AH506">
            <v>49575.839999999997</v>
          </cell>
          <cell r="AI506">
            <v>10054.290000000001</v>
          </cell>
          <cell r="AJ506">
            <v>49324.98</v>
          </cell>
          <cell r="AK506">
            <v>62544.44</v>
          </cell>
          <cell r="AL506">
            <v>6741.06</v>
          </cell>
          <cell r="AM506">
            <v>97317.22</v>
          </cell>
          <cell r="AN506">
            <v>207418.16</v>
          </cell>
        </row>
        <row r="507">
          <cell r="A507">
            <v>659323</v>
          </cell>
          <cell r="B507" t="str">
            <v>Domestic Travel (+Spouse)</v>
          </cell>
          <cell r="C507">
            <v>0</v>
          </cell>
          <cell r="D507">
            <v>0</v>
          </cell>
          <cell r="E507">
            <v>0</v>
          </cell>
          <cell r="F507">
            <v>0</v>
          </cell>
          <cell r="G507">
            <v>0</v>
          </cell>
          <cell r="H507">
            <v>0</v>
          </cell>
          <cell r="I507">
            <v>0</v>
          </cell>
          <cell r="J507">
            <v>0</v>
          </cell>
          <cell r="K507">
            <v>0</v>
          </cell>
          <cell r="L507">
            <v>0</v>
          </cell>
          <cell r="M507">
            <v>0</v>
          </cell>
          <cell r="N507">
            <v>0</v>
          </cell>
          <cell r="O507">
            <v>0</v>
          </cell>
          <cell r="P507">
            <v>0</v>
          </cell>
          <cell r="Q507">
            <v>0</v>
          </cell>
          <cell r="R507">
            <v>0</v>
          </cell>
          <cell r="S507">
            <v>0</v>
          </cell>
          <cell r="T507">
            <v>0</v>
          </cell>
          <cell r="U507">
            <v>0</v>
          </cell>
          <cell r="V507">
            <v>0</v>
          </cell>
          <cell r="W507">
            <v>0</v>
          </cell>
          <cell r="X507">
            <v>0</v>
          </cell>
          <cell r="Y507">
            <v>0</v>
          </cell>
          <cell r="Z507">
            <v>0</v>
          </cell>
          <cell r="AA507">
            <v>0</v>
          </cell>
          <cell r="AB507">
            <v>0</v>
          </cell>
          <cell r="AC507">
            <v>0</v>
          </cell>
          <cell r="AD507">
            <v>0</v>
          </cell>
          <cell r="AE507">
            <v>0</v>
          </cell>
          <cell r="AF507">
            <v>0</v>
          </cell>
          <cell r="AG507">
            <v>3323.26</v>
          </cell>
          <cell r="AH507">
            <v>0</v>
          </cell>
          <cell r="AI507">
            <v>0</v>
          </cell>
          <cell r="AJ507">
            <v>0</v>
          </cell>
          <cell r="AK507">
            <v>0</v>
          </cell>
          <cell r="AL507">
            <v>0</v>
          </cell>
          <cell r="AM507">
            <v>3323.26</v>
          </cell>
          <cell r="AN507">
            <v>0</v>
          </cell>
        </row>
        <row r="508">
          <cell r="A508">
            <v>659330</v>
          </cell>
          <cell r="B508" t="str">
            <v>Overseas Accom (-Spouse)</v>
          </cell>
          <cell r="C508">
            <v>0</v>
          </cell>
          <cell r="D508">
            <v>0</v>
          </cell>
          <cell r="E508">
            <v>0</v>
          </cell>
          <cell r="F508">
            <v>0</v>
          </cell>
          <cell r="G508">
            <v>0</v>
          </cell>
          <cell r="H508">
            <v>0</v>
          </cell>
          <cell r="I508">
            <v>0</v>
          </cell>
          <cell r="J508">
            <v>0</v>
          </cell>
          <cell r="K508">
            <v>0</v>
          </cell>
          <cell r="L508">
            <v>0</v>
          </cell>
          <cell r="M508">
            <v>14506.88</v>
          </cell>
          <cell r="N508">
            <v>13764.9</v>
          </cell>
          <cell r="O508">
            <v>0</v>
          </cell>
          <cell r="P508">
            <v>0</v>
          </cell>
          <cell r="Q508">
            <v>0</v>
          </cell>
          <cell r="R508">
            <v>0</v>
          </cell>
          <cell r="S508">
            <v>0</v>
          </cell>
          <cell r="T508">
            <v>0</v>
          </cell>
          <cell r="U508">
            <v>0</v>
          </cell>
          <cell r="V508">
            <v>0</v>
          </cell>
          <cell r="W508">
            <v>0</v>
          </cell>
          <cell r="X508">
            <v>0</v>
          </cell>
          <cell r="Y508">
            <v>0</v>
          </cell>
          <cell r="Z508">
            <v>0</v>
          </cell>
          <cell r="AA508">
            <v>0</v>
          </cell>
          <cell r="AB508">
            <v>0</v>
          </cell>
          <cell r="AC508">
            <v>0</v>
          </cell>
          <cell r="AD508">
            <v>0</v>
          </cell>
          <cell r="AE508">
            <v>0</v>
          </cell>
          <cell r="AF508">
            <v>0</v>
          </cell>
          <cell r="AG508">
            <v>1752.63</v>
          </cell>
          <cell r="AH508">
            <v>2499</v>
          </cell>
          <cell r="AI508">
            <v>2425.4299999999998</v>
          </cell>
          <cell r="AJ508">
            <v>36999.9</v>
          </cell>
          <cell r="AK508">
            <v>0</v>
          </cell>
          <cell r="AL508">
            <v>0</v>
          </cell>
          <cell r="AM508">
            <v>18684.939999999999</v>
          </cell>
          <cell r="AN508">
            <v>53263.8</v>
          </cell>
        </row>
        <row r="509">
          <cell r="A509">
            <v>659331</v>
          </cell>
          <cell r="B509" t="str">
            <v>Overseas Accom (+Spouse)</v>
          </cell>
          <cell r="C509">
            <v>0</v>
          </cell>
          <cell r="D509">
            <v>0</v>
          </cell>
          <cell r="E509">
            <v>0</v>
          </cell>
          <cell r="F509">
            <v>0</v>
          </cell>
          <cell r="G509">
            <v>0</v>
          </cell>
          <cell r="H509">
            <v>0</v>
          </cell>
          <cell r="I509">
            <v>0</v>
          </cell>
          <cell r="J509">
            <v>0</v>
          </cell>
          <cell r="K509">
            <v>0</v>
          </cell>
          <cell r="L509">
            <v>0</v>
          </cell>
          <cell r="M509">
            <v>0</v>
          </cell>
          <cell r="N509">
            <v>0</v>
          </cell>
          <cell r="O509">
            <v>0</v>
          </cell>
          <cell r="P509">
            <v>0</v>
          </cell>
          <cell r="Q509">
            <v>0</v>
          </cell>
          <cell r="R509">
            <v>0</v>
          </cell>
          <cell r="S509">
            <v>0</v>
          </cell>
          <cell r="T509">
            <v>0</v>
          </cell>
          <cell r="U509">
            <v>0</v>
          </cell>
          <cell r="V509">
            <v>0</v>
          </cell>
          <cell r="W509">
            <v>0</v>
          </cell>
          <cell r="X509">
            <v>0</v>
          </cell>
          <cell r="Y509">
            <v>0</v>
          </cell>
          <cell r="Z509">
            <v>0</v>
          </cell>
          <cell r="AA509">
            <v>0</v>
          </cell>
          <cell r="AB509">
            <v>0</v>
          </cell>
          <cell r="AC509">
            <v>0</v>
          </cell>
          <cell r="AD509">
            <v>0</v>
          </cell>
          <cell r="AE509">
            <v>0</v>
          </cell>
          <cell r="AF509">
            <v>0</v>
          </cell>
          <cell r="AG509">
            <v>0</v>
          </cell>
          <cell r="AH509">
            <v>0</v>
          </cell>
          <cell r="AI509">
            <v>0</v>
          </cell>
          <cell r="AJ509">
            <v>0</v>
          </cell>
          <cell r="AK509">
            <v>0</v>
          </cell>
          <cell r="AL509">
            <v>0</v>
          </cell>
          <cell r="AM509">
            <v>0</v>
          </cell>
          <cell r="AN509">
            <v>0</v>
          </cell>
        </row>
        <row r="510">
          <cell r="A510">
            <v>659332</v>
          </cell>
          <cell r="B510" t="str">
            <v>Domestic Accom (-Spouse)</v>
          </cell>
          <cell r="C510">
            <v>0</v>
          </cell>
          <cell r="D510">
            <v>0</v>
          </cell>
          <cell r="E510">
            <v>0</v>
          </cell>
          <cell r="F510">
            <v>0</v>
          </cell>
          <cell r="G510">
            <v>-3861.2</v>
          </cell>
          <cell r="H510">
            <v>0</v>
          </cell>
          <cell r="I510">
            <v>-48</v>
          </cell>
          <cell r="J510">
            <v>0</v>
          </cell>
          <cell r="K510">
            <v>3540.55</v>
          </cell>
          <cell r="L510">
            <v>0</v>
          </cell>
          <cell r="M510">
            <v>20405.93</v>
          </cell>
          <cell r="N510">
            <v>16099.98</v>
          </cell>
          <cell r="O510">
            <v>0</v>
          </cell>
          <cell r="P510">
            <v>0</v>
          </cell>
          <cell r="Q510">
            <v>0</v>
          </cell>
          <cell r="R510">
            <v>0</v>
          </cell>
          <cell r="S510">
            <v>0</v>
          </cell>
          <cell r="T510">
            <v>0</v>
          </cell>
          <cell r="U510">
            <v>0</v>
          </cell>
          <cell r="V510">
            <v>0</v>
          </cell>
          <cell r="W510">
            <v>0</v>
          </cell>
          <cell r="X510">
            <v>0</v>
          </cell>
          <cell r="Y510">
            <v>0</v>
          </cell>
          <cell r="Z510">
            <v>0</v>
          </cell>
          <cell r="AA510">
            <v>0</v>
          </cell>
          <cell r="AB510">
            <v>0</v>
          </cell>
          <cell r="AC510">
            <v>0</v>
          </cell>
          <cell r="AD510">
            <v>0</v>
          </cell>
          <cell r="AE510">
            <v>0</v>
          </cell>
          <cell r="AF510">
            <v>0</v>
          </cell>
          <cell r="AG510">
            <v>22900.880000000001</v>
          </cell>
          <cell r="AH510">
            <v>63707.94</v>
          </cell>
          <cell r="AI510">
            <v>12707.65</v>
          </cell>
          <cell r="AJ510">
            <v>33699.9</v>
          </cell>
          <cell r="AK510">
            <v>12283.09</v>
          </cell>
          <cell r="AL510">
            <v>1124.55</v>
          </cell>
          <cell r="AM510">
            <v>67928.899999999994</v>
          </cell>
          <cell r="AN510">
            <v>114632.37</v>
          </cell>
        </row>
        <row r="511">
          <cell r="A511">
            <v>659333</v>
          </cell>
          <cell r="B511" t="str">
            <v>Domestic Accom (+Spouse)</v>
          </cell>
          <cell r="C511">
            <v>0</v>
          </cell>
          <cell r="D511">
            <v>0</v>
          </cell>
          <cell r="E511">
            <v>0</v>
          </cell>
          <cell r="F511">
            <v>0</v>
          </cell>
          <cell r="G511">
            <v>0</v>
          </cell>
          <cell r="H511">
            <v>0</v>
          </cell>
          <cell r="I511">
            <v>0</v>
          </cell>
          <cell r="J511">
            <v>0</v>
          </cell>
          <cell r="K511">
            <v>0</v>
          </cell>
          <cell r="L511">
            <v>0</v>
          </cell>
          <cell r="M511">
            <v>0</v>
          </cell>
          <cell r="N511">
            <v>0</v>
          </cell>
          <cell r="O511">
            <v>0</v>
          </cell>
          <cell r="P511">
            <v>0</v>
          </cell>
          <cell r="Q511">
            <v>0</v>
          </cell>
          <cell r="R511">
            <v>0</v>
          </cell>
          <cell r="S511">
            <v>0</v>
          </cell>
          <cell r="T511">
            <v>0</v>
          </cell>
          <cell r="U511">
            <v>0</v>
          </cell>
          <cell r="V511">
            <v>0</v>
          </cell>
          <cell r="W511">
            <v>0</v>
          </cell>
          <cell r="X511">
            <v>0</v>
          </cell>
          <cell r="Y511">
            <v>0</v>
          </cell>
          <cell r="Z511">
            <v>0</v>
          </cell>
          <cell r="AA511">
            <v>0</v>
          </cell>
          <cell r="AB511">
            <v>0</v>
          </cell>
          <cell r="AC511">
            <v>0</v>
          </cell>
          <cell r="AD511">
            <v>0</v>
          </cell>
          <cell r="AE511">
            <v>0</v>
          </cell>
          <cell r="AF511">
            <v>0</v>
          </cell>
          <cell r="AG511">
            <v>0</v>
          </cell>
          <cell r="AH511">
            <v>0</v>
          </cell>
          <cell r="AI511">
            <v>0</v>
          </cell>
          <cell r="AJ511">
            <v>0</v>
          </cell>
          <cell r="AK511">
            <v>0</v>
          </cell>
          <cell r="AL511">
            <v>0</v>
          </cell>
          <cell r="AM511">
            <v>0</v>
          </cell>
          <cell r="AN511">
            <v>0</v>
          </cell>
        </row>
        <row r="512">
          <cell r="A512">
            <v>659999</v>
          </cell>
          <cell r="B512" t="str">
            <v>Miscellaneous Transf to BSheet</v>
          </cell>
          <cell r="C512">
            <v>0</v>
          </cell>
          <cell r="D512">
            <v>0</v>
          </cell>
          <cell r="E512">
            <v>0</v>
          </cell>
          <cell r="F512">
            <v>0</v>
          </cell>
          <cell r="G512">
            <v>0</v>
          </cell>
          <cell r="H512">
            <v>0</v>
          </cell>
          <cell r="I512">
            <v>0</v>
          </cell>
          <cell r="J512">
            <v>0</v>
          </cell>
          <cell r="K512">
            <v>0</v>
          </cell>
          <cell r="L512">
            <v>0</v>
          </cell>
          <cell r="M512">
            <v>0</v>
          </cell>
          <cell r="N512">
            <v>0</v>
          </cell>
          <cell r="O512">
            <v>0</v>
          </cell>
          <cell r="P512">
            <v>0</v>
          </cell>
          <cell r="Q512">
            <v>0</v>
          </cell>
          <cell r="R512">
            <v>0</v>
          </cell>
          <cell r="S512">
            <v>0</v>
          </cell>
          <cell r="T512">
            <v>0</v>
          </cell>
          <cell r="U512">
            <v>0</v>
          </cell>
          <cell r="V512">
            <v>0</v>
          </cell>
          <cell r="W512">
            <v>0</v>
          </cell>
          <cell r="X512">
            <v>0</v>
          </cell>
          <cell r="Y512">
            <v>0</v>
          </cell>
          <cell r="Z512">
            <v>0</v>
          </cell>
          <cell r="AA512">
            <v>0</v>
          </cell>
          <cell r="AB512">
            <v>0</v>
          </cell>
          <cell r="AC512">
            <v>0</v>
          </cell>
          <cell r="AD512">
            <v>0</v>
          </cell>
          <cell r="AE512">
            <v>0</v>
          </cell>
          <cell r="AF512">
            <v>0</v>
          </cell>
          <cell r="AG512">
            <v>0</v>
          </cell>
          <cell r="AH512">
            <v>0</v>
          </cell>
          <cell r="AI512">
            <v>0</v>
          </cell>
          <cell r="AJ512">
            <v>0</v>
          </cell>
          <cell r="AK512">
            <v>0</v>
          </cell>
          <cell r="AL512">
            <v>0</v>
          </cell>
          <cell r="AM512">
            <v>0</v>
          </cell>
          <cell r="AN512">
            <v>0</v>
          </cell>
        </row>
        <row r="513">
          <cell r="A513">
            <v>649900</v>
          </cell>
          <cell r="B513" t="str">
            <v>Equity share of Assoc profits</v>
          </cell>
          <cell r="C513">
            <v>0</v>
          </cell>
          <cell r="D513">
            <v>0</v>
          </cell>
          <cell r="E513">
            <v>0</v>
          </cell>
          <cell r="F513">
            <v>0</v>
          </cell>
          <cell r="G513">
            <v>0</v>
          </cell>
          <cell r="H513">
            <v>0</v>
          </cell>
          <cell r="I513">
            <v>0</v>
          </cell>
          <cell r="J513">
            <v>0</v>
          </cell>
          <cell r="K513">
            <v>0</v>
          </cell>
          <cell r="L513">
            <v>0</v>
          </cell>
          <cell r="M513">
            <v>0</v>
          </cell>
          <cell r="N513">
            <v>0</v>
          </cell>
          <cell r="O513">
            <v>0</v>
          </cell>
          <cell r="P513">
            <v>0</v>
          </cell>
          <cell r="Q513">
            <v>0</v>
          </cell>
          <cell r="R513">
            <v>0</v>
          </cell>
          <cell r="S513">
            <v>0</v>
          </cell>
          <cell r="T513">
            <v>0</v>
          </cell>
          <cell r="U513">
            <v>0</v>
          </cell>
          <cell r="V513">
            <v>0</v>
          </cell>
          <cell r="W513">
            <v>0</v>
          </cell>
          <cell r="X513">
            <v>0</v>
          </cell>
          <cell r="Y513">
            <v>0</v>
          </cell>
          <cell r="Z513">
            <v>0</v>
          </cell>
          <cell r="AA513">
            <v>0</v>
          </cell>
          <cell r="AB513">
            <v>0</v>
          </cell>
          <cell r="AC513">
            <v>0</v>
          </cell>
          <cell r="AD513">
            <v>0</v>
          </cell>
          <cell r="AE513">
            <v>0</v>
          </cell>
          <cell r="AF513">
            <v>0</v>
          </cell>
          <cell r="AG513">
            <v>0</v>
          </cell>
          <cell r="AH513">
            <v>0</v>
          </cell>
          <cell r="AI513">
            <v>0</v>
          </cell>
          <cell r="AJ513">
            <v>0</v>
          </cell>
          <cell r="AK513">
            <v>0</v>
          </cell>
          <cell r="AL513">
            <v>0</v>
          </cell>
          <cell r="AM513">
            <v>0</v>
          </cell>
          <cell r="AN513">
            <v>0</v>
          </cell>
        </row>
        <row r="514">
          <cell r="A514">
            <v>649915</v>
          </cell>
          <cell r="B514" t="str">
            <v>Asset Devaluation Expense</v>
          </cell>
          <cell r="C514">
            <v>0</v>
          </cell>
          <cell r="D514">
            <v>0</v>
          </cell>
          <cell r="E514">
            <v>0</v>
          </cell>
          <cell r="F514">
            <v>0</v>
          </cell>
          <cell r="G514">
            <v>0</v>
          </cell>
          <cell r="H514">
            <v>0</v>
          </cell>
          <cell r="I514">
            <v>0</v>
          </cell>
          <cell r="J514">
            <v>0</v>
          </cell>
          <cell r="K514">
            <v>0</v>
          </cell>
          <cell r="L514">
            <v>0</v>
          </cell>
          <cell r="M514">
            <v>0</v>
          </cell>
          <cell r="N514">
            <v>0</v>
          </cell>
          <cell r="O514">
            <v>0</v>
          </cell>
          <cell r="P514">
            <v>0</v>
          </cell>
          <cell r="Q514">
            <v>0</v>
          </cell>
          <cell r="R514">
            <v>0</v>
          </cell>
          <cell r="S514">
            <v>0</v>
          </cell>
          <cell r="T514">
            <v>0</v>
          </cell>
          <cell r="U514">
            <v>0</v>
          </cell>
          <cell r="V514">
            <v>0</v>
          </cell>
          <cell r="W514">
            <v>0</v>
          </cell>
          <cell r="X514">
            <v>0</v>
          </cell>
          <cell r="Y514">
            <v>0</v>
          </cell>
          <cell r="Z514">
            <v>0</v>
          </cell>
          <cell r="AA514">
            <v>0</v>
          </cell>
          <cell r="AB514">
            <v>0</v>
          </cell>
          <cell r="AC514">
            <v>0</v>
          </cell>
          <cell r="AD514">
            <v>0</v>
          </cell>
          <cell r="AE514">
            <v>0</v>
          </cell>
          <cell r="AF514">
            <v>0</v>
          </cell>
          <cell r="AG514">
            <v>0</v>
          </cell>
          <cell r="AH514">
            <v>0</v>
          </cell>
          <cell r="AI514">
            <v>0</v>
          </cell>
          <cell r="AJ514">
            <v>0</v>
          </cell>
          <cell r="AK514">
            <v>0</v>
          </cell>
          <cell r="AL514">
            <v>0</v>
          </cell>
          <cell r="AM514">
            <v>0</v>
          </cell>
          <cell r="AN514">
            <v>0</v>
          </cell>
        </row>
        <row r="515">
          <cell r="A515">
            <v>649930</v>
          </cell>
          <cell r="B515" t="str">
            <v>Deferred Apparent Surplus P&amp;L</v>
          </cell>
          <cell r="C515">
            <v>0</v>
          </cell>
          <cell r="D515">
            <v>0</v>
          </cell>
          <cell r="E515">
            <v>0</v>
          </cell>
          <cell r="F515">
            <v>0</v>
          </cell>
          <cell r="G515">
            <v>0</v>
          </cell>
          <cell r="H515">
            <v>0</v>
          </cell>
          <cell r="I515">
            <v>0</v>
          </cell>
          <cell r="J515">
            <v>0</v>
          </cell>
          <cell r="K515">
            <v>0</v>
          </cell>
          <cell r="L515">
            <v>0</v>
          </cell>
          <cell r="M515">
            <v>0</v>
          </cell>
          <cell r="N515">
            <v>0</v>
          </cell>
          <cell r="O515">
            <v>0</v>
          </cell>
          <cell r="P515">
            <v>0</v>
          </cell>
          <cell r="Q515">
            <v>0</v>
          </cell>
          <cell r="R515">
            <v>0</v>
          </cell>
          <cell r="S515">
            <v>0</v>
          </cell>
          <cell r="T515">
            <v>0</v>
          </cell>
          <cell r="U515">
            <v>0</v>
          </cell>
          <cell r="V515">
            <v>0</v>
          </cell>
          <cell r="W515">
            <v>0</v>
          </cell>
          <cell r="X515">
            <v>0</v>
          </cell>
          <cell r="Y515">
            <v>0</v>
          </cell>
          <cell r="Z515">
            <v>0</v>
          </cell>
          <cell r="AA515">
            <v>0</v>
          </cell>
          <cell r="AB515">
            <v>0</v>
          </cell>
          <cell r="AC515">
            <v>0</v>
          </cell>
          <cell r="AD515">
            <v>0</v>
          </cell>
          <cell r="AE515">
            <v>0</v>
          </cell>
          <cell r="AF515">
            <v>0</v>
          </cell>
          <cell r="AG515">
            <v>0</v>
          </cell>
          <cell r="AH515">
            <v>0</v>
          </cell>
          <cell r="AI515">
            <v>0</v>
          </cell>
          <cell r="AJ515">
            <v>0</v>
          </cell>
          <cell r="AK515">
            <v>0</v>
          </cell>
          <cell r="AL515">
            <v>0</v>
          </cell>
          <cell r="AM515">
            <v>0</v>
          </cell>
          <cell r="AN515">
            <v>0</v>
          </cell>
        </row>
        <row r="516">
          <cell r="A516">
            <v>649940</v>
          </cell>
          <cell r="B516" t="str">
            <v>Foreign Exchange gains/losses</v>
          </cell>
          <cell r="C516">
            <v>0</v>
          </cell>
          <cell r="D516">
            <v>0</v>
          </cell>
          <cell r="E516">
            <v>47902.16</v>
          </cell>
          <cell r="F516">
            <v>0</v>
          </cell>
          <cell r="G516">
            <v>0</v>
          </cell>
          <cell r="H516">
            <v>0</v>
          </cell>
          <cell r="I516">
            <v>0</v>
          </cell>
          <cell r="J516">
            <v>0</v>
          </cell>
          <cell r="K516">
            <v>0</v>
          </cell>
          <cell r="L516">
            <v>0</v>
          </cell>
          <cell r="M516">
            <v>183762.96</v>
          </cell>
          <cell r="N516">
            <v>0</v>
          </cell>
          <cell r="O516">
            <v>0</v>
          </cell>
          <cell r="P516">
            <v>0</v>
          </cell>
          <cell r="Q516">
            <v>0</v>
          </cell>
          <cell r="R516">
            <v>0</v>
          </cell>
          <cell r="S516">
            <v>0</v>
          </cell>
          <cell r="T516">
            <v>0</v>
          </cell>
          <cell r="U516">
            <v>0</v>
          </cell>
          <cell r="V516">
            <v>0</v>
          </cell>
          <cell r="W516">
            <v>0</v>
          </cell>
          <cell r="X516">
            <v>0</v>
          </cell>
          <cell r="Y516">
            <v>0</v>
          </cell>
          <cell r="Z516">
            <v>0</v>
          </cell>
          <cell r="AA516">
            <v>0</v>
          </cell>
          <cell r="AB516">
            <v>0</v>
          </cell>
          <cell r="AC516">
            <v>0</v>
          </cell>
          <cell r="AD516">
            <v>0</v>
          </cell>
          <cell r="AE516">
            <v>0</v>
          </cell>
          <cell r="AF516">
            <v>0</v>
          </cell>
          <cell r="AG516">
            <v>0</v>
          </cell>
          <cell r="AH516">
            <v>0</v>
          </cell>
          <cell r="AI516">
            <v>0</v>
          </cell>
          <cell r="AJ516">
            <v>0</v>
          </cell>
          <cell r="AK516">
            <v>0</v>
          </cell>
          <cell r="AL516">
            <v>0</v>
          </cell>
          <cell r="AM516">
            <v>231665.12</v>
          </cell>
          <cell r="AN516">
            <v>0</v>
          </cell>
        </row>
        <row r="517">
          <cell r="A517">
            <v>649950</v>
          </cell>
          <cell r="B517" t="str">
            <v>Financial Adjustments</v>
          </cell>
          <cell r="C517">
            <v>0</v>
          </cell>
          <cell r="D517">
            <v>0</v>
          </cell>
          <cell r="E517">
            <v>0</v>
          </cell>
          <cell r="F517">
            <v>0</v>
          </cell>
          <cell r="G517">
            <v>0</v>
          </cell>
          <cell r="H517">
            <v>0</v>
          </cell>
          <cell r="I517">
            <v>0</v>
          </cell>
          <cell r="J517">
            <v>0</v>
          </cell>
          <cell r="K517">
            <v>0</v>
          </cell>
          <cell r="L517">
            <v>0</v>
          </cell>
          <cell r="M517">
            <v>0</v>
          </cell>
          <cell r="N517">
            <v>0</v>
          </cell>
          <cell r="O517">
            <v>0</v>
          </cell>
          <cell r="P517">
            <v>0</v>
          </cell>
          <cell r="Q517">
            <v>0</v>
          </cell>
          <cell r="R517">
            <v>0</v>
          </cell>
          <cell r="S517">
            <v>0</v>
          </cell>
          <cell r="T517">
            <v>0</v>
          </cell>
          <cell r="U517">
            <v>0</v>
          </cell>
          <cell r="V517">
            <v>0</v>
          </cell>
          <cell r="W517">
            <v>0</v>
          </cell>
          <cell r="X517">
            <v>0</v>
          </cell>
          <cell r="Y517">
            <v>0</v>
          </cell>
          <cell r="Z517">
            <v>0</v>
          </cell>
          <cell r="AA517">
            <v>0</v>
          </cell>
          <cell r="AB517">
            <v>0</v>
          </cell>
          <cell r="AC517">
            <v>0</v>
          </cell>
          <cell r="AD517">
            <v>0</v>
          </cell>
          <cell r="AE517">
            <v>0</v>
          </cell>
          <cell r="AF517">
            <v>0</v>
          </cell>
          <cell r="AG517">
            <v>0</v>
          </cell>
          <cell r="AH517">
            <v>110259.71</v>
          </cell>
          <cell r="AI517">
            <v>0</v>
          </cell>
          <cell r="AJ517">
            <v>0</v>
          </cell>
          <cell r="AK517">
            <v>0</v>
          </cell>
          <cell r="AL517">
            <v>0</v>
          </cell>
          <cell r="AM517">
            <v>0</v>
          </cell>
          <cell r="AN517">
            <v>110259.71</v>
          </cell>
        </row>
        <row r="518">
          <cell r="A518">
            <v>649999</v>
          </cell>
          <cell r="B518" t="str">
            <v>Contracts Transfer to BSheet</v>
          </cell>
          <cell r="C518">
            <v>0</v>
          </cell>
          <cell r="D518">
            <v>0</v>
          </cell>
          <cell r="E518">
            <v>0</v>
          </cell>
          <cell r="F518">
            <v>0</v>
          </cell>
          <cell r="G518">
            <v>0</v>
          </cell>
          <cell r="H518">
            <v>0</v>
          </cell>
          <cell r="I518">
            <v>0</v>
          </cell>
          <cell r="J518">
            <v>0</v>
          </cell>
          <cell r="K518">
            <v>0</v>
          </cell>
          <cell r="L518">
            <v>0</v>
          </cell>
          <cell r="M518">
            <v>0</v>
          </cell>
          <cell r="N518">
            <v>0</v>
          </cell>
          <cell r="O518">
            <v>0</v>
          </cell>
          <cell r="P518">
            <v>0</v>
          </cell>
          <cell r="Q518">
            <v>0</v>
          </cell>
          <cell r="R518">
            <v>0</v>
          </cell>
          <cell r="S518">
            <v>0</v>
          </cell>
          <cell r="T518">
            <v>0</v>
          </cell>
          <cell r="U518">
            <v>0</v>
          </cell>
          <cell r="V518">
            <v>0</v>
          </cell>
          <cell r="W518">
            <v>0</v>
          </cell>
          <cell r="X518">
            <v>0</v>
          </cell>
          <cell r="Y518">
            <v>0</v>
          </cell>
          <cell r="Z518">
            <v>0</v>
          </cell>
          <cell r="AA518">
            <v>0</v>
          </cell>
          <cell r="AB518">
            <v>0</v>
          </cell>
          <cell r="AC518">
            <v>0</v>
          </cell>
          <cell r="AD518">
            <v>0</v>
          </cell>
          <cell r="AE518">
            <v>0</v>
          </cell>
          <cell r="AF518">
            <v>0</v>
          </cell>
          <cell r="AG518">
            <v>0</v>
          </cell>
          <cell r="AH518">
            <v>0</v>
          </cell>
          <cell r="AI518">
            <v>0</v>
          </cell>
          <cell r="AJ518">
            <v>0</v>
          </cell>
          <cell r="AK518">
            <v>0</v>
          </cell>
          <cell r="AL518">
            <v>0</v>
          </cell>
          <cell r="AM518">
            <v>0</v>
          </cell>
          <cell r="AN518">
            <v>0</v>
          </cell>
        </row>
        <row r="519">
          <cell r="A519">
            <v>642040</v>
          </cell>
          <cell r="B519" t="str">
            <v>Insurance</v>
          </cell>
          <cell r="C519">
            <v>122664.29</v>
          </cell>
          <cell r="D519">
            <v>432000</v>
          </cell>
          <cell r="E519">
            <v>0</v>
          </cell>
          <cell r="F519">
            <v>0</v>
          </cell>
          <cell r="G519">
            <v>0</v>
          </cell>
          <cell r="H519">
            <v>0</v>
          </cell>
          <cell r="I519">
            <v>0</v>
          </cell>
          <cell r="J519">
            <v>0</v>
          </cell>
          <cell r="K519">
            <v>2000</v>
          </cell>
          <cell r="L519">
            <v>6149.94</v>
          </cell>
          <cell r="M519">
            <v>334</v>
          </cell>
          <cell r="N519">
            <v>23978.95</v>
          </cell>
          <cell r="O519">
            <v>0</v>
          </cell>
          <cell r="P519">
            <v>0</v>
          </cell>
          <cell r="Q519">
            <v>0</v>
          </cell>
          <cell r="R519">
            <v>0</v>
          </cell>
          <cell r="S519">
            <v>0</v>
          </cell>
          <cell r="T519">
            <v>0</v>
          </cell>
          <cell r="U519">
            <v>0</v>
          </cell>
          <cell r="V519">
            <v>0</v>
          </cell>
          <cell r="W519">
            <v>0</v>
          </cell>
          <cell r="X519">
            <v>0</v>
          </cell>
          <cell r="Y519">
            <v>0</v>
          </cell>
          <cell r="Z519">
            <v>0</v>
          </cell>
          <cell r="AA519">
            <v>0</v>
          </cell>
          <cell r="AB519">
            <v>0</v>
          </cell>
          <cell r="AC519">
            <v>0</v>
          </cell>
          <cell r="AD519">
            <v>0</v>
          </cell>
          <cell r="AE519">
            <v>0</v>
          </cell>
          <cell r="AF519">
            <v>0</v>
          </cell>
          <cell r="AG519">
            <v>135225.84</v>
          </cell>
          <cell r="AH519">
            <v>238477.68</v>
          </cell>
          <cell r="AI519">
            <v>17945.36</v>
          </cell>
          <cell r="AJ519">
            <v>16249.92</v>
          </cell>
          <cell r="AK519">
            <v>58468.72</v>
          </cell>
          <cell r="AL519">
            <v>24990</v>
          </cell>
          <cell r="AM519">
            <v>336638.21</v>
          </cell>
          <cell r="AN519">
            <v>741846.49</v>
          </cell>
        </row>
        <row r="520">
          <cell r="A520">
            <v>642042</v>
          </cell>
          <cell r="B520" t="str">
            <v>Damage Payments</v>
          </cell>
          <cell r="C520">
            <v>0</v>
          </cell>
          <cell r="D520">
            <v>0</v>
          </cell>
          <cell r="E520">
            <v>0</v>
          </cell>
          <cell r="F520">
            <v>0</v>
          </cell>
          <cell r="G520">
            <v>0</v>
          </cell>
          <cell r="H520">
            <v>0</v>
          </cell>
          <cell r="I520">
            <v>0</v>
          </cell>
          <cell r="J520">
            <v>0</v>
          </cell>
          <cell r="K520">
            <v>260.5</v>
          </cell>
          <cell r="L520">
            <v>0</v>
          </cell>
          <cell r="M520">
            <v>0</v>
          </cell>
          <cell r="N520">
            <v>0</v>
          </cell>
          <cell r="O520">
            <v>0</v>
          </cell>
          <cell r="P520">
            <v>0</v>
          </cell>
          <cell r="Q520">
            <v>0</v>
          </cell>
          <cell r="R520">
            <v>0</v>
          </cell>
          <cell r="S520">
            <v>0</v>
          </cell>
          <cell r="T520">
            <v>0</v>
          </cell>
          <cell r="U520">
            <v>0</v>
          </cell>
          <cell r="V520">
            <v>0</v>
          </cell>
          <cell r="W520">
            <v>0</v>
          </cell>
          <cell r="X520">
            <v>0</v>
          </cell>
          <cell r="Y520">
            <v>0</v>
          </cell>
          <cell r="Z520">
            <v>0</v>
          </cell>
          <cell r="AA520">
            <v>0</v>
          </cell>
          <cell r="AB520">
            <v>0</v>
          </cell>
          <cell r="AC520">
            <v>0</v>
          </cell>
          <cell r="AD520">
            <v>0</v>
          </cell>
          <cell r="AE520">
            <v>0</v>
          </cell>
          <cell r="AF520">
            <v>0</v>
          </cell>
          <cell r="AG520">
            <v>57792.75</v>
          </cell>
          <cell r="AH520">
            <v>121836.21</v>
          </cell>
          <cell r="AI520">
            <v>0</v>
          </cell>
          <cell r="AJ520">
            <v>0</v>
          </cell>
          <cell r="AK520">
            <v>0</v>
          </cell>
          <cell r="AL520">
            <v>0</v>
          </cell>
          <cell r="AM520">
            <v>58053.25</v>
          </cell>
          <cell r="AN520">
            <v>121836.21</v>
          </cell>
        </row>
        <row r="521">
          <cell r="A521">
            <v>642043</v>
          </cell>
          <cell r="B521" t="str">
            <v>Domestic Surge Claims</v>
          </cell>
          <cell r="C521">
            <v>0</v>
          </cell>
          <cell r="D521">
            <v>0</v>
          </cell>
          <cell r="E521">
            <v>0</v>
          </cell>
          <cell r="F521">
            <v>0</v>
          </cell>
          <cell r="G521">
            <v>0</v>
          </cell>
          <cell r="H521">
            <v>0</v>
          </cell>
          <cell r="I521">
            <v>0</v>
          </cell>
          <cell r="J521">
            <v>0</v>
          </cell>
          <cell r="K521">
            <v>0</v>
          </cell>
          <cell r="L521">
            <v>0</v>
          </cell>
          <cell r="M521">
            <v>0</v>
          </cell>
          <cell r="N521">
            <v>0</v>
          </cell>
          <cell r="O521">
            <v>0</v>
          </cell>
          <cell r="P521">
            <v>0</v>
          </cell>
          <cell r="Q521">
            <v>0</v>
          </cell>
          <cell r="R521">
            <v>0</v>
          </cell>
          <cell r="S521">
            <v>0</v>
          </cell>
          <cell r="T521">
            <v>0</v>
          </cell>
          <cell r="U521">
            <v>0</v>
          </cell>
          <cell r="V521">
            <v>0</v>
          </cell>
          <cell r="W521">
            <v>0</v>
          </cell>
          <cell r="X521">
            <v>0</v>
          </cell>
          <cell r="Y521">
            <v>0</v>
          </cell>
          <cell r="Z521">
            <v>0</v>
          </cell>
          <cell r="AA521">
            <v>0</v>
          </cell>
          <cell r="AB521">
            <v>0</v>
          </cell>
          <cell r="AC521">
            <v>0</v>
          </cell>
          <cell r="AD521">
            <v>0</v>
          </cell>
          <cell r="AE521">
            <v>0</v>
          </cell>
          <cell r="AF521">
            <v>0</v>
          </cell>
          <cell r="AG521">
            <v>99516.3</v>
          </cell>
          <cell r="AH521">
            <v>112954.77</v>
          </cell>
          <cell r="AI521">
            <v>0</v>
          </cell>
          <cell r="AJ521">
            <v>0</v>
          </cell>
          <cell r="AK521">
            <v>0</v>
          </cell>
          <cell r="AL521">
            <v>0</v>
          </cell>
          <cell r="AM521">
            <v>99516.3</v>
          </cell>
          <cell r="AN521">
            <v>112954.77</v>
          </cell>
        </row>
        <row r="522">
          <cell r="A522">
            <v>642044</v>
          </cell>
          <cell r="B522" t="str">
            <v>Commercial Surge Claims</v>
          </cell>
          <cell r="C522">
            <v>0</v>
          </cell>
          <cell r="D522">
            <v>0</v>
          </cell>
          <cell r="E522">
            <v>0</v>
          </cell>
          <cell r="F522">
            <v>0</v>
          </cell>
          <cell r="G522">
            <v>0</v>
          </cell>
          <cell r="H522">
            <v>0</v>
          </cell>
          <cell r="I522">
            <v>0</v>
          </cell>
          <cell r="J522">
            <v>0</v>
          </cell>
          <cell r="K522">
            <v>0</v>
          </cell>
          <cell r="L522">
            <v>0</v>
          </cell>
          <cell r="M522">
            <v>0</v>
          </cell>
          <cell r="N522">
            <v>0</v>
          </cell>
          <cell r="O522">
            <v>0</v>
          </cell>
          <cell r="P522">
            <v>0</v>
          </cell>
          <cell r="Q522">
            <v>0</v>
          </cell>
          <cell r="R522">
            <v>0</v>
          </cell>
          <cell r="S522">
            <v>0</v>
          </cell>
          <cell r="T522">
            <v>0</v>
          </cell>
          <cell r="U522">
            <v>0</v>
          </cell>
          <cell r="V522">
            <v>0</v>
          </cell>
          <cell r="W522">
            <v>0</v>
          </cell>
          <cell r="X522">
            <v>0</v>
          </cell>
          <cell r="Y522">
            <v>0</v>
          </cell>
          <cell r="Z522">
            <v>0</v>
          </cell>
          <cell r="AA522">
            <v>0</v>
          </cell>
          <cell r="AB522">
            <v>0</v>
          </cell>
          <cell r="AC522">
            <v>0</v>
          </cell>
          <cell r="AD522">
            <v>0</v>
          </cell>
          <cell r="AE522">
            <v>0</v>
          </cell>
          <cell r="AF522">
            <v>0</v>
          </cell>
          <cell r="AG522">
            <v>11974.84</v>
          </cell>
          <cell r="AH522">
            <v>28988.37</v>
          </cell>
          <cell r="AI522">
            <v>0</v>
          </cell>
          <cell r="AJ522">
            <v>0</v>
          </cell>
          <cell r="AK522">
            <v>0</v>
          </cell>
          <cell r="AL522">
            <v>0</v>
          </cell>
          <cell r="AM522">
            <v>11974.84</v>
          </cell>
          <cell r="AN522">
            <v>28988.37</v>
          </cell>
        </row>
        <row r="523">
          <cell r="A523">
            <v>643000</v>
          </cell>
          <cell r="B523" t="str">
            <v>Lease - Vehicles</v>
          </cell>
          <cell r="C523">
            <v>0</v>
          </cell>
          <cell r="D523">
            <v>0</v>
          </cell>
          <cell r="E523">
            <v>0</v>
          </cell>
          <cell r="F523">
            <v>0</v>
          </cell>
          <cell r="G523">
            <v>0</v>
          </cell>
          <cell r="H523">
            <v>0</v>
          </cell>
          <cell r="I523">
            <v>0</v>
          </cell>
          <cell r="J523">
            <v>0</v>
          </cell>
          <cell r="K523">
            <v>4395.71</v>
          </cell>
          <cell r="L523">
            <v>221099.88</v>
          </cell>
          <cell r="M523">
            <v>32646.19</v>
          </cell>
          <cell r="N523">
            <v>8449.9699999999993</v>
          </cell>
          <cell r="O523">
            <v>0</v>
          </cell>
          <cell r="P523">
            <v>0</v>
          </cell>
          <cell r="Q523">
            <v>0</v>
          </cell>
          <cell r="R523">
            <v>0</v>
          </cell>
          <cell r="S523">
            <v>0</v>
          </cell>
          <cell r="T523">
            <v>0</v>
          </cell>
          <cell r="U523">
            <v>0</v>
          </cell>
          <cell r="V523">
            <v>0</v>
          </cell>
          <cell r="W523">
            <v>0</v>
          </cell>
          <cell r="X523">
            <v>0</v>
          </cell>
          <cell r="Y523">
            <v>0</v>
          </cell>
          <cell r="Z523">
            <v>0</v>
          </cell>
          <cell r="AA523">
            <v>0</v>
          </cell>
          <cell r="AB523">
            <v>0</v>
          </cell>
          <cell r="AC523">
            <v>0</v>
          </cell>
          <cell r="AD523">
            <v>0</v>
          </cell>
          <cell r="AE523">
            <v>0</v>
          </cell>
          <cell r="AF523">
            <v>0</v>
          </cell>
          <cell r="AG523">
            <v>13832.53</v>
          </cell>
          <cell r="AH523">
            <v>88890.63</v>
          </cell>
          <cell r="AI523">
            <v>-6579.1</v>
          </cell>
          <cell r="AJ523">
            <v>55127.01</v>
          </cell>
          <cell r="AK523">
            <v>24945.83</v>
          </cell>
          <cell r="AL523">
            <v>84822.93</v>
          </cell>
          <cell r="AM523">
            <v>69241.16</v>
          </cell>
          <cell r="AN523">
            <v>458390.42</v>
          </cell>
        </row>
        <row r="524">
          <cell r="A524">
            <v>643020</v>
          </cell>
          <cell r="B524" t="str">
            <v>Novated Lease Vehicles</v>
          </cell>
          <cell r="C524">
            <v>2675</v>
          </cell>
          <cell r="D524">
            <v>24750</v>
          </cell>
          <cell r="E524">
            <v>0</v>
          </cell>
          <cell r="F524">
            <v>0</v>
          </cell>
          <cell r="G524">
            <v>0</v>
          </cell>
          <cell r="H524">
            <v>0</v>
          </cell>
          <cell r="I524">
            <v>0</v>
          </cell>
          <cell r="J524">
            <v>0</v>
          </cell>
          <cell r="K524">
            <v>0</v>
          </cell>
          <cell r="L524">
            <v>0</v>
          </cell>
          <cell r="M524">
            <v>10009.6</v>
          </cell>
          <cell r="N524">
            <v>12649.95</v>
          </cell>
          <cell r="O524">
            <v>0</v>
          </cell>
          <cell r="P524">
            <v>0</v>
          </cell>
          <cell r="Q524">
            <v>0</v>
          </cell>
          <cell r="R524">
            <v>0</v>
          </cell>
          <cell r="S524">
            <v>0</v>
          </cell>
          <cell r="T524">
            <v>0</v>
          </cell>
          <cell r="U524">
            <v>0</v>
          </cell>
          <cell r="V524">
            <v>0</v>
          </cell>
          <cell r="W524">
            <v>0</v>
          </cell>
          <cell r="X524">
            <v>0</v>
          </cell>
          <cell r="Y524">
            <v>0</v>
          </cell>
          <cell r="Z524">
            <v>0</v>
          </cell>
          <cell r="AA524">
            <v>0</v>
          </cell>
          <cell r="AB524">
            <v>0</v>
          </cell>
          <cell r="AC524">
            <v>0</v>
          </cell>
          <cell r="AD524">
            <v>0</v>
          </cell>
          <cell r="AE524">
            <v>0</v>
          </cell>
          <cell r="AF524">
            <v>0</v>
          </cell>
          <cell r="AG524">
            <v>13501.64</v>
          </cell>
          <cell r="AH524">
            <v>51562.29</v>
          </cell>
          <cell r="AI524">
            <v>0</v>
          </cell>
          <cell r="AJ524">
            <v>0</v>
          </cell>
          <cell r="AK524">
            <v>0</v>
          </cell>
          <cell r="AL524">
            <v>0</v>
          </cell>
          <cell r="AM524">
            <v>26186.240000000002</v>
          </cell>
          <cell r="AN524">
            <v>88962.240000000005</v>
          </cell>
        </row>
        <row r="525">
          <cell r="A525">
            <v>643050</v>
          </cell>
          <cell r="B525" t="str">
            <v>Hire - Vehicles</v>
          </cell>
          <cell r="C525">
            <v>2273</v>
          </cell>
          <cell r="D525">
            <v>2250</v>
          </cell>
          <cell r="E525">
            <v>0</v>
          </cell>
          <cell r="F525">
            <v>0</v>
          </cell>
          <cell r="G525">
            <v>0</v>
          </cell>
          <cell r="H525">
            <v>0</v>
          </cell>
          <cell r="I525">
            <v>0</v>
          </cell>
          <cell r="J525">
            <v>0</v>
          </cell>
          <cell r="K525">
            <v>3403.4</v>
          </cell>
          <cell r="L525">
            <v>0</v>
          </cell>
          <cell r="M525">
            <v>7655.6</v>
          </cell>
          <cell r="N525">
            <v>2303.33</v>
          </cell>
          <cell r="O525">
            <v>0</v>
          </cell>
          <cell r="P525">
            <v>0</v>
          </cell>
          <cell r="Q525">
            <v>0</v>
          </cell>
          <cell r="R525">
            <v>0</v>
          </cell>
          <cell r="S525">
            <v>0</v>
          </cell>
          <cell r="T525">
            <v>0</v>
          </cell>
          <cell r="U525">
            <v>0</v>
          </cell>
          <cell r="V525">
            <v>0</v>
          </cell>
          <cell r="W525">
            <v>0</v>
          </cell>
          <cell r="X525">
            <v>0</v>
          </cell>
          <cell r="Y525">
            <v>0</v>
          </cell>
          <cell r="Z525">
            <v>0</v>
          </cell>
          <cell r="AA525">
            <v>0</v>
          </cell>
          <cell r="AB525">
            <v>0</v>
          </cell>
          <cell r="AC525">
            <v>0</v>
          </cell>
          <cell r="AD525">
            <v>0</v>
          </cell>
          <cell r="AE525">
            <v>0</v>
          </cell>
          <cell r="AF525">
            <v>0</v>
          </cell>
          <cell r="AG525">
            <v>21254.39</v>
          </cell>
          <cell r="AH525">
            <v>0</v>
          </cell>
          <cell r="AI525">
            <v>4694.5600000000004</v>
          </cell>
          <cell r="AJ525">
            <v>0</v>
          </cell>
          <cell r="AK525">
            <v>4722.54</v>
          </cell>
          <cell r="AL525">
            <v>0</v>
          </cell>
          <cell r="AM525">
            <v>44003.49</v>
          </cell>
          <cell r="AN525">
            <v>4553.33</v>
          </cell>
        </row>
        <row r="526">
          <cell r="A526">
            <v>643150</v>
          </cell>
          <cell r="B526" t="str">
            <v>Hire - Plant and Equipment</v>
          </cell>
          <cell r="C526">
            <v>0</v>
          </cell>
          <cell r="D526">
            <v>0</v>
          </cell>
          <cell r="E526">
            <v>0</v>
          </cell>
          <cell r="F526">
            <v>0</v>
          </cell>
          <cell r="G526">
            <v>-5759.69</v>
          </cell>
          <cell r="H526">
            <v>0</v>
          </cell>
          <cell r="I526">
            <v>0</v>
          </cell>
          <cell r="J526">
            <v>0</v>
          </cell>
          <cell r="K526">
            <v>0</v>
          </cell>
          <cell r="L526">
            <v>0</v>
          </cell>
          <cell r="M526">
            <v>0</v>
          </cell>
          <cell r="N526">
            <v>0</v>
          </cell>
          <cell r="O526">
            <v>0</v>
          </cell>
          <cell r="P526">
            <v>0</v>
          </cell>
          <cell r="Q526">
            <v>0</v>
          </cell>
          <cell r="R526">
            <v>0</v>
          </cell>
          <cell r="S526">
            <v>0</v>
          </cell>
          <cell r="T526">
            <v>0</v>
          </cell>
          <cell r="U526">
            <v>0</v>
          </cell>
          <cell r="V526">
            <v>0</v>
          </cell>
          <cell r="W526">
            <v>0</v>
          </cell>
          <cell r="X526">
            <v>0</v>
          </cell>
          <cell r="Y526">
            <v>0</v>
          </cell>
          <cell r="Z526">
            <v>0</v>
          </cell>
          <cell r="AA526">
            <v>0</v>
          </cell>
          <cell r="AB526">
            <v>0</v>
          </cell>
          <cell r="AC526">
            <v>0</v>
          </cell>
          <cell r="AD526">
            <v>0</v>
          </cell>
          <cell r="AE526">
            <v>0</v>
          </cell>
          <cell r="AF526">
            <v>0</v>
          </cell>
          <cell r="AG526">
            <v>121.51</v>
          </cell>
          <cell r="AH526">
            <v>1110.33</v>
          </cell>
          <cell r="AI526">
            <v>0</v>
          </cell>
          <cell r="AJ526">
            <v>0</v>
          </cell>
          <cell r="AK526">
            <v>4089.82</v>
          </cell>
          <cell r="AL526">
            <v>7097.13</v>
          </cell>
          <cell r="AM526">
            <v>-1548.36</v>
          </cell>
          <cell r="AN526">
            <v>8207.4599999999991</v>
          </cell>
        </row>
        <row r="527">
          <cell r="A527">
            <v>643300</v>
          </cell>
          <cell r="B527" t="str">
            <v>Lease - Land and Buildings</v>
          </cell>
          <cell r="C527">
            <v>0</v>
          </cell>
          <cell r="D527">
            <v>0</v>
          </cell>
          <cell r="E527">
            <v>6666.66</v>
          </cell>
          <cell r="F527">
            <v>26207.759999999998</v>
          </cell>
          <cell r="G527">
            <v>0</v>
          </cell>
          <cell r="H527">
            <v>0</v>
          </cell>
          <cell r="I527">
            <v>0</v>
          </cell>
          <cell r="J527">
            <v>0</v>
          </cell>
          <cell r="K527">
            <v>239862.9</v>
          </cell>
          <cell r="L527">
            <v>277599.87</v>
          </cell>
          <cell r="M527">
            <v>490647.62</v>
          </cell>
          <cell r="N527">
            <v>148158</v>
          </cell>
          <cell r="O527">
            <v>0</v>
          </cell>
          <cell r="P527">
            <v>0</v>
          </cell>
          <cell r="Q527">
            <v>0</v>
          </cell>
          <cell r="R527">
            <v>0</v>
          </cell>
          <cell r="S527">
            <v>0</v>
          </cell>
          <cell r="T527">
            <v>0</v>
          </cell>
          <cell r="U527">
            <v>0</v>
          </cell>
          <cell r="V527">
            <v>0</v>
          </cell>
          <cell r="W527">
            <v>0</v>
          </cell>
          <cell r="X527">
            <v>0</v>
          </cell>
          <cell r="Y527">
            <v>0</v>
          </cell>
          <cell r="Z527">
            <v>0</v>
          </cell>
          <cell r="AA527">
            <v>0</v>
          </cell>
          <cell r="AB527">
            <v>0</v>
          </cell>
          <cell r="AC527">
            <v>0</v>
          </cell>
          <cell r="AD527">
            <v>0</v>
          </cell>
          <cell r="AE527">
            <v>0</v>
          </cell>
          <cell r="AF527">
            <v>0</v>
          </cell>
          <cell r="AG527">
            <v>449435.25</v>
          </cell>
          <cell r="AH527">
            <v>168924.21</v>
          </cell>
          <cell r="AI527">
            <v>83704.84</v>
          </cell>
          <cell r="AJ527">
            <v>174399.75</v>
          </cell>
          <cell r="AK527">
            <v>71983.42</v>
          </cell>
          <cell r="AL527">
            <v>0</v>
          </cell>
          <cell r="AM527">
            <v>1342300.69</v>
          </cell>
          <cell r="AN527">
            <v>795289.59</v>
          </cell>
        </row>
        <row r="528">
          <cell r="A528">
            <v>643400</v>
          </cell>
          <cell r="B528" t="str">
            <v>Lease - Computer Equipment</v>
          </cell>
          <cell r="C528">
            <v>0</v>
          </cell>
          <cell r="D528">
            <v>0</v>
          </cell>
          <cell r="E528">
            <v>0</v>
          </cell>
          <cell r="F528">
            <v>0</v>
          </cell>
          <cell r="G528">
            <v>0</v>
          </cell>
          <cell r="H528">
            <v>0</v>
          </cell>
          <cell r="I528">
            <v>0</v>
          </cell>
          <cell r="J528">
            <v>0</v>
          </cell>
          <cell r="K528">
            <v>80119.98</v>
          </cell>
          <cell r="L528">
            <v>34560.870000000003</v>
          </cell>
          <cell r="M528">
            <v>65285.84</v>
          </cell>
          <cell r="N528">
            <v>57145.93</v>
          </cell>
          <cell r="O528">
            <v>0</v>
          </cell>
          <cell r="P528">
            <v>0</v>
          </cell>
          <cell r="Q528">
            <v>0</v>
          </cell>
          <cell r="R528">
            <v>0</v>
          </cell>
          <cell r="S528">
            <v>0</v>
          </cell>
          <cell r="T528">
            <v>0</v>
          </cell>
          <cell r="U528">
            <v>0</v>
          </cell>
          <cell r="V528">
            <v>0</v>
          </cell>
          <cell r="W528">
            <v>0</v>
          </cell>
          <cell r="X528">
            <v>0</v>
          </cell>
          <cell r="Y528">
            <v>0</v>
          </cell>
          <cell r="Z528">
            <v>0</v>
          </cell>
          <cell r="AA528">
            <v>0</v>
          </cell>
          <cell r="AB528">
            <v>0</v>
          </cell>
          <cell r="AC528">
            <v>0</v>
          </cell>
          <cell r="AD528">
            <v>0</v>
          </cell>
          <cell r="AE528">
            <v>0</v>
          </cell>
          <cell r="AF528">
            <v>0</v>
          </cell>
          <cell r="AG528">
            <v>122239.98</v>
          </cell>
          <cell r="AH528">
            <v>127684.05</v>
          </cell>
          <cell r="AI528">
            <v>22947.84</v>
          </cell>
          <cell r="AJ528">
            <v>46197.75</v>
          </cell>
          <cell r="AK528">
            <v>17160.54</v>
          </cell>
          <cell r="AL528">
            <v>0</v>
          </cell>
          <cell r="AM528">
            <v>307754.18</v>
          </cell>
          <cell r="AN528">
            <v>265588.59999999998</v>
          </cell>
        </row>
        <row r="529">
          <cell r="A529">
            <v>643600</v>
          </cell>
          <cell r="B529" t="str">
            <v>Lease - Office Equipment</v>
          </cell>
          <cell r="C529">
            <v>3333</v>
          </cell>
          <cell r="D529">
            <v>0</v>
          </cell>
          <cell r="E529">
            <v>0</v>
          </cell>
          <cell r="F529">
            <v>0</v>
          </cell>
          <cell r="G529">
            <v>0</v>
          </cell>
          <cell r="H529">
            <v>0</v>
          </cell>
          <cell r="I529">
            <v>0</v>
          </cell>
          <cell r="J529">
            <v>0</v>
          </cell>
          <cell r="K529">
            <v>13231.15</v>
          </cell>
          <cell r="L529">
            <v>19749.990000000002</v>
          </cell>
          <cell r="M529">
            <v>1990</v>
          </cell>
          <cell r="N529">
            <v>499.95</v>
          </cell>
          <cell r="O529">
            <v>0</v>
          </cell>
          <cell r="P529">
            <v>0</v>
          </cell>
          <cell r="Q529">
            <v>0</v>
          </cell>
          <cell r="R529">
            <v>0</v>
          </cell>
          <cell r="S529">
            <v>0</v>
          </cell>
          <cell r="T529">
            <v>0</v>
          </cell>
          <cell r="U529">
            <v>0</v>
          </cell>
          <cell r="V529">
            <v>0</v>
          </cell>
          <cell r="W529">
            <v>0</v>
          </cell>
          <cell r="X529">
            <v>0</v>
          </cell>
          <cell r="Y529">
            <v>0</v>
          </cell>
          <cell r="Z529">
            <v>0</v>
          </cell>
          <cell r="AA529">
            <v>0</v>
          </cell>
          <cell r="AB529">
            <v>0</v>
          </cell>
          <cell r="AC529">
            <v>0</v>
          </cell>
          <cell r="AD529">
            <v>0</v>
          </cell>
          <cell r="AE529">
            <v>0</v>
          </cell>
          <cell r="AF529">
            <v>0</v>
          </cell>
          <cell r="AG529">
            <v>235.6</v>
          </cell>
          <cell r="AH529">
            <v>13696.47</v>
          </cell>
          <cell r="AI529">
            <v>3231.48</v>
          </cell>
          <cell r="AJ529">
            <v>900</v>
          </cell>
          <cell r="AK529">
            <v>202.7</v>
          </cell>
          <cell r="AL529">
            <v>0</v>
          </cell>
          <cell r="AM529">
            <v>22223.93</v>
          </cell>
          <cell r="AN529">
            <v>34846.410000000003</v>
          </cell>
        </row>
        <row r="530">
          <cell r="A530">
            <v>643690</v>
          </cell>
          <cell r="B530" t="str">
            <v>M/Vehicle Service and Maint</v>
          </cell>
          <cell r="C530">
            <v>12809.34</v>
          </cell>
          <cell r="D530">
            <v>0</v>
          </cell>
          <cell r="E530">
            <v>0</v>
          </cell>
          <cell r="F530">
            <v>0</v>
          </cell>
          <cell r="G530">
            <v>376.25</v>
          </cell>
          <cell r="H530">
            <v>0</v>
          </cell>
          <cell r="I530">
            <v>0</v>
          </cell>
          <cell r="J530">
            <v>0</v>
          </cell>
          <cell r="K530">
            <v>26275.84</v>
          </cell>
          <cell r="L530">
            <v>0</v>
          </cell>
          <cell r="M530">
            <v>8337.31</v>
          </cell>
          <cell r="N530">
            <v>6656.82</v>
          </cell>
          <cell r="O530">
            <v>0</v>
          </cell>
          <cell r="P530">
            <v>0</v>
          </cell>
          <cell r="Q530">
            <v>0</v>
          </cell>
          <cell r="R530">
            <v>0</v>
          </cell>
          <cell r="S530">
            <v>0</v>
          </cell>
          <cell r="T530">
            <v>0</v>
          </cell>
          <cell r="U530">
            <v>0</v>
          </cell>
          <cell r="V530">
            <v>0</v>
          </cell>
          <cell r="W530">
            <v>0</v>
          </cell>
          <cell r="X530">
            <v>0</v>
          </cell>
          <cell r="Y530">
            <v>0</v>
          </cell>
          <cell r="Z530">
            <v>0</v>
          </cell>
          <cell r="AA530">
            <v>0</v>
          </cell>
          <cell r="AB530">
            <v>0</v>
          </cell>
          <cell r="AC530">
            <v>0</v>
          </cell>
          <cell r="AD530">
            <v>0</v>
          </cell>
          <cell r="AE530">
            <v>0</v>
          </cell>
          <cell r="AF530">
            <v>0</v>
          </cell>
          <cell r="AG530">
            <v>26030.05</v>
          </cell>
          <cell r="AH530">
            <v>55142.94</v>
          </cell>
          <cell r="AI530">
            <v>6182.39</v>
          </cell>
          <cell r="AJ530">
            <v>3749.88</v>
          </cell>
          <cell r="AK530">
            <v>695.76</v>
          </cell>
          <cell r="AL530">
            <v>0</v>
          </cell>
          <cell r="AM530">
            <v>80706.94</v>
          </cell>
          <cell r="AN530">
            <v>65549.64</v>
          </cell>
        </row>
        <row r="531">
          <cell r="A531">
            <v>643695</v>
          </cell>
          <cell r="B531" t="str">
            <v>M/Vehicle Maint Labour Costs</v>
          </cell>
          <cell r="C531">
            <v>0</v>
          </cell>
          <cell r="D531">
            <v>0</v>
          </cell>
          <cell r="E531">
            <v>0</v>
          </cell>
          <cell r="F531">
            <v>0</v>
          </cell>
          <cell r="G531">
            <v>0</v>
          </cell>
          <cell r="H531">
            <v>0</v>
          </cell>
          <cell r="I531">
            <v>0</v>
          </cell>
          <cell r="J531">
            <v>0</v>
          </cell>
          <cell r="K531">
            <v>0</v>
          </cell>
          <cell r="L531">
            <v>0</v>
          </cell>
          <cell r="M531">
            <v>0</v>
          </cell>
          <cell r="N531">
            <v>0</v>
          </cell>
          <cell r="O531">
            <v>0</v>
          </cell>
          <cell r="P531">
            <v>0</v>
          </cell>
          <cell r="Q531">
            <v>0</v>
          </cell>
          <cell r="R531">
            <v>0</v>
          </cell>
          <cell r="S531">
            <v>0</v>
          </cell>
          <cell r="T531">
            <v>0</v>
          </cell>
          <cell r="U531">
            <v>0</v>
          </cell>
          <cell r="V531">
            <v>0</v>
          </cell>
          <cell r="W531">
            <v>0</v>
          </cell>
          <cell r="X531">
            <v>0</v>
          </cell>
          <cell r="Y531">
            <v>0</v>
          </cell>
          <cell r="Z531">
            <v>0</v>
          </cell>
          <cell r="AA531">
            <v>0</v>
          </cell>
          <cell r="AB531">
            <v>0</v>
          </cell>
          <cell r="AC531">
            <v>0</v>
          </cell>
          <cell r="AD531">
            <v>0</v>
          </cell>
          <cell r="AE531">
            <v>0</v>
          </cell>
          <cell r="AF531">
            <v>0</v>
          </cell>
          <cell r="AG531">
            <v>0</v>
          </cell>
          <cell r="AH531">
            <v>0</v>
          </cell>
          <cell r="AI531">
            <v>0</v>
          </cell>
          <cell r="AJ531">
            <v>0</v>
          </cell>
          <cell r="AK531">
            <v>0</v>
          </cell>
          <cell r="AL531">
            <v>0</v>
          </cell>
          <cell r="AM531">
            <v>0</v>
          </cell>
          <cell r="AN531">
            <v>0</v>
          </cell>
        </row>
        <row r="532">
          <cell r="A532">
            <v>643700</v>
          </cell>
          <cell r="B532" t="str">
            <v>M/Vehicle Parts &amp; Batteries</v>
          </cell>
          <cell r="C532">
            <v>0</v>
          </cell>
          <cell r="D532">
            <v>0</v>
          </cell>
          <cell r="E532">
            <v>0</v>
          </cell>
          <cell r="F532">
            <v>0</v>
          </cell>
          <cell r="G532">
            <v>610.52</v>
          </cell>
          <cell r="H532">
            <v>0</v>
          </cell>
          <cell r="I532">
            <v>0</v>
          </cell>
          <cell r="J532">
            <v>0</v>
          </cell>
          <cell r="K532">
            <v>0</v>
          </cell>
          <cell r="L532">
            <v>0</v>
          </cell>
          <cell r="M532">
            <v>0</v>
          </cell>
          <cell r="N532">
            <v>0</v>
          </cell>
          <cell r="O532">
            <v>0</v>
          </cell>
          <cell r="P532">
            <v>0</v>
          </cell>
          <cell r="Q532">
            <v>0</v>
          </cell>
          <cell r="R532">
            <v>0</v>
          </cell>
          <cell r="S532">
            <v>0</v>
          </cell>
          <cell r="T532">
            <v>0</v>
          </cell>
          <cell r="U532">
            <v>0</v>
          </cell>
          <cell r="V532">
            <v>0</v>
          </cell>
          <cell r="W532">
            <v>0</v>
          </cell>
          <cell r="X532">
            <v>0</v>
          </cell>
          <cell r="Y532">
            <v>0</v>
          </cell>
          <cell r="Z532">
            <v>0</v>
          </cell>
          <cell r="AA532">
            <v>0</v>
          </cell>
          <cell r="AB532">
            <v>0</v>
          </cell>
          <cell r="AC532">
            <v>0</v>
          </cell>
          <cell r="AD532">
            <v>0</v>
          </cell>
          <cell r="AE532">
            <v>0</v>
          </cell>
          <cell r="AF532">
            <v>0</v>
          </cell>
          <cell r="AG532">
            <v>0</v>
          </cell>
          <cell r="AH532">
            <v>23090.16</v>
          </cell>
          <cell r="AI532">
            <v>237.5</v>
          </cell>
          <cell r="AJ532">
            <v>0</v>
          </cell>
          <cell r="AK532">
            <v>0</v>
          </cell>
          <cell r="AL532">
            <v>0</v>
          </cell>
          <cell r="AM532">
            <v>848.02</v>
          </cell>
          <cell r="AN532">
            <v>23090.16</v>
          </cell>
        </row>
        <row r="533">
          <cell r="A533">
            <v>643710</v>
          </cell>
          <cell r="B533" t="str">
            <v>Tool Costs</v>
          </cell>
          <cell r="C533">
            <v>0</v>
          </cell>
          <cell r="D533">
            <v>0</v>
          </cell>
          <cell r="E533">
            <v>0</v>
          </cell>
          <cell r="F533">
            <v>0</v>
          </cell>
          <cell r="G533">
            <v>0</v>
          </cell>
          <cell r="H533">
            <v>0</v>
          </cell>
          <cell r="I533">
            <v>0</v>
          </cell>
          <cell r="J533">
            <v>0</v>
          </cell>
          <cell r="K533">
            <v>0</v>
          </cell>
          <cell r="L533">
            <v>0</v>
          </cell>
          <cell r="M533">
            <v>0</v>
          </cell>
          <cell r="N533">
            <v>0</v>
          </cell>
          <cell r="O533">
            <v>0</v>
          </cell>
          <cell r="P533">
            <v>0</v>
          </cell>
          <cell r="Q533">
            <v>0</v>
          </cell>
          <cell r="R533">
            <v>0</v>
          </cell>
          <cell r="S533">
            <v>0</v>
          </cell>
          <cell r="T533">
            <v>0</v>
          </cell>
          <cell r="U533">
            <v>0</v>
          </cell>
          <cell r="V533">
            <v>0</v>
          </cell>
          <cell r="W533">
            <v>0</v>
          </cell>
          <cell r="X533">
            <v>0</v>
          </cell>
          <cell r="Y533">
            <v>0</v>
          </cell>
          <cell r="Z533">
            <v>0</v>
          </cell>
          <cell r="AA533">
            <v>0</v>
          </cell>
          <cell r="AB533">
            <v>0</v>
          </cell>
          <cell r="AC533">
            <v>0</v>
          </cell>
          <cell r="AD533">
            <v>0</v>
          </cell>
          <cell r="AE533">
            <v>0</v>
          </cell>
          <cell r="AF533">
            <v>0</v>
          </cell>
          <cell r="AG533">
            <v>0</v>
          </cell>
          <cell r="AH533">
            <v>0</v>
          </cell>
          <cell r="AI533">
            <v>0</v>
          </cell>
          <cell r="AJ533">
            <v>0</v>
          </cell>
          <cell r="AK533">
            <v>0</v>
          </cell>
          <cell r="AL533">
            <v>0</v>
          </cell>
          <cell r="AM533">
            <v>0</v>
          </cell>
          <cell r="AN533">
            <v>0</v>
          </cell>
        </row>
        <row r="534">
          <cell r="A534">
            <v>643720</v>
          </cell>
          <cell r="B534" t="str">
            <v>Motor Vehicle Useage</v>
          </cell>
          <cell r="C534">
            <v>0</v>
          </cell>
          <cell r="D534">
            <v>0</v>
          </cell>
          <cell r="E534">
            <v>0</v>
          </cell>
          <cell r="F534">
            <v>0</v>
          </cell>
          <cell r="G534">
            <v>0</v>
          </cell>
          <cell r="H534">
            <v>0</v>
          </cell>
          <cell r="I534">
            <v>0</v>
          </cell>
          <cell r="J534">
            <v>0</v>
          </cell>
          <cell r="K534">
            <v>304.60000000000002</v>
          </cell>
          <cell r="L534">
            <v>0</v>
          </cell>
          <cell r="M534">
            <v>209.3</v>
          </cell>
          <cell r="N534">
            <v>0</v>
          </cell>
          <cell r="O534">
            <v>0</v>
          </cell>
          <cell r="P534">
            <v>0</v>
          </cell>
          <cell r="Q534">
            <v>0</v>
          </cell>
          <cell r="R534">
            <v>0</v>
          </cell>
          <cell r="S534">
            <v>0</v>
          </cell>
          <cell r="T534">
            <v>0</v>
          </cell>
          <cell r="U534">
            <v>0</v>
          </cell>
          <cell r="V534">
            <v>0</v>
          </cell>
          <cell r="W534">
            <v>0</v>
          </cell>
          <cell r="X534">
            <v>0</v>
          </cell>
          <cell r="Y534">
            <v>0</v>
          </cell>
          <cell r="Z534">
            <v>0</v>
          </cell>
          <cell r="AA534">
            <v>0</v>
          </cell>
          <cell r="AB534">
            <v>0</v>
          </cell>
          <cell r="AC534">
            <v>0</v>
          </cell>
          <cell r="AD534">
            <v>0</v>
          </cell>
          <cell r="AE534">
            <v>0</v>
          </cell>
          <cell r="AF534">
            <v>0</v>
          </cell>
          <cell r="AG534">
            <v>3834.61</v>
          </cell>
          <cell r="AH534">
            <v>0</v>
          </cell>
          <cell r="AI534">
            <v>2311.89</v>
          </cell>
          <cell r="AJ534">
            <v>0</v>
          </cell>
          <cell r="AK534">
            <v>1838.92</v>
          </cell>
          <cell r="AL534">
            <v>0</v>
          </cell>
          <cell r="AM534">
            <v>8499.32</v>
          </cell>
          <cell r="AN534">
            <v>0</v>
          </cell>
        </row>
        <row r="535">
          <cell r="A535">
            <v>643750</v>
          </cell>
          <cell r="B535" t="str">
            <v>M/Vehicle and 3rd Party Reg</v>
          </cell>
          <cell r="C535">
            <v>0</v>
          </cell>
          <cell r="D535">
            <v>0</v>
          </cell>
          <cell r="E535">
            <v>0</v>
          </cell>
          <cell r="F535">
            <v>0</v>
          </cell>
          <cell r="G535">
            <v>0</v>
          </cell>
          <cell r="H535">
            <v>0</v>
          </cell>
          <cell r="I535">
            <v>0</v>
          </cell>
          <cell r="J535">
            <v>0</v>
          </cell>
          <cell r="K535">
            <v>-3517.03</v>
          </cell>
          <cell r="L535">
            <v>0</v>
          </cell>
          <cell r="M535">
            <v>35.51</v>
          </cell>
          <cell r="N535">
            <v>2385.42</v>
          </cell>
          <cell r="O535">
            <v>0</v>
          </cell>
          <cell r="P535">
            <v>0</v>
          </cell>
          <cell r="Q535">
            <v>0</v>
          </cell>
          <cell r="R535">
            <v>0</v>
          </cell>
          <cell r="S535">
            <v>0</v>
          </cell>
          <cell r="T535">
            <v>0</v>
          </cell>
          <cell r="U535">
            <v>0</v>
          </cell>
          <cell r="V535">
            <v>0</v>
          </cell>
          <cell r="W535">
            <v>0</v>
          </cell>
          <cell r="X535">
            <v>0</v>
          </cell>
          <cell r="Y535">
            <v>0</v>
          </cell>
          <cell r="Z535">
            <v>0</v>
          </cell>
          <cell r="AA535">
            <v>0</v>
          </cell>
          <cell r="AB535">
            <v>0</v>
          </cell>
          <cell r="AC535">
            <v>0</v>
          </cell>
          <cell r="AD535">
            <v>0</v>
          </cell>
          <cell r="AE535">
            <v>0</v>
          </cell>
          <cell r="AF535">
            <v>0</v>
          </cell>
          <cell r="AG535">
            <v>466.7</v>
          </cell>
          <cell r="AH535">
            <v>14616.33</v>
          </cell>
          <cell r="AI535">
            <v>669</v>
          </cell>
          <cell r="AJ535">
            <v>300</v>
          </cell>
          <cell r="AK535">
            <v>467.8</v>
          </cell>
          <cell r="AL535">
            <v>0</v>
          </cell>
          <cell r="AM535">
            <v>-1878.02</v>
          </cell>
          <cell r="AN535">
            <v>17301.75</v>
          </cell>
        </row>
        <row r="536">
          <cell r="A536">
            <v>643755</v>
          </cell>
          <cell r="B536" t="str">
            <v>Vehicle Toll Expense</v>
          </cell>
          <cell r="C536">
            <v>0</v>
          </cell>
          <cell r="D536">
            <v>0</v>
          </cell>
          <cell r="E536">
            <v>0</v>
          </cell>
          <cell r="F536">
            <v>0</v>
          </cell>
          <cell r="G536">
            <v>0</v>
          </cell>
          <cell r="H536">
            <v>0</v>
          </cell>
          <cell r="I536">
            <v>0</v>
          </cell>
          <cell r="J536">
            <v>0</v>
          </cell>
          <cell r="K536">
            <v>1300.28</v>
          </cell>
          <cell r="L536">
            <v>804.96</v>
          </cell>
          <cell r="M536">
            <v>1873.06</v>
          </cell>
          <cell r="N536">
            <v>1881</v>
          </cell>
          <cell r="O536">
            <v>0</v>
          </cell>
          <cell r="P536">
            <v>0</v>
          </cell>
          <cell r="Q536">
            <v>0</v>
          </cell>
          <cell r="R536">
            <v>0</v>
          </cell>
          <cell r="S536">
            <v>0</v>
          </cell>
          <cell r="T536">
            <v>0</v>
          </cell>
          <cell r="U536">
            <v>0</v>
          </cell>
          <cell r="V536">
            <v>0</v>
          </cell>
          <cell r="W536">
            <v>0</v>
          </cell>
          <cell r="X536">
            <v>0</v>
          </cell>
          <cell r="Y536">
            <v>0</v>
          </cell>
          <cell r="Z536">
            <v>0</v>
          </cell>
          <cell r="AA536">
            <v>0</v>
          </cell>
          <cell r="AB536">
            <v>0</v>
          </cell>
          <cell r="AC536">
            <v>0</v>
          </cell>
          <cell r="AD536">
            <v>0</v>
          </cell>
          <cell r="AE536">
            <v>0</v>
          </cell>
          <cell r="AF536">
            <v>0</v>
          </cell>
          <cell r="AG536">
            <v>6248.76</v>
          </cell>
          <cell r="AH536">
            <v>40421.370000000003</v>
          </cell>
          <cell r="AI536">
            <v>1457.01</v>
          </cell>
          <cell r="AJ536">
            <v>125.01</v>
          </cell>
          <cell r="AK536">
            <v>278.89999999999998</v>
          </cell>
          <cell r="AL536">
            <v>0</v>
          </cell>
          <cell r="AM536">
            <v>11158.01</v>
          </cell>
          <cell r="AN536">
            <v>43232.34</v>
          </cell>
        </row>
        <row r="537">
          <cell r="A537">
            <v>643908</v>
          </cell>
          <cell r="B537" t="str">
            <v>Freight &amp; Courier Fees</v>
          </cell>
          <cell r="C537">
            <v>2371.4</v>
          </cell>
          <cell r="D537">
            <v>0</v>
          </cell>
          <cell r="E537">
            <v>0</v>
          </cell>
          <cell r="F537">
            <v>0</v>
          </cell>
          <cell r="G537">
            <v>0</v>
          </cell>
          <cell r="H537">
            <v>0</v>
          </cell>
          <cell r="I537">
            <v>0</v>
          </cell>
          <cell r="J537">
            <v>0</v>
          </cell>
          <cell r="K537">
            <v>19502.93</v>
          </cell>
          <cell r="L537">
            <v>11250</v>
          </cell>
          <cell r="M537">
            <v>5471.27</v>
          </cell>
          <cell r="N537">
            <v>4301.2299999999996</v>
          </cell>
          <cell r="O537">
            <v>0</v>
          </cell>
          <cell r="P537">
            <v>0</v>
          </cell>
          <cell r="Q537">
            <v>0</v>
          </cell>
          <cell r="R537">
            <v>0</v>
          </cell>
          <cell r="S537">
            <v>0</v>
          </cell>
          <cell r="T537">
            <v>0</v>
          </cell>
          <cell r="U537">
            <v>0</v>
          </cell>
          <cell r="V537">
            <v>0</v>
          </cell>
          <cell r="W537">
            <v>0</v>
          </cell>
          <cell r="X537">
            <v>0</v>
          </cell>
          <cell r="Y537">
            <v>0</v>
          </cell>
          <cell r="Z537">
            <v>0</v>
          </cell>
          <cell r="AA537">
            <v>0</v>
          </cell>
          <cell r="AB537">
            <v>0</v>
          </cell>
          <cell r="AC537">
            <v>0</v>
          </cell>
          <cell r="AD537">
            <v>0</v>
          </cell>
          <cell r="AE537">
            <v>0</v>
          </cell>
          <cell r="AF537">
            <v>0</v>
          </cell>
          <cell r="AG537">
            <v>9496.39</v>
          </cell>
          <cell r="AH537">
            <v>12571.83</v>
          </cell>
          <cell r="AI537">
            <v>7475.99</v>
          </cell>
          <cell r="AJ537">
            <v>3824.34</v>
          </cell>
          <cell r="AK537">
            <v>3246.11</v>
          </cell>
          <cell r="AL537">
            <v>12028.65</v>
          </cell>
          <cell r="AM537">
            <v>47564.09</v>
          </cell>
          <cell r="AN537">
            <v>43976.05</v>
          </cell>
        </row>
        <row r="538">
          <cell r="A538">
            <v>643925</v>
          </cell>
          <cell r="B538" t="str">
            <v>Car Parking Permanent</v>
          </cell>
          <cell r="C538">
            <v>0</v>
          </cell>
          <cell r="D538">
            <v>0</v>
          </cell>
          <cell r="E538">
            <v>0</v>
          </cell>
          <cell r="F538">
            <v>0</v>
          </cell>
          <cell r="G538">
            <v>0</v>
          </cell>
          <cell r="H538">
            <v>0</v>
          </cell>
          <cell r="I538">
            <v>0</v>
          </cell>
          <cell r="J538">
            <v>0</v>
          </cell>
          <cell r="K538">
            <v>8571.2000000000007</v>
          </cell>
          <cell r="L538">
            <v>4727.26</v>
          </cell>
          <cell r="M538">
            <v>21309.57</v>
          </cell>
          <cell r="N538">
            <v>14400</v>
          </cell>
          <cell r="O538">
            <v>0</v>
          </cell>
          <cell r="P538">
            <v>0</v>
          </cell>
          <cell r="Q538">
            <v>0</v>
          </cell>
          <cell r="R538">
            <v>0</v>
          </cell>
          <cell r="S538">
            <v>0</v>
          </cell>
          <cell r="T538">
            <v>0</v>
          </cell>
          <cell r="U538">
            <v>0</v>
          </cell>
          <cell r="V538">
            <v>0</v>
          </cell>
          <cell r="W538">
            <v>0</v>
          </cell>
          <cell r="X538">
            <v>0</v>
          </cell>
          <cell r="Y538">
            <v>0</v>
          </cell>
          <cell r="Z538">
            <v>0</v>
          </cell>
          <cell r="AA538">
            <v>0</v>
          </cell>
          <cell r="AB538">
            <v>0</v>
          </cell>
          <cell r="AC538">
            <v>0</v>
          </cell>
          <cell r="AD538">
            <v>0</v>
          </cell>
          <cell r="AE538">
            <v>0</v>
          </cell>
          <cell r="AF538">
            <v>0</v>
          </cell>
          <cell r="AG538">
            <v>24173.15</v>
          </cell>
          <cell r="AH538">
            <v>34856.49</v>
          </cell>
          <cell r="AI538">
            <v>13499.68</v>
          </cell>
          <cell r="AJ538">
            <v>4518.09</v>
          </cell>
          <cell r="AK538">
            <v>5696.18</v>
          </cell>
          <cell r="AL538">
            <v>0</v>
          </cell>
          <cell r="AM538">
            <v>73249.78</v>
          </cell>
          <cell r="AN538">
            <v>58501.84</v>
          </cell>
        </row>
        <row r="539">
          <cell r="A539">
            <v>643930</v>
          </cell>
          <cell r="B539" t="str">
            <v>Car Parking Non Permanent</v>
          </cell>
          <cell r="C539">
            <v>0</v>
          </cell>
          <cell r="D539">
            <v>0</v>
          </cell>
          <cell r="E539">
            <v>0</v>
          </cell>
          <cell r="F539">
            <v>0</v>
          </cell>
          <cell r="G539">
            <v>0</v>
          </cell>
          <cell r="H539">
            <v>0</v>
          </cell>
          <cell r="I539">
            <v>0</v>
          </cell>
          <cell r="J539">
            <v>0</v>
          </cell>
          <cell r="K539">
            <v>519.6</v>
          </cell>
          <cell r="L539">
            <v>125.01</v>
          </cell>
          <cell r="M539">
            <v>562.94000000000005</v>
          </cell>
          <cell r="N539">
            <v>1733.08</v>
          </cell>
          <cell r="O539">
            <v>0</v>
          </cell>
          <cell r="P539">
            <v>0</v>
          </cell>
          <cell r="Q539">
            <v>0</v>
          </cell>
          <cell r="R539">
            <v>0</v>
          </cell>
          <cell r="S539">
            <v>0</v>
          </cell>
          <cell r="T539">
            <v>0</v>
          </cell>
          <cell r="U539">
            <v>0</v>
          </cell>
          <cell r="V539">
            <v>0</v>
          </cell>
          <cell r="W539">
            <v>0</v>
          </cell>
          <cell r="X539">
            <v>0</v>
          </cell>
          <cell r="Y539">
            <v>0</v>
          </cell>
          <cell r="Z539">
            <v>0</v>
          </cell>
          <cell r="AA539">
            <v>0</v>
          </cell>
          <cell r="AB539">
            <v>0</v>
          </cell>
          <cell r="AC539">
            <v>0</v>
          </cell>
          <cell r="AD539">
            <v>0</v>
          </cell>
          <cell r="AE539">
            <v>0</v>
          </cell>
          <cell r="AF539">
            <v>0</v>
          </cell>
          <cell r="AG539">
            <v>14785.3</v>
          </cell>
          <cell r="AH539">
            <v>15995.61</v>
          </cell>
          <cell r="AI539">
            <v>9040.24</v>
          </cell>
          <cell r="AJ539">
            <v>0</v>
          </cell>
          <cell r="AK539">
            <v>90811.23</v>
          </cell>
          <cell r="AL539">
            <v>0</v>
          </cell>
          <cell r="AM539">
            <v>115719.31</v>
          </cell>
          <cell r="AN539">
            <v>17853.7</v>
          </cell>
        </row>
        <row r="540">
          <cell r="A540">
            <v>643940</v>
          </cell>
          <cell r="B540" t="str">
            <v>Taxi Charges</v>
          </cell>
          <cell r="C540">
            <v>3901.74</v>
          </cell>
          <cell r="D540">
            <v>300</v>
          </cell>
          <cell r="E540">
            <v>0</v>
          </cell>
          <cell r="F540">
            <v>0</v>
          </cell>
          <cell r="G540">
            <v>0</v>
          </cell>
          <cell r="H540">
            <v>0</v>
          </cell>
          <cell r="I540">
            <v>0</v>
          </cell>
          <cell r="J540">
            <v>0</v>
          </cell>
          <cell r="K540">
            <v>4522.92</v>
          </cell>
          <cell r="L540">
            <v>5999.94</v>
          </cell>
          <cell r="M540">
            <v>7509.75</v>
          </cell>
          <cell r="N540">
            <v>6701.37</v>
          </cell>
          <cell r="O540">
            <v>0</v>
          </cell>
          <cell r="P540">
            <v>0</v>
          </cell>
          <cell r="Q540">
            <v>0</v>
          </cell>
          <cell r="R540">
            <v>0</v>
          </cell>
          <cell r="S540">
            <v>0</v>
          </cell>
          <cell r="T540">
            <v>0</v>
          </cell>
          <cell r="U540">
            <v>0</v>
          </cell>
          <cell r="V540">
            <v>0</v>
          </cell>
          <cell r="W540">
            <v>0</v>
          </cell>
          <cell r="X540">
            <v>0</v>
          </cell>
          <cell r="Y540">
            <v>0</v>
          </cell>
          <cell r="Z540">
            <v>0</v>
          </cell>
          <cell r="AA540">
            <v>0</v>
          </cell>
          <cell r="AB540">
            <v>0</v>
          </cell>
          <cell r="AC540">
            <v>0</v>
          </cell>
          <cell r="AD540">
            <v>0</v>
          </cell>
          <cell r="AE540">
            <v>0</v>
          </cell>
          <cell r="AF540">
            <v>0</v>
          </cell>
          <cell r="AG540">
            <v>4591.7299999999996</v>
          </cell>
          <cell r="AH540">
            <v>6567.81</v>
          </cell>
          <cell r="AI540">
            <v>7441.3</v>
          </cell>
          <cell r="AJ540">
            <v>4229.88</v>
          </cell>
          <cell r="AK540">
            <v>5865</v>
          </cell>
          <cell r="AL540">
            <v>324.87</v>
          </cell>
          <cell r="AM540">
            <v>33832.44</v>
          </cell>
          <cell r="AN540">
            <v>24123.87</v>
          </cell>
        </row>
        <row r="541">
          <cell r="A541">
            <v>643960</v>
          </cell>
          <cell r="B541" t="str">
            <v>Internal Plant/Veh/Asset Hire</v>
          </cell>
          <cell r="C541">
            <v>0</v>
          </cell>
          <cell r="D541">
            <v>0</v>
          </cell>
          <cell r="E541">
            <v>0</v>
          </cell>
          <cell r="F541">
            <v>0</v>
          </cell>
          <cell r="G541">
            <v>-59.8</v>
          </cell>
          <cell r="H541">
            <v>0</v>
          </cell>
          <cell r="I541">
            <v>0</v>
          </cell>
          <cell r="J541">
            <v>0</v>
          </cell>
          <cell r="K541">
            <v>0</v>
          </cell>
          <cell r="L541">
            <v>0</v>
          </cell>
          <cell r="M541">
            <v>0</v>
          </cell>
          <cell r="N541">
            <v>0</v>
          </cell>
          <cell r="O541">
            <v>0</v>
          </cell>
          <cell r="P541">
            <v>0</v>
          </cell>
          <cell r="Q541">
            <v>0</v>
          </cell>
          <cell r="R541">
            <v>0</v>
          </cell>
          <cell r="S541">
            <v>0</v>
          </cell>
          <cell r="T541">
            <v>0</v>
          </cell>
          <cell r="U541">
            <v>0</v>
          </cell>
          <cell r="V541">
            <v>0</v>
          </cell>
          <cell r="W541">
            <v>0</v>
          </cell>
          <cell r="X541">
            <v>0</v>
          </cell>
          <cell r="Y541">
            <v>0</v>
          </cell>
          <cell r="Z541">
            <v>0</v>
          </cell>
          <cell r="AA541">
            <v>0</v>
          </cell>
          <cell r="AB541">
            <v>0</v>
          </cell>
          <cell r="AC541">
            <v>0</v>
          </cell>
          <cell r="AD541">
            <v>0</v>
          </cell>
          <cell r="AE541">
            <v>0</v>
          </cell>
          <cell r="AF541">
            <v>0</v>
          </cell>
          <cell r="AG541">
            <v>0</v>
          </cell>
          <cell r="AH541">
            <v>0</v>
          </cell>
          <cell r="AI541">
            <v>0</v>
          </cell>
          <cell r="AJ541">
            <v>0</v>
          </cell>
          <cell r="AK541">
            <v>0</v>
          </cell>
          <cell r="AL541">
            <v>0</v>
          </cell>
          <cell r="AM541">
            <v>-59.8</v>
          </cell>
          <cell r="AN541">
            <v>0</v>
          </cell>
        </row>
        <row r="542">
          <cell r="A542">
            <v>647100</v>
          </cell>
          <cell r="B542" t="str">
            <v>Hot Water Marketing Rebates</v>
          </cell>
          <cell r="C542">
            <v>0</v>
          </cell>
          <cell r="D542">
            <v>0</v>
          </cell>
          <cell r="E542">
            <v>0</v>
          </cell>
          <cell r="F542">
            <v>0</v>
          </cell>
          <cell r="G542">
            <v>0</v>
          </cell>
          <cell r="H542">
            <v>0</v>
          </cell>
          <cell r="I542">
            <v>0</v>
          </cell>
          <cell r="J542">
            <v>0</v>
          </cell>
          <cell r="K542">
            <v>0</v>
          </cell>
          <cell r="L542">
            <v>0</v>
          </cell>
          <cell r="M542">
            <v>0</v>
          </cell>
          <cell r="N542">
            <v>0</v>
          </cell>
          <cell r="O542">
            <v>0</v>
          </cell>
          <cell r="P542">
            <v>0</v>
          </cell>
          <cell r="Q542">
            <v>0</v>
          </cell>
          <cell r="R542">
            <v>0</v>
          </cell>
          <cell r="S542">
            <v>0</v>
          </cell>
          <cell r="T542">
            <v>0</v>
          </cell>
          <cell r="U542">
            <v>0</v>
          </cell>
          <cell r="V542">
            <v>0</v>
          </cell>
          <cell r="W542">
            <v>0</v>
          </cell>
          <cell r="X542">
            <v>0</v>
          </cell>
          <cell r="Y542">
            <v>0</v>
          </cell>
          <cell r="Z542">
            <v>0</v>
          </cell>
          <cell r="AA542">
            <v>0</v>
          </cell>
          <cell r="AB542">
            <v>0</v>
          </cell>
          <cell r="AC542">
            <v>0</v>
          </cell>
          <cell r="AD542">
            <v>0</v>
          </cell>
          <cell r="AE542">
            <v>0</v>
          </cell>
          <cell r="AF542">
            <v>0</v>
          </cell>
          <cell r="AG542">
            <v>0</v>
          </cell>
          <cell r="AH542">
            <v>0</v>
          </cell>
          <cell r="AI542">
            <v>0</v>
          </cell>
          <cell r="AJ542">
            <v>0</v>
          </cell>
          <cell r="AK542">
            <v>0</v>
          </cell>
          <cell r="AL542">
            <v>3249</v>
          </cell>
          <cell r="AM542">
            <v>0</v>
          </cell>
          <cell r="AN542">
            <v>3249</v>
          </cell>
        </row>
        <row r="543">
          <cell r="A543">
            <v>647200</v>
          </cell>
          <cell r="B543" t="str">
            <v>Advertising</v>
          </cell>
          <cell r="C543">
            <v>0</v>
          </cell>
          <cell r="D543">
            <v>0</v>
          </cell>
          <cell r="E543">
            <v>3524</v>
          </cell>
          <cell r="F543">
            <v>0</v>
          </cell>
          <cell r="G543">
            <v>0</v>
          </cell>
          <cell r="H543">
            <v>0</v>
          </cell>
          <cell r="I543">
            <v>0</v>
          </cell>
          <cell r="J543">
            <v>0</v>
          </cell>
          <cell r="K543">
            <v>0</v>
          </cell>
          <cell r="L543">
            <v>1250.01</v>
          </cell>
          <cell r="M543">
            <v>601</v>
          </cell>
          <cell r="N543">
            <v>115749.89</v>
          </cell>
          <cell r="O543">
            <v>0</v>
          </cell>
          <cell r="P543">
            <v>0</v>
          </cell>
          <cell r="Q543">
            <v>0</v>
          </cell>
          <cell r="R543">
            <v>0</v>
          </cell>
          <cell r="S543">
            <v>0</v>
          </cell>
          <cell r="T543">
            <v>0</v>
          </cell>
          <cell r="U543">
            <v>0</v>
          </cell>
          <cell r="V543">
            <v>0</v>
          </cell>
          <cell r="W543">
            <v>0</v>
          </cell>
          <cell r="X543">
            <v>0</v>
          </cell>
          <cell r="Y543">
            <v>0</v>
          </cell>
          <cell r="Z543">
            <v>0</v>
          </cell>
          <cell r="AA543">
            <v>0</v>
          </cell>
          <cell r="AB543">
            <v>0</v>
          </cell>
          <cell r="AC543">
            <v>0</v>
          </cell>
          <cell r="AD543">
            <v>0</v>
          </cell>
          <cell r="AE543">
            <v>0</v>
          </cell>
          <cell r="AF543">
            <v>0</v>
          </cell>
          <cell r="AG543">
            <v>156788.89000000001</v>
          </cell>
          <cell r="AH543">
            <v>229383.15</v>
          </cell>
          <cell r="AI543">
            <v>444506.92</v>
          </cell>
          <cell r="AJ543">
            <v>1634001</v>
          </cell>
          <cell r="AK543">
            <v>0</v>
          </cell>
          <cell r="AL543">
            <v>44.97</v>
          </cell>
          <cell r="AM543">
            <v>605420.81000000006</v>
          </cell>
          <cell r="AN543">
            <v>1980429.02</v>
          </cell>
        </row>
        <row r="544">
          <cell r="A544">
            <v>647250</v>
          </cell>
          <cell r="B544" t="str">
            <v>Brand Sponsorship</v>
          </cell>
          <cell r="C544">
            <v>0</v>
          </cell>
          <cell r="D544">
            <v>0</v>
          </cell>
          <cell r="E544">
            <v>0</v>
          </cell>
          <cell r="F544">
            <v>0</v>
          </cell>
          <cell r="G544">
            <v>0</v>
          </cell>
          <cell r="H544">
            <v>0</v>
          </cell>
          <cell r="I544">
            <v>0</v>
          </cell>
          <cell r="J544">
            <v>0</v>
          </cell>
          <cell r="K544">
            <v>0</v>
          </cell>
          <cell r="L544">
            <v>0</v>
          </cell>
          <cell r="M544">
            <v>0</v>
          </cell>
          <cell r="N544">
            <v>0</v>
          </cell>
          <cell r="O544">
            <v>0</v>
          </cell>
          <cell r="P544">
            <v>0</v>
          </cell>
          <cell r="Q544">
            <v>0</v>
          </cell>
          <cell r="R544">
            <v>0</v>
          </cell>
          <cell r="S544">
            <v>0</v>
          </cell>
          <cell r="T544">
            <v>0</v>
          </cell>
          <cell r="U544">
            <v>0</v>
          </cell>
          <cell r="V544">
            <v>0</v>
          </cell>
          <cell r="W544">
            <v>0</v>
          </cell>
          <cell r="X544">
            <v>0</v>
          </cell>
          <cell r="Y544">
            <v>0</v>
          </cell>
          <cell r="Z544">
            <v>0</v>
          </cell>
          <cell r="AA544">
            <v>0</v>
          </cell>
          <cell r="AB544">
            <v>0</v>
          </cell>
          <cell r="AC544">
            <v>0</v>
          </cell>
          <cell r="AD544">
            <v>0</v>
          </cell>
          <cell r="AE544">
            <v>0</v>
          </cell>
          <cell r="AF544">
            <v>0</v>
          </cell>
          <cell r="AG544">
            <v>0</v>
          </cell>
          <cell r="AH544">
            <v>0</v>
          </cell>
          <cell r="AI544">
            <v>0</v>
          </cell>
          <cell r="AJ544">
            <v>400000</v>
          </cell>
          <cell r="AK544">
            <v>0</v>
          </cell>
          <cell r="AL544">
            <v>0</v>
          </cell>
          <cell r="AM544">
            <v>0</v>
          </cell>
          <cell r="AN544">
            <v>400000</v>
          </cell>
        </row>
        <row r="545">
          <cell r="A545">
            <v>647275</v>
          </cell>
          <cell r="B545" t="str">
            <v>New Business Sponsorship</v>
          </cell>
          <cell r="C545">
            <v>0</v>
          </cell>
          <cell r="D545">
            <v>0</v>
          </cell>
          <cell r="E545">
            <v>0</v>
          </cell>
          <cell r="F545">
            <v>0</v>
          </cell>
          <cell r="G545">
            <v>0</v>
          </cell>
          <cell r="H545">
            <v>0</v>
          </cell>
          <cell r="I545">
            <v>0</v>
          </cell>
          <cell r="J545">
            <v>0</v>
          </cell>
          <cell r="K545">
            <v>0</v>
          </cell>
          <cell r="L545">
            <v>0</v>
          </cell>
          <cell r="M545">
            <v>0</v>
          </cell>
          <cell r="N545">
            <v>0</v>
          </cell>
          <cell r="O545">
            <v>0</v>
          </cell>
          <cell r="P545">
            <v>0</v>
          </cell>
          <cell r="Q545">
            <v>0</v>
          </cell>
          <cell r="R545">
            <v>0</v>
          </cell>
          <cell r="S545">
            <v>0</v>
          </cell>
          <cell r="T545">
            <v>0</v>
          </cell>
          <cell r="U545">
            <v>0</v>
          </cell>
          <cell r="V545">
            <v>0</v>
          </cell>
          <cell r="W545">
            <v>0</v>
          </cell>
          <cell r="X545">
            <v>0</v>
          </cell>
          <cell r="Y545">
            <v>0</v>
          </cell>
          <cell r="Z545">
            <v>0</v>
          </cell>
          <cell r="AA545">
            <v>0</v>
          </cell>
          <cell r="AB545">
            <v>0</v>
          </cell>
          <cell r="AC545">
            <v>0</v>
          </cell>
          <cell r="AD545">
            <v>0</v>
          </cell>
          <cell r="AE545">
            <v>0</v>
          </cell>
          <cell r="AF545">
            <v>0</v>
          </cell>
          <cell r="AG545">
            <v>0</v>
          </cell>
          <cell r="AH545">
            <v>0</v>
          </cell>
          <cell r="AI545">
            <v>0</v>
          </cell>
          <cell r="AJ545">
            <v>12500.01</v>
          </cell>
          <cell r="AK545">
            <v>0</v>
          </cell>
          <cell r="AL545">
            <v>0</v>
          </cell>
          <cell r="AM545">
            <v>0</v>
          </cell>
          <cell r="AN545">
            <v>12500.01</v>
          </cell>
        </row>
        <row r="546">
          <cell r="A546">
            <v>647300</v>
          </cell>
          <cell r="B546" t="str">
            <v>Direct &amp; Tele Marketing</v>
          </cell>
          <cell r="C546">
            <v>0</v>
          </cell>
          <cell r="D546">
            <v>0</v>
          </cell>
          <cell r="E546">
            <v>0</v>
          </cell>
          <cell r="F546">
            <v>0</v>
          </cell>
          <cell r="G546">
            <v>0</v>
          </cell>
          <cell r="H546">
            <v>0</v>
          </cell>
          <cell r="I546">
            <v>0</v>
          </cell>
          <cell r="J546">
            <v>0</v>
          </cell>
          <cell r="K546">
            <v>0</v>
          </cell>
          <cell r="L546">
            <v>0</v>
          </cell>
          <cell r="M546">
            <v>0</v>
          </cell>
          <cell r="N546">
            <v>0</v>
          </cell>
          <cell r="O546">
            <v>0</v>
          </cell>
          <cell r="P546">
            <v>0</v>
          </cell>
          <cell r="Q546">
            <v>0</v>
          </cell>
          <cell r="R546">
            <v>0</v>
          </cell>
          <cell r="S546">
            <v>0</v>
          </cell>
          <cell r="T546">
            <v>0</v>
          </cell>
          <cell r="U546">
            <v>0</v>
          </cell>
          <cell r="V546">
            <v>0</v>
          </cell>
          <cell r="W546">
            <v>0</v>
          </cell>
          <cell r="X546">
            <v>0</v>
          </cell>
          <cell r="Y546">
            <v>0</v>
          </cell>
          <cell r="Z546">
            <v>0</v>
          </cell>
          <cell r="AA546">
            <v>0</v>
          </cell>
          <cell r="AB546">
            <v>0</v>
          </cell>
          <cell r="AC546">
            <v>0</v>
          </cell>
          <cell r="AD546">
            <v>0</v>
          </cell>
          <cell r="AE546">
            <v>0</v>
          </cell>
          <cell r="AF546">
            <v>0</v>
          </cell>
          <cell r="AG546">
            <v>0</v>
          </cell>
          <cell r="AH546">
            <v>0</v>
          </cell>
          <cell r="AI546">
            <v>140369.41</v>
          </cell>
          <cell r="AJ546">
            <v>701251.99</v>
          </cell>
          <cell r="AK546">
            <v>0</v>
          </cell>
          <cell r="AL546">
            <v>0</v>
          </cell>
          <cell r="AM546">
            <v>140369.41</v>
          </cell>
          <cell r="AN546">
            <v>701251.99</v>
          </cell>
        </row>
        <row r="547">
          <cell r="A547">
            <v>647400</v>
          </cell>
          <cell r="B547" t="str">
            <v>Photographic Expenditure</v>
          </cell>
          <cell r="C547">
            <v>0</v>
          </cell>
          <cell r="D547">
            <v>0</v>
          </cell>
          <cell r="E547">
            <v>0</v>
          </cell>
          <cell r="F547">
            <v>0</v>
          </cell>
          <cell r="G547">
            <v>0</v>
          </cell>
          <cell r="H547">
            <v>0</v>
          </cell>
          <cell r="I547">
            <v>0</v>
          </cell>
          <cell r="J547">
            <v>0</v>
          </cell>
          <cell r="K547">
            <v>0</v>
          </cell>
          <cell r="L547">
            <v>0</v>
          </cell>
          <cell r="M547">
            <v>14.45</v>
          </cell>
          <cell r="N547">
            <v>0</v>
          </cell>
          <cell r="O547">
            <v>0</v>
          </cell>
          <cell r="P547">
            <v>0</v>
          </cell>
          <cell r="Q547">
            <v>0</v>
          </cell>
          <cell r="R547">
            <v>0</v>
          </cell>
          <cell r="S547">
            <v>0</v>
          </cell>
          <cell r="T547">
            <v>0</v>
          </cell>
          <cell r="U547">
            <v>0</v>
          </cell>
          <cell r="V547">
            <v>0</v>
          </cell>
          <cell r="W547">
            <v>0</v>
          </cell>
          <cell r="X547">
            <v>0</v>
          </cell>
          <cell r="Y547">
            <v>0</v>
          </cell>
          <cell r="Z547">
            <v>0</v>
          </cell>
          <cell r="AA547">
            <v>0</v>
          </cell>
          <cell r="AB547">
            <v>0</v>
          </cell>
          <cell r="AC547">
            <v>0</v>
          </cell>
          <cell r="AD547">
            <v>0</v>
          </cell>
          <cell r="AE547">
            <v>0</v>
          </cell>
          <cell r="AF547">
            <v>0</v>
          </cell>
          <cell r="AG547">
            <v>1831.45</v>
          </cell>
          <cell r="AH547">
            <v>3195.63</v>
          </cell>
          <cell r="AI547">
            <v>19</v>
          </cell>
          <cell r="AJ547">
            <v>0</v>
          </cell>
          <cell r="AK547">
            <v>2800</v>
          </cell>
          <cell r="AL547">
            <v>0</v>
          </cell>
          <cell r="AM547">
            <v>4664.8999999999996</v>
          </cell>
          <cell r="AN547">
            <v>3195.63</v>
          </cell>
        </row>
        <row r="548">
          <cell r="A548">
            <v>647500</v>
          </cell>
          <cell r="B548" t="str">
            <v>Corporate Brochures</v>
          </cell>
          <cell r="C548">
            <v>0</v>
          </cell>
          <cell r="D548">
            <v>0</v>
          </cell>
          <cell r="E548">
            <v>0</v>
          </cell>
          <cell r="F548">
            <v>0</v>
          </cell>
          <cell r="G548">
            <v>0</v>
          </cell>
          <cell r="H548">
            <v>0</v>
          </cell>
          <cell r="I548">
            <v>0</v>
          </cell>
          <cell r="J548">
            <v>0</v>
          </cell>
          <cell r="K548">
            <v>10440.32</v>
          </cell>
          <cell r="L548">
            <v>0</v>
          </cell>
          <cell r="M548">
            <v>0</v>
          </cell>
          <cell r="N548">
            <v>18750</v>
          </cell>
          <cell r="O548">
            <v>0</v>
          </cell>
          <cell r="P548">
            <v>0</v>
          </cell>
          <cell r="Q548">
            <v>0</v>
          </cell>
          <cell r="R548">
            <v>0</v>
          </cell>
          <cell r="S548">
            <v>0</v>
          </cell>
          <cell r="T548">
            <v>0</v>
          </cell>
          <cell r="U548">
            <v>0</v>
          </cell>
          <cell r="V548">
            <v>0</v>
          </cell>
          <cell r="W548">
            <v>0</v>
          </cell>
          <cell r="X548">
            <v>0</v>
          </cell>
          <cell r="Y548">
            <v>0</v>
          </cell>
          <cell r="Z548">
            <v>0</v>
          </cell>
          <cell r="AA548">
            <v>0</v>
          </cell>
          <cell r="AB548">
            <v>0</v>
          </cell>
          <cell r="AC548">
            <v>0</v>
          </cell>
          <cell r="AD548">
            <v>0</v>
          </cell>
          <cell r="AE548">
            <v>0</v>
          </cell>
          <cell r="AF548">
            <v>0</v>
          </cell>
          <cell r="AG548">
            <v>0</v>
          </cell>
          <cell r="AH548">
            <v>131197.5</v>
          </cell>
          <cell r="AI548">
            <v>1349.52</v>
          </cell>
          <cell r="AJ548">
            <v>86012.01</v>
          </cell>
          <cell r="AK548">
            <v>0</v>
          </cell>
          <cell r="AL548">
            <v>0</v>
          </cell>
          <cell r="AM548">
            <v>11789.84</v>
          </cell>
          <cell r="AN548">
            <v>235959.51</v>
          </cell>
        </row>
        <row r="549">
          <cell r="A549">
            <v>647600</v>
          </cell>
          <cell r="B549" t="str">
            <v>Promotional Products</v>
          </cell>
          <cell r="C549">
            <v>0</v>
          </cell>
          <cell r="D549">
            <v>0</v>
          </cell>
          <cell r="E549">
            <v>0</v>
          </cell>
          <cell r="F549">
            <v>0</v>
          </cell>
          <cell r="G549">
            <v>-735</v>
          </cell>
          <cell r="H549">
            <v>0</v>
          </cell>
          <cell r="I549">
            <v>0</v>
          </cell>
          <cell r="J549">
            <v>0</v>
          </cell>
          <cell r="K549">
            <v>0</v>
          </cell>
          <cell r="L549">
            <v>5499.96</v>
          </cell>
          <cell r="M549">
            <v>0</v>
          </cell>
          <cell r="N549">
            <v>0</v>
          </cell>
          <cell r="O549">
            <v>0</v>
          </cell>
          <cell r="P549">
            <v>0</v>
          </cell>
          <cell r="Q549">
            <v>0</v>
          </cell>
          <cell r="R549">
            <v>0</v>
          </cell>
          <cell r="S549">
            <v>0</v>
          </cell>
          <cell r="T549">
            <v>0</v>
          </cell>
          <cell r="U549">
            <v>0</v>
          </cell>
          <cell r="V549">
            <v>0</v>
          </cell>
          <cell r="W549">
            <v>0</v>
          </cell>
          <cell r="X549">
            <v>0</v>
          </cell>
          <cell r="Y549">
            <v>0</v>
          </cell>
          <cell r="Z549">
            <v>0</v>
          </cell>
          <cell r="AA549">
            <v>0</v>
          </cell>
          <cell r="AB549">
            <v>0</v>
          </cell>
          <cell r="AC549">
            <v>0</v>
          </cell>
          <cell r="AD549">
            <v>0</v>
          </cell>
          <cell r="AE549">
            <v>0</v>
          </cell>
          <cell r="AF549">
            <v>0</v>
          </cell>
          <cell r="AG549">
            <v>594.5</v>
          </cell>
          <cell r="AH549">
            <v>13119.81</v>
          </cell>
          <cell r="AI549">
            <v>22965.49</v>
          </cell>
          <cell r="AJ549">
            <v>69249.929999999993</v>
          </cell>
          <cell r="AK549">
            <v>0</v>
          </cell>
          <cell r="AL549">
            <v>89.94</v>
          </cell>
          <cell r="AM549">
            <v>22824.99</v>
          </cell>
          <cell r="AN549">
            <v>87959.64</v>
          </cell>
        </row>
        <row r="550">
          <cell r="A550">
            <v>647700</v>
          </cell>
          <cell r="B550" t="str">
            <v>Appliance Rebates</v>
          </cell>
          <cell r="C550">
            <v>0</v>
          </cell>
          <cell r="D550">
            <v>0</v>
          </cell>
          <cell r="E550">
            <v>0</v>
          </cell>
          <cell r="F550">
            <v>0</v>
          </cell>
          <cell r="G550">
            <v>0</v>
          </cell>
          <cell r="H550">
            <v>0</v>
          </cell>
          <cell r="I550">
            <v>0</v>
          </cell>
          <cell r="J550">
            <v>0</v>
          </cell>
          <cell r="K550">
            <v>0</v>
          </cell>
          <cell r="L550">
            <v>0</v>
          </cell>
          <cell r="M550">
            <v>0</v>
          </cell>
          <cell r="N550">
            <v>0</v>
          </cell>
          <cell r="O550">
            <v>0</v>
          </cell>
          <cell r="P550">
            <v>0</v>
          </cell>
          <cell r="Q550">
            <v>0</v>
          </cell>
          <cell r="R550">
            <v>0</v>
          </cell>
          <cell r="S550">
            <v>0</v>
          </cell>
          <cell r="T550">
            <v>0</v>
          </cell>
          <cell r="U550">
            <v>0</v>
          </cell>
          <cell r="V550">
            <v>0</v>
          </cell>
          <cell r="W550">
            <v>0</v>
          </cell>
          <cell r="X550">
            <v>0</v>
          </cell>
          <cell r="Y550">
            <v>0</v>
          </cell>
          <cell r="Z550">
            <v>0</v>
          </cell>
          <cell r="AA550">
            <v>0</v>
          </cell>
          <cell r="AB550">
            <v>0</v>
          </cell>
          <cell r="AC550">
            <v>0</v>
          </cell>
          <cell r="AD550">
            <v>0</v>
          </cell>
          <cell r="AE550">
            <v>0</v>
          </cell>
          <cell r="AF550">
            <v>0</v>
          </cell>
          <cell r="AG550">
            <v>796.9</v>
          </cell>
          <cell r="AH550">
            <v>7497</v>
          </cell>
          <cell r="AI550">
            <v>0</v>
          </cell>
          <cell r="AJ550">
            <v>0</v>
          </cell>
          <cell r="AK550">
            <v>0</v>
          </cell>
          <cell r="AL550">
            <v>0</v>
          </cell>
          <cell r="AM550">
            <v>796.9</v>
          </cell>
          <cell r="AN550">
            <v>7497</v>
          </cell>
        </row>
        <row r="551">
          <cell r="A551">
            <v>647800</v>
          </cell>
          <cell r="B551" t="str">
            <v>Data Acquisition</v>
          </cell>
          <cell r="C551">
            <v>0</v>
          </cell>
          <cell r="D551">
            <v>0</v>
          </cell>
          <cell r="E551">
            <v>0</v>
          </cell>
          <cell r="F551">
            <v>0</v>
          </cell>
          <cell r="G551">
            <v>0</v>
          </cell>
          <cell r="H551">
            <v>0</v>
          </cell>
          <cell r="I551">
            <v>0</v>
          </cell>
          <cell r="J551">
            <v>0</v>
          </cell>
          <cell r="K551">
            <v>0</v>
          </cell>
          <cell r="L551">
            <v>0</v>
          </cell>
          <cell r="M551">
            <v>0</v>
          </cell>
          <cell r="N551">
            <v>0</v>
          </cell>
          <cell r="O551">
            <v>0</v>
          </cell>
          <cell r="P551">
            <v>0</v>
          </cell>
          <cell r="Q551">
            <v>0</v>
          </cell>
          <cell r="R551">
            <v>0</v>
          </cell>
          <cell r="S551">
            <v>0</v>
          </cell>
          <cell r="T551">
            <v>0</v>
          </cell>
          <cell r="U551">
            <v>0</v>
          </cell>
          <cell r="V551">
            <v>0</v>
          </cell>
          <cell r="W551">
            <v>0</v>
          </cell>
          <cell r="X551">
            <v>0</v>
          </cell>
          <cell r="Y551">
            <v>0</v>
          </cell>
          <cell r="Z551">
            <v>0</v>
          </cell>
          <cell r="AA551">
            <v>0</v>
          </cell>
          <cell r="AB551">
            <v>0</v>
          </cell>
          <cell r="AC551">
            <v>0</v>
          </cell>
          <cell r="AD551">
            <v>0</v>
          </cell>
          <cell r="AE551">
            <v>0</v>
          </cell>
          <cell r="AF551">
            <v>0</v>
          </cell>
          <cell r="AG551">
            <v>840</v>
          </cell>
          <cell r="AH551">
            <v>0</v>
          </cell>
          <cell r="AI551">
            <v>0</v>
          </cell>
          <cell r="AJ551">
            <v>0</v>
          </cell>
          <cell r="AK551">
            <v>0</v>
          </cell>
          <cell r="AL551">
            <v>0</v>
          </cell>
          <cell r="AM551">
            <v>840</v>
          </cell>
          <cell r="AN551">
            <v>0</v>
          </cell>
        </row>
        <row r="552">
          <cell r="A552">
            <v>647900</v>
          </cell>
          <cell r="B552" t="str">
            <v>Market Research</v>
          </cell>
          <cell r="C552">
            <v>0</v>
          </cell>
          <cell r="D552">
            <v>0</v>
          </cell>
          <cell r="E552">
            <v>0</v>
          </cell>
          <cell r="F552">
            <v>0</v>
          </cell>
          <cell r="G552">
            <v>0</v>
          </cell>
          <cell r="H552">
            <v>0</v>
          </cell>
          <cell r="I552">
            <v>0</v>
          </cell>
          <cell r="J552">
            <v>0</v>
          </cell>
          <cell r="K552">
            <v>0</v>
          </cell>
          <cell r="L552">
            <v>0</v>
          </cell>
          <cell r="M552">
            <v>0</v>
          </cell>
          <cell r="N552">
            <v>0</v>
          </cell>
          <cell r="O552">
            <v>0</v>
          </cell>
          <cell r="P552">
            <v>0</v>
          </cell>
          <cell r="Q552">
            <v>0</v>
          </cell>
          <cell r="R552">
            <v>0</v>
          </cell>
          <cell r="S552">
            <v>0</v>
          </cell>
          <cell r="T552">
            <v>0</v>
          </cell>
          <cell r="U552">
            <v>0</v>
          </cell>
          <cell r="V552">
            <v>0</v>
          </cell>
          <cell r="W552">
            <v>0</v>
          </cell>
          <cell r="X552">
            <v>0</v>
          </cell>
          <cell r="Y552">
            <v>0</v>
          </cell>
          <cell r="Z552">
            <v>0</v>
          </cell>
          <cell r="AA552">
            <v>0</v>
          </cell>
          <cell r="AB552">
            <v>0</v>
          </cell>
          <cell r="AC552">
            <v>0</v>
          </cell>
          <cell r="AD552">
            <v>0</v>
          </cell>
          <cell r="AE552">
            <v>0</v>
          </cell>
          <cell r="AF552">
            <v>0</v>
          </cell>
          <cell r="AG552">
            <v>0</v>
          </cell>
          <cell r="AH552">
            <v>0</v>
          </cell>
          <cell r="AI552">
            <v>0</v>
          </cell>
          <cell r="AJ552">
            <v>199999.98</v>
          </cell>
          <cell r="AK552">
            <v>0</v>
          </cell>
          <cell r="AL552">
            <v>0</v>
          </cell>
          <cell r="AM552">
            <v>0</v>
          </cell>
          <cell r="AN552">
            <v>199999.98</v>
          </cell>
        </row>
        <row r="553">
          <cell r="A553">
            <v>648030</v>
          </cell>
          <cell r="B553" t="str">
            <v>Bank Fees</v>
          </cell>
          <cell r="C553">
            <v>5030.84</v>
          </cell>
          <cell r="D553">
            <v>0</v>
          </cell>
          <cell r="E553">
            <v>-53708.43</v>
          </cell>
          <cell r="F553">
            <v>0</v>
          </cell>
          <cell r="G553">
            <v>9</v>
          </cell>
          <cell r="H553">
            <v>0</v>
          </cell>
          <cell r="I553">
            <v>0</v>
          </cell>
          <cell r="J553">
            <v>0</v>
          </cell>
          <cell r="K553">
            <v>1844.57</v>
          </cell>
          <cell r="L553">
            <v>0</v>
          </cell>
          <cell r="M553">
            <v>709.72</v>
          </cell>
          <cell r="N553">
            <v>0</v>
          </cell>
          <cell r="O553">
            <v>0</v>
          </cell>
          <cell r="P553">
            <v>0</v>
          </cell>
          <cell r="Q553">
            <v>0</v>
          </cell>
          <cell r="R553">
            <v>0</v>
          </cell>
          <cell r="S553">
            <v>0</v>
          </cell>
          <cell r="T553">
            <v>0</v>
          </cell>
          <cell r="U553">
            <v>0</v>
          </cell>
          <cell r="V553">
            <v>0</v>
          </cell>
          <cell r="W553">
            <v>0</v>
          </cell>
          <cell r="X553">
            <v>0</v>
          </cell>
          <cell r="Y553">
            <v>0</v>
          </cell>
          <cell r="Z553">
            <v>0</v>
          </cell>
          <cell r="AA553">
            <v>0</v>
          </cell>
          <cell r="AB553">
            <v>0</v>
          </cell>
          <cell r="AC553">
            <v>9078.08</v>
          </cell>
          <cell r="AD553">
            <v>0</v>
          </cell>
          <cell r="AE553">
            <v>0</v>
          </cell>
          <cell r="AF553">
            <v>0</v>
          </cell>
          <cell r="AG553">
            <v>605.54</v>
          </cell>
          <cell r="AH553">
            <v>499.77</v>
          </cell>
          <cell r="AI553">
            <v>116952.6</v>
          </cell>
          <cell r="AJ553">
            <v>97638</v>
          </cell>
          <cell r="AK553">
            <v>26554.9</v>
          </cell>
          <cell r="AL553">
            <v>0</v>
          </cell>
          <cell r="AM553">
            <v>107076.82</v>
          </cell>
          <cell r="AN553">
            <v>98137.77</v>
          </cell>
        </row>
        <row r="554">
          <cell r="A554">
            <v>648031</v>
          </cell>
          <cell r="B554" t="str">
            <v>Dishonoured Cheque Fees</v>
          </cell>
          <cell r="C554">
            <v>0</v>
          </cell>
          <cell r="D554">
            <v>0</v>
          </cell>
          <cell r="E554">
            <v>9</v>
          </cell>
          <cell r="F554">
            <v>0</v>
          </cell>
          <cell r="G554">
            <v>0</v>
          </cell>
          <cell r="H554">
            <v>0</v>
          </cell>
          <cell r="I554">
            <v>0</v>
          </cell>
          <cell r="J554">
            <v>0</v>
          </cell>
          <cell r="K554">
            <v>2600.4299999999998</v>
          </cell>
          <cell r="L554">
            <v>0</v>
          </cell>
          <cell r="M554">
            <v>0</v>
          </cell>
          <cell r="N554">
            <v>0</v>
          </cell>
          <cell r="O554">
            <v>0</v>
          </cell>
          <cell r="P554">
            <v>0</v>
          </cell>
          <cell r="Q554">
            <v>0</v>
          </cell>
          <cell r="R554">
            <v>0</v>
          </cell>
          <cell r="S554">
            <v>0</v>
          </cell>
          <cell r="T554">
            <v>0</v>
          </cell>
          <cell r="U554">
            <v>0</v>
          </cell>
          <cell r="V554">
            <v>0</v>
          </cell>
          <cell r="W554">
            <v>0</v>
          </cell>
          <cell r="X554">
            <v>0</v>
          </cell>
          <cell r="Y554">
            <v>0</v>
          </cell>
          <cell r="Z554">
            <v>0</v>
          </cell>
          <cell r="AA554">
            <v>0</v>
          </cell>
          <cell r="AB554">
            <v>0</v>
          </cell>
          <cell r="AC554">
            <v>0</v>
          </cell>
          <cell r="AD554">
            <v>0</v>
          </cell>
          <cell r="AE554">
            <v>0</v>
          </cell>
          <cell r="AF554">
            <v>0</v>
          </cell>
          <cell r="AG554">
            <v>45</v>
          </cell>
          <cell r="AH554">
            <v>0</v>
          </cell>
          <cell r="AI554">
            <v>0</v>
          </cell>
          <cell r="AJ554">
            <v>0</v>
          </cell>
          <cell r="AK554">
            <v>0</v>
          </cell>
          <cell r="AL554">
            <v>0</v>
          </cell>
          <cell r="AM554">
            <v>2654.43</v>
          </cell>
          <cell r="AN554">
            <v>0</v>
          </cell>
        </row>
        <row r="555">
          <cell r="A555">
            <v>648032</v>
          </cell>
          <cell r="B555" t="str">
            <v>Financial Institutions Duty</v>
          </cell>
          <cell r="C555">
            <v>0</v>
          </cell>
          <cell r="D555">
            <v>0</v>
          </cell>
          <cell r="E555">
            <v>6370.89</v>
          </cell>
          <cell r="F555">
            <v>0</v>
          </cell>
          <cell r="G555">
            <v>0</v>
          </cell>
          <cell r="H555">
            <v>0</v>
          </cell>
          <cell r="I555">
            <v>0</v>
          </cell>
          <cell r="J555">
            <v>0</v>
          </cell>
          <cell r="K555">
            <v>0</v>
          </cell>
          <cell r="L555">
            <v>0</v>
          </cell>
          <cell r="M555">
            <v>0</v>
          </cell>
          <cell r="N555">
            <v>0</v>
          </cell>
          <cell r="O555">
            <v>0</v>
          </cell>
          <cell r="P555">
            <v>0</v>
          </cell>
          <cell r="Q555">
            <v>0</v>
          </cell>
          <cell r="R555">
            <v>0</v>
          </cell>
          <cell r="S555">
            <v>0</v>
          </cell>
          <cell r="T555">
            <v>0</v>
          </cell>
          <cell r="U555">
            <v>0</v>
          </cell>
          <cell r="V555">
            <v>0</v>
          </cell>
          <cell r="W555">
            <v>0</v>
          </cell>
          <cell r="X555">
            <v>0</v>
          </cell>
          <cell r="Y555">
            <v>0</v>
          </cell>
          <cell r="Z555">
            <v>0</v>
          </cell>
          <cell r="AA555">
            <v>0</v>
          </cell>
          <cell r="AB555">
            <v>0</v>
          </cell>
          <cell r="AC555">
            <v>15965.59</v>
          </cell>
          <cell r="AD555">
            <v>0</v>
          </cell>
          <cell r="AE555">
            <v>0</v>
          </cell>
          <cell r="AF555">
            <v>0</v>
          </cell>
          <cell r="AG555">
            <v>17</v>
          </cell>
          <cell r="AH555">
            <v>0</v>
          </cell>
          <cell r="AI555">
            <v>6302.27</v>
          </cell>
          <cell r="AJ555">
            <v>7899.96</v>
          </cell>
          <cell r="AK555">
            <v>0</v>
          </cell>
          <cell r="AL555">
            <v>0</v>
          </cell>
          <cell r="AM555">
            <v>28655.75</v>
          </cell>
          <cell r="AN555">
            <v>7899.96</v>
          </cell>
        </row>
        <row r="556">
          <cell r="A556">
            <v>648034</v>
          </cell>
          <cell r="B556" t="str">
            <v>Fedl Bank Accts Debits Tax</v>
          </cell>
          <cell r="C556">
            <v>0</v>
          </cell>
          <cell r="D556">
            <v>0</v>
          </cell>
          <cell r="E556">
            <v>719.05</v>
          </cell>
          <cell r="F556">
            <v>0</v>
          </cell>
          <cell r="G556">
            <v>0</v>
          </cell>
          <cell r="H556">
            <v>0</v>
          </cell>
          <cell r="I556">
            <v>0</v>
          </cell>
          <cell r="J556">
            <v>0</v>
          </cell>
          <cell r="K556">
            <v>0</v>
          </cell>
          <cell r="L556">
            <v>0</v>
          </cell>
          <cell r="M556">
            <v>0</v>
          </cell>
          <cell r="N556">
            <v>0</v>
          </cell>
          <cell r="O556">
            <v>0</v>
          </cell>
          <cell r="P556">
            <v>0</v>
          </cell>
          <cell r="Q556">
            <v>0</v>
          </cell>
          <cell r="R556">
            <v>0</v>
          </cell>
          <cell r="S556">
            <v>0</v>
          </cell>
          <cell r="T556">
            <v>0</v>
          </cell>
          <cell r="U556">
            <v>0</v>
          </cell>
          <cell r="V556">
            <v>0</v>
          </cell>
          <cell r="W556">
            <v>0</v>
          </cell>
          <cell r="X556">
            <v>0</v>
          </cell>
          <cell r="Y556">
            <v>0</v>
          </cell>
          <cell r="Z556">
            <v>0</v>
          </cell>
          <cell r="AA556">
            <v>0</v>
          </cell>
          <cell r="AB556">
            <v>0</v>
          </cell>
          <cell r="AC556">
            <v>114.7</v>
          </cell>
          <cell r="AD556">
            <v>0</v>
          </cell>
          <cell r="AE556">
            <v>0</v>
          </cell>
          <cell r="AF556">
            <v>0</v>
          </cell>
          <cell r="AG556">
            <v>42.3</v>
          </cell>
          <cell r="AH556">
            <v>0</v>
          </cell>
          <cell r="AI556">
            <v>231</v>
          </cell>
          <cell r="AJ556">
            <v>918.96</v>
          </cell>
          <cell r="AK556">
            <v>0</v>
          </cell>
          <cell r="AL556">
            <v>0</v>
          </cell>
          <cell r="AM556">
            <v>1107.05</v>
          </cell>
          <cell r="AN556">
            <v>918.96</v>
          </cell>
        </row>
        <row r="557">
          <cell r="A557">
            <v>648050</v>
          </cell>
          <cell r="B557" t="str">
            <v>Brokerage - Investments</v>
          </cell>
          <cell r="C557">
            <v>0</v>
          </cell>
          <cell r="D557">
            <v>0</v>
          </cell>
          <cell r="E557">
            <v>0</v>
          </cell>
          <cell r="F557">
            <v>0</v>
          </cell>
          <cell r="G557">
            <v>0</v>
          </cell>
          <cell r="H557">
            <v>0</v>
          </cell>
          <cell r="I557">
            <v>0</v>
          </cell>
          <cell r="J557">
            <v>0</v>
          </cell>
          <cell r="K557">
            <v>0</v>
          </cell>
          <cell r="L557">
            <v>0</v>
          </cell>
          <cell r="M557">
            <v>0</v>
          </cell>
          <cell r="N557">
            <v>0</v>
          </cell>
          <cell r="O557">
            <v>0</v>
          </cell>
          <cell r="P557">
            <v>0</v>
          </cell>
          <cell r="Q557">
            <v>0</v>
          </cell>
          <cell r="R557">
            <v>0</v>
          </cell>
          <cell r="S557">
            <v>0</v>
          </cell>
          <cell r="T557">
            <v>0</v>
          </cell>
          <cell r="U557">
            <v>0</v>
          </cell>
          <cell r="V557">
            <v>0</v>
          </cell>
          <cell r="W557">
            <v>0</v>
          </cell>
          <cell r="X557">
            <v>0</v>
          </cell>
          <cell r="Y557">
            <v>0</v>
          </cell>
          <cell r="Z557">
            <v>0</v>
          </cell>
          <cell r="AA557">
            <v>0</v>
          </cell>
          <cell r="AB557">
            <v>0</v>
          </cell>
          <cell r="AC557">
            <v>0</v>
          </cell>
          <cell r="AD557">
            <v>0</v>
          </cell>
          <cell r="AE557">
            <v>0</v>
          </cell>
          <cell r="AF557">
            <v>0</v>
          </cell>
          <cell r="AG557">
            <v>0</v>
          </cell>
          <cell r="AH557">
            <v>0</v>
          </cell>
          <cell r="AI557">
            <v>0</v>
          </cell>
          <cell r="AJ557">
            <v>0</v>
          </cell>
          <cell r="AK557">
            <v>0</v>
          </cell>
          <cell r="AL557">
            <v>0</v>
          </cell>
          <cell r="AM557">
            <v>0</v>
          </cell>
          <cell r="AN557">
            <v>0</v>
          </cell>
        </row>
        <row r="558">
          <cell r="A558">
            <v>648100</v>
          </cell>
          <cell r="B558" t="str">
            <v>Fringe Benefits Tax</v>
          </cell>
          <cell r="C558">
            <v>15497.67</v>
          </cell>
          <cell r="D558">
            <v>0</v>
          </cell>
          <cell r="E558">
            <v>0</v>
          </cell>
          <cell r="F558">
            <v>0</v>
          </cell>
          <cell r="G558">
            <v>-33937.879999999997</v>
          </cell>
          <cell r="H558">
            <v>0</v>
          </cell>
          <cell r="I558">
            <v>-1.23</v>
          </cell>
          <cell r="J558">
            <v>0</v>
          </cell>
          <cell r="K558">
            <v>7032</v>
          </cell>
          <cell r="L558">
            <v>17000.009999999998</v>
          </cell>
          <cell r="M558">
            <v>600439.19999999995</v>
          </cell>
          <cell r="N558">
            <v>26589.85</v>
          </cell>
          <cell r="O558">
            <v>0</v>
          </cell>
          <cell r="P558">
            <v>0</v>
          </cell>
          <cell r="Q558">
            <v>0</v>
          </cell>
          <cell r="R558">
            <v>0</v>
          </cell>
          <cell r="S558">
            <v>0</v>
          </cell>
          <cell r="T558">
            <v>0</v>
          </cell>
          <cell r="U558">
            <v>0</v>
          </cell>
          <cell r="V558">
            <v>0</v>
          </cell>
          <cell r="W558">
            <v>0</v>
          </cell>
          <cell r="X558">
            <v>0</v>
          </cell>
          <cell r="Y558">
            <v>0</v>
          </cell>
          <cell r="Z558">
            <v>0</v>
          </cell>
          <cell r="AA558">
            <v>0</v>
          </cell>
          <cell r="AB558">
            <v>0</v>
          </cell>
          <cell r="AC558">
            <v>0</v>
          </cell>
          <cell r="AD558">
            <v>0</v>
          </cell>
          <cell r="AE558">
            <v>0</v>
          </cell>
          <cell r="AF558">
            <v>0</v>
          </cell>
          <cell r="AG558">
            <v>45350.7</v>
          </cell>
          <cell r="AH558">
            <v>122662.65</v>
          </cell>
          <cell r="AI558">
            <v>90902</v>
          </cell>
          <cell r="AJ558">
            <v>10319.08</v>
          </cell>
          <cell r="AK558">
            <v>1734</v>
          </cell>
          <cell r="AL558">
            <v>0</v>
          </cell>
          <cell r="AM558">
            <v>727016.46</v>
          </cell>
          <cell r="AN558">
            <v>176571.59</v>
          </cell>
        </row>
        <row r="559">
          <cell r="A559">
            <v>648200</v>
          </cell>
          <cell r="B559" t="str">
            <v>Land Tax</v>
          </cell>
          <cell r="C559">
            <v>20590</v>
          </cell>
          <cell r="D559">
            <v>0</v>
          </cell>
          <cell r="E559">
            <v>0</v>
          </cell>
          <cell r="F559">
            <v>99960</v>
          </cell>
          <cell r="G559">
            <v>0</v>
          </cell>
          <cell r="H559">
            <v>0</v>
          </cell>
          <cell r="I559">
            <v>0</v>
          </cell>
          <cell r="J559">
            <v>0</v>
          </cell>
          <cell r="K559">
            <v>0</v>
          </cell>
          <cell r="L559">
            <v>0</v>
          </cell>
          <cell r="M559">
            <v>0</v>
          </cell>
          <cell r="N559">
            <v>0</v>
          </cell>
          <cell r="O559">
            <v>0</v>
          </cell>
          <cell r="P559">
            <v>0</v>
          </cell>
          <cell r="Q559">
            <v>0</v>
          </cell>
          <cell r="R559">
            <v>0</v>
          </cell>
          <cell r="S559">
            <v>0</v>
          </cell>
          <cell r="T559">
            <v>0</v>
          </cell>
          <cell r="U559">
            <v>0</v>
          </cell>
          <cell r="V559">
            <v>0</v>
          </cell>
          <cell r="W559">
            <v>0</v>
          </cell>
          <cell r="X559">
            <v>0</v>
          </cell>
          <cell r="Y559">
            <v>0</v>
          </cell>
          <cell r="Z559">
            <v>0</v>
          </cell>
          <cell r="AA559">
            <v>0</v>
          </cell>
          <cell r="AB559">
            <v>0</v>
          </cell>
          <cell r="AC559">
            <v>0</v>
          </cell>
          <cell r="AD559">
            <v>0</v>
          </cell>
          <cell r="AE559">
            <v>0</v>
          </cell>
          <cell r="AF559">
            <v>0</v>
          </cell>
          <cell r="AG559">
            <v>0</v>
          </cell>
          <cell r="AH559">
            <v>86215.5</v>
          </cell>
          <cell r="AI559">
            <v>0</v>
          </cell>
          <cell r="AJ559">
            <v>0</v>
          </cell>
          <cell r="AK559">
            <v>0</v>
          </cell>
          <cell r="AL559">
            <v>0</v>
          </cell>
          <cell r="AM559">
            <v>20590</v>
          </cell>
          <cell r="AN559">
            <v>186175.5</v>
          </cell>
        </row>
        <row r="560">
          <cell r="A560">
            <v>648210</v>
          </cell>
          <cell r="B560" t="str">
            <v>Water Rates</v>
          </cell>
          <cell r="C560">
            <v>4236.6000000000004</v>
          </cell>
          <cell r="D560">
            <v>117000</v>
          </cell>
          <cell r="E560">
            <v>2277.39</v>
          </cell>
          <cell r="F560">
            <v>4500</v>
          </cell>
          <cell r="G560">
            <v>0</v>
          </cell>
          <cell r="H560">
            <v>0</v>
          </cell>
          <cell r="I560">
            <v>0</v>
          </cell>
          <cell r="J560">
            <v>0</v>
          </cell>
          <cell r="K560">
            <v>50</v>
          </cell>
          <cell r="L560">
            <v>0</v>
          </cell>
          <cell r="M560">
            <v>361.35</v>
          </cell>
          <cell r="N560">
            <v>0</v>
          </cell>
          <cell r="O560">
            <v>0</v>
          </cell>
          <cell r="P560">
            <v>0</v>
          </cell>
          <cell r="Q560">
            <v>0</v>
          </cell>
          <cell r="R560">
            <v>0</v>
          </cell>
          <cell r="S560">
            <v>0</v>
          </cell>
          <cell r="T560">
            <v>0</v>
          </cell>
          <cell r="U560">
            <v>0</v>
          </cell>
          <cell r="V560">
            <v>0</v>
          </cell>
          <cell r="W560">
            <v>0</v>
          </cell>
          <cell r="X560">
            <v>0</v>
          </cell>
          <cell r="Y560">
            <v>0</v>
          </cell>
          <cell r="Z560">
            <v>0</v>
          </cell>
          <cell r="AA560">
            <v>0</v>
          </cell>
          <cell r="AB560">
            <v>0</v>
          </cell>
          <cell r="AC560">
            <v>0</v>
          </cell>
          <cell r="AD560">
            <v>0</v>
          </cell>
          <cell r="AE560">
            <v>0</v>
          </cell>
          <cell r="AF560">
            <v>0</v>
          </cell>
          <cell r="AG560">
            <v>3534.11</v>
          </cell>
          <cell r="AH560">
            <v>1500</v>
          </cell>
          <cell r="AI560">
            <v>0</v>
          </cell>
          <cell r="AJ560">
            <v>0</v>
          </cell>
          <cell r="AK560">
            <v>0</v>
          </cell>
          <cell r="AL560">
            <v>0</v>
          </cell>
          <cell r="AM560">
            <v>10459.450000000001</v>
          </cell>
          <cell r="AN560">
            <v>123000</v>
          </cell>
        </row>
        <row r="561">
          <cell r="A561">
            <v>648220</v>
          </cell>
          <cell r="B561" t="str">
            <v>Council Rates</v>
          </cell>
          <cell r="C561">
            <v>0</v>
          </cell>
          <cell r="D561">
            <v>0</v>
          </cell>
          <cell r="E561">
            <v>383.75</v>
          </cell>
          <cell r="F561">
            <v>10750</v>
          </cell>
          <cell r="G561">
            <v>0</v>
          </cell>
          <cell r="H561">
            <v>0</v>
          </cell>
          <cell r="I561">
            <v>0</v>
          </cell>
          <cell r="J561">
            <v>0</v>
          </cell>
          <cell r="K561">
            <v>0</v>
          </cell>
          <cell r="L561">
            <v>0</v>
          </cell>
          <cell r="M561">
            <v>0</v>
          </cell>
          <cell r="N561">
            <v>0</v>
          </cell>
          <cell r="O561">
            <v>0</v>
          </cell>
          <cell r="P561">
            <v>0</v>
          </cell>
          <cell r="Q561">
            <v>0</v>
          </cell>
          <cell r="R561">
            <v>0</v>
          </cell>
          <cell r="S561">
            <v>0</v>
          </cell>
          <cell r="T561">
            <v>0</v>
          </cell>
          <cell r="U561">
            <v>0</v>
          </cell>
          <cell r="V561">
            <v>0</v>
          </cell>
          <cell r="W561">
            <v>0</v>
          </cell>
          <cell r="X561">
            <v>0</v>
          </cell>
          <cell r="Y561">
            <v>0</v>
          </cell>
          <cell r="Z561">
            <v>0</v>
          </cell>
          <cell r="AA561">
            <v>0</v>
          </cell>
          <cell r="AB561">
            <v>0</v>
          </cell>
          <cell r="AC561">
            <v>0</v>
          </cell>
          <cell r="AD561">
            <v>0</v>
          </cell>
          <cell r="AE561">
            <v>0</v>
          </cell>
          <cell r="AF561">
            <v>0</v>
          </cell>
          <cell r="AG561">
            <v>1635.77</v>
          </cell>
          <cell r="AH561">
            <v>5250</v>
          </cell>
          <cell r="AI561">
            <v>0</v>
          </cell>
          <cell r="AJ561">
            <v>0</v>
          </cell>
          <cell r="AK561">
            <v>187807</v>
          </cell>
          <cell r="AL561">
            <v>290000</v>
          </cell>
          <cell r="AM561">
            <v>189826.52</v>
          </cell>
          <cell r="AN561">
            <v>306000</v>
          </cell>
        </row>
        <row r="562">
          <cell r="A562">
            <v>648230</v>
          </cell>
          <cell r="B562" t="str">
            <v>Elec Expense</v>
          </cell>
          <cell r="C562">
            <v>0</v>
          </cell>
          <cell r="D562">
            <v>0</v>
          </cell>
          <cell r="E562">
            <v>0</v>
          </cell>
          <cell r="F562">
            <v>0</v>
          </cell>
          <cell r="G562">
            <v>0</v>
          </cell>
          <cell r="H562">
            <v>0</v>
          </cell>
          <cell r="I562">
            <v>0</v>
          </cell>
          <cell r="J562">
            <v>0</v>
          </cell>
          <cell r="K562">
            <v>6989.76</v>
          </cell>
          <cell r="L562">
            <v>44000.01</v>
          </cell>
          <cell r="M562">
            <v>3218.95</v>
          </cell>
          <cell r="N562">
            <v>8025.78</v>
          </cell>
          <cell r="O562">
            <v>0</v>
          </cell>
          <cell r="P562">
            <v>0</v>
          </cell>
          <cell r="Q562">
            <v>0</v>
          </cell>
          <cell r="R562">
            <v>0</v>
          </cell>
          <cell r="S562">
            <v>0</v>
          </cell>
          <cell r="T562">
            <v>0</v>
          </cell>
          <cell r="U562">
            <v>0</v>
          </cell>
          <cell r="V562">
            <v>0</v>
          </cell>
          <cell r="W562">
            <v>0</v>
          </cell>
          <cell r="X562">
            <v>0</v>
          </cell>
          <cell r="Y562">
            <v>0</v>
          </cell>
          <cell r="Z562">
            <v>0</v>
          </cell>
          <cell r="AA562">
            <v>0</v>
          </cell>
          <cell r="AB562">
            <v>0</v>
          </cell>
          <cell r="AC562">
            <v>0</v>
          </cell>
          <cell r="AD562">
            <v>0</v>
          </cell>
          <cell r="AE562">
            <v>0</v>
          </cell>
          <cell r="AF562">
            <v>0</v>
          </cell>
          <cell r="AG562">
            <v>10375.81</v>
          </cell>
          <cell r="AH562">
            <v>49012.65</v>
          </cell>
          <cell r="AI562">
            <v>112.2</v>
          </cell>
          <cell r="AJ562">
            <v>0</v>
          </cell>
          <cell r="AK562">
            <v>149266.73000000001</v>
          </cell>
          <cell r="AL562">
            <v>158181.99</v>
          </cell>
          <cell r="AM562">
            <v>169963.45</v>
          </cell>
          <cell r="AN562">
            <v>259220.43</v>
          </cell>
        </row>
        <row r="563">
          <cell r="A563">
            <v>648240</v>
          </cell>
          <cell r="B563" t="str">
            <v>Gas Used</v>
          </cell>
          <cell r="C563">
            <v>0</v>
          </cell>
          <cell r="D563">
            <v>0</v>
          </cell>
          <cell r="E563">
            <v>0</v>
          </cell>
          <cell r="F563">
            <v>0</v>
          </cell>
          <cell r="G563">
            <v>0</v>
          </cell>
          <cell r="H563">
            <v>0</v>
          </cell>
          <cell r="I563">
            <v>0</v>
          </cell>
          <cell r="J563">
            <v>0</v>
          </cell>
          <cell r="K563">
            <v>0</v>
          </cell>
          <cell r="L563">
            <v>0</v>
          </cell>
          <cell r="M563">
            <v>118.96</v>
          </cell>
          <cell r="N563">
            <v>0</v>
          </cell>
          <cell r="O563">
            <v>0</v>
          </cell>
          <cell r="P563">
            <v>0</v>
          </cell>
          <cell r="Q563">
            <v>0</v>
          </cell>
          <cell r="R563">
            <v>0</v>
          </cell>
          <cell r="S563">
            <v>0</v>
          </cell>
          <cell r="T563">
            <v>0</v>
          </cell>
          <cell r="U563">
            <v>0</v>
          </cell>
          <cell r="V563">
            <v>0</v>
          </cell>
          <cell r="W563">
            <v>0</v>
          </cell>
          <cell r="X563">
            <v>0</v>
          </cell>
          <cell r="Y563">
            <v>0</v>
          </cell>
          <cell r="Z563">
            <v>0</v>
          </cell>
          <cell r="AA563">
            <v>0</v>
          </cell>
          <cell r="AB563">
            <v>0</v>
          </cell>
          <cell r="AC563">
            <v>0</v>
          </cell>
          <cell r="AD563">
            <v>0</v>
          </cell>
          <cell r="AE563">
            <v>0</v>
          </cell>
          <cell r="AF563">
            <v>0</v>
          </cell>
          <cell r="AG563">
            <v>0</v>
          </cell>
          <cell r="AH563">
            <v>249.87</v>
          </cell>
          <cell r="AI563">
            <v>0</v>
          </cell>
          <cell r="AJ563">
            <v>0</v>
          </cell>
          <cell r="AK563">
            <v>0</v>
          </cell>
          <cell r="AL563">
            <v>0</v>
          </cell>
          <cell r="AM563">
            <v>118.96</v>
          </cell>
          <cell r="AN563">
            <v>249.87</v>
          </cell>
        </row>
        <row r="564">
          <cell r="A564">
            <v>648300</v>
          </cell>
          <cell r="B564" t="str">
            <v>Stamp Duty</v>
          </cell>
          <cell r="C564">
            <v>0</v>
          </cell>
          <cell r="D564">
            <v>0</v>
          </cell>
          <cell r="E564">
            <v>0</v>
          </cell>
          <cell r="F564">
            <v>0</v>
          </cell>
          <cell r="G564">
            <v>0</v>
          </cell>
          <cell r="H564">
            <v>0</v>
          </cell>
          <cell r="I564">
            <v>0</v>
          </cell>
          <cell r="J564">
            <v>0</v>
          </cell>
          <cell r="K564">
            <v>0</v>
          </cell>
          <cell r="L564">
            <v>0</v>
          </cell>
          <cell r="M564">
            <v>16.05</v>
          </cell>
          <cell r="N564">
            <v>0</v>
          </cell>
          <cell r="O564">
            <v>0</v>
          </cell>
          <cell r="P564">
            <v>0</v>
          </cell>
          <cell r="Q564">
            <v>0</v>
          </cell>
          <cell r="R564">
            <v>0</v>
          </cell>
          <cell r="S564">
            <v>0</v>
          </cell>
          <cell r="T564">
            <v>0</v>
          </cell>
          <cell r="U564">
            <v>0</v>
          </cell>
          <cell r="V564">
            <v>0</v>
          </cell>
          <cell r="W564">
            <v>0</v>
          </cell>
          <cell r="X564">
            <v>0</v>
          </cell>
          <cell r="Y564">
            <v>0</v>
          </cell>
          <cell r="Z564">
            <v>0</v>
          </cell>
          <cell r="AA564">
            <v>0</v>
          </cell>
          <cell r="AB564">
            <v>0</v>
          </cell>
          <cell r="AC564">
            <v>0</v>
          </cell>
          <cell r="AD564">
            <v>0</v>
          </cell>
          <cell r="AE564">
            <v>0</v>
          </cell>
          <cell r="AF564">
            <v>0</v>
          </cell>
          <cell r="AG564">
            <v>0</v>
          </cell>
          <cell r="AH564">
            <v>0</v>
          </cell>
          <cell r="AI564">
            <v>0</v>
          </cell>
          <cell r="AJ564">
            <v>0</v>
          </cell>
          <cell r="AK564">
            <v>96122</v>
          </cell>
          <cell r="AL564">
            <v>0</v>
          </cell>
          <cell r="AM564">
            <v>96138.05</v>
          </cell>
          <cell r="AN564">
            <v>0</v>
          </cell>
        </row>
        <row r="565">
          <cell r="A565">
            <v>648400</v>
          </cell>
          <cell r="B565" t="str">
            <v>Penalties &amp; Fines</v>
          </cell>
          <cell r="C565">
            <v>0</v>
          </cell>
          <cell r="D565">
            <v>0</v>
          </cell>
          <cell r="E565">
            <v>0</v>
          </cell>
          <cell r="F565">
            <v>0</v>
          </cell>
          <cell r="G565">
            <v>80</v>
          </cell>
          <cell r="H565">
            <v>0</v>
          </cell>
          <cell r="I565">
            <v>0</v>
          </cell>
          <cell r="J565">
            <v>0</v>
          </cell>
          <cell r="K565">
            <v>0</v>
          </cell>
          <cell r="L565">
            <v>0</v>
          </cell>
          <cell r="M565">
            <v>222.37</v>
          </cell>
          <cell r="N565">
            <v>750</v>
          </cell>
          <cell r="O565">
            <v>0</v>
          </cell>
          <cell r="P565">
            <v>0</v>
          </cell>
          <cell r="Q565">
            <v>0</v>
          </cell>
          <cell r="R565">
            <v>0</v>
          </cell>
          <cell r="S565">
            <v>0</v>
          </cell>
          <cell r="T565">
            <v>0</v>
          </cell>
          <cell r="U565">
            <v>0</v>
          </cell>
          <cell r="V565">
            <v>0</v>
          </cell>
          <cell r="W565">
            <v>0</v>
          </cell>
          <cell r="X565">
            <v>0</v>
          </cell>
          <cell r="Y565">
            <v>0</v>
          </cell>
          <cell r="Z565">
            <v>0</v>
          </cell>
          <cell r="AA565">
            <v>0</v>
          </cell>
          <cell r="AB565">
            <v>0</v>
          </cell>
          <cell r="AC565">
            <v>0</v>
          </cell>
          <cell r="AD565">
            <v>0</v>
          </cell>
          <cell r="AE565">
            <v>0</v>
          </cell>
          <cell r="AF565">
            <v>0</v>
          </cell>
          <cell r="AG565">
            <v>0</v>
          </cell>
          <cell r="AH565">
            <v>0</v>
          </cell>
          <cell r="AI565">
            <v>0</v>
          </cell>
          <cell r="AJ565">
            <v>0</v>
          </cell>
          <cell r="AK565">
            <v>0</v>
          </cell>
          <cell r="AL565">
            <v>0</v>
          </cell>
          <cell r="AM565">
            <v>302.37</v>
          </cell>
          <cell r="AN565">
            <v>750</v>
          </cell>
        </row>
        <row r="566">
          <cell r="A566">
            <v>648500</v>
          </cell>
          <cell r="B566" t="str">
            <v>Other Govt Charges and Levies</v>
          </cell>
          <cell r="C566">
            <v>0</v>
          </cell>
          <cell r="D566">
            <v>0</v>
          </cell>
          <cell r="E566">
            <v>0</v>
          </cell>
          <cell r="F566">
            <v>0</v>
          </cell>
          <cell r="G566">
            <v>0</v>
          </cell>
          <cell r="H566">
            <v>0</v>
          </cell>
          <cell r="I566">
            <v>0</v>
          </cell>
          <cell r="J566">
            <v>0</v>
          </cell>
          <cell r="K566">
            <v>0</v>
          </cell>
          <cell r="L566">
            <v>0</v>
          </cell>
          <cell r="M566">
            <v>5300</v>
          </cell>
          <cell r="N566">
            <v>2500.0300000000002</v>
          </cell>
          <cell r="O566">
            <v>0</v>
          </cell>
          <cell r="P566">
            <v>0</v>
          </cell>
          <cell r="Q566">
            <v>0</v>
          </cell>
          <cell r="R566">
            <v>0</v>
          </cell>
          <cell r="S566">
            <v>0</v>
          </cell>
          <cell r="T566">
            <v>0</v>
          </cell>
          <cell r="U566">
            <v>0</v>
          </cell>
          <cell r="V566">
            <v>0</v>
          </cell>
          <cell r="W566">
            <v>0</v>
          </cell>
          <cell r="X566">
            <v>0</v>
          </cell>
          <cell r="Y566">
            <v>0</v>
          </cell>
          <cell r="Z566">
            <v>0</v>
          </cell>
          <cell r="AA566">
            <v>0</v>
          </cell>
          <cell r="AB566">
            <v>0</v>
          </cell>
          <cell r="AC566">
            <v>0</v>
          </cell>
          <cell r="AD566">
            <v>0</v>
          </cell>
          <cell r="AE566">
            <v>0</v>
          </cell>
          <cell r="AF566">
            <v>0</v>
          </cell>
          <cell r="AG566">
            <v>20081.16</v>
          </cell>
          <cell r="AH566">
            <v>136298.19</v>
          </cell>
          <cell r="AI566">
            <v>0</v>
          </cell>
          <cell r="AJ566">
            <v>20000</v>
          </cell>
          <cell r="AK566">
            <v>0</v>
          </cell>
          <cell r="AL566">
            <v>0</v>
          </cell>
          <cell r="AM566">
            <v>25381.16</v>
          </cell>
          <cell r="AN566">
            <v>158798.22</v>
          </cell>
        </row>
        <row r="567">
          <cell r="A567">
            <v>648600</v>
          </cell>
          <cell r="B567" t="str">
            <v>Permits and Other Licences</v>
          </cell>
          <cell r="C567">
            <v>28797.33</v>
          </cell>
          <cell r="D567">
            <v>60000</v>
          </cell>
          <cell r="E567">
            <v>0</v>
          </cell>
          <cell r="F567">
            <v>5997.6</v>
          </cell>
          <cell r="G567">
            <v>-15000</v>
          </cell>
          <cell r="H567">
            <v>0</v>
          </cell>
          <cell r="I567">
            <v>0</v>
          </cell>
          <cell r="J567">
            <v>0</v>
          </cell>
          <cell r="K567">
            <v>0</v>
          </cell>
          <cell r="L567">
            <v>0</v>
          </cell>
          <cell r="M567">
            <v>0</v>
          </cell>
          <cell r="N567">
            <v>345.28</v>
          </cell>
          <cell r="O567">
            <v>0</v>
          </cell>
          <cell r="P567">
            <v>0</v>
          </cell>
          <cell r="Q567">
            <v>0</v>
          </cell>
          <cell r="R567">
            <v>0</v>
          </cell>
          <cell r="S567">
            <v>0</v>
          </cell>
          <cell r="T567">
            <v>0</v>
          </cell>
          <cell r="U567">
            <v>0</v>
          </cell>
          <cell r="V567">
            <v>0</v>
          </cell>
          <cell r="W567">
            <v>0</v>
          </cell>
          <cell r="X567">
            <v>0</v>
          </cell>
          <cell r="Y567">
            <v>0</v>
          </cell>
          <cell r="Z567">
            <v>0</v>
          </cell>
          <cell r="AA567">
            <v>0</v>
          </cell>
          <cell r="AB567">
            <v>0</v>
          </cell>
          <cell r="AC567">
            <v>0</v>
          </cell>
          <cell r="AD567">
            <v>0</v>
          </cell>
          <cell r="AE567">
            <v>0</v>
          </cell>
          <cell r="AF567">
            <v>0</v>
          </cell>
          <cell r="AG567">
            <v>10374.870000000001</v>
          </cell>
          <cell r="AH567">
            <v>81478.350000000006</v>
          </cell>
          <cell r="AI567">
            <v>30</v>
          </cell>
          <cell r="AJ567">
            <v>0</v>
          </cell>
          <cell r="AK567">
            <v>-174.83</v>
          </cell>
          <cell r="AL567">
            <v>10245.9</v>
          </cell>
          <cell r="AM567">
            <v>24027.37</v>
          </cell>
          <cell r="AN567">
            <v>158067.13</v>
          </cell>
        </row>
        <row r="568">
          <cell r="A568">
            <v>648605</v>
          </cell>
          <cell r="B568" t="str">
            <v>Royalties</v>
          </cell>
          <cell r="C568">
            <v>0</v>
          </cell>
          <cell r="D568">
            <v>0</v>
          </cell>
          <cell r="E568">
            <v>0</v>
          </cell>
          <cell r="F568">
            <v>0</v>
          </cell>
          <cell r="G568">
            <v>0</v>
          </cell>
          <cell r="H568">
            <v>0</v>
          </cell>
          <cell r="I568">
            <v>0</v>
          </cell>
          <cell r="J568">
            <v>0</v>
          </cell>
          <cell r="K568">
            <v>0</v>
          </cell>
          <cell r="L568">
            <v>0</v>
          </cell>
          <cell r="M568">
            <v>0</v>
          </cell>
          <cell r="N568">
            <v>0</v>
          </cell>
          <cell r="O568">
            <v>0</v>
          </cell>
          <cell r="P568">
            <v>0</v>
          </cell>
          <cell r="Q568">
            <v>0</v>
          </cell>
          <cell r="R568">
            <v>0</v>
          </cell>
          <cell r="S568">
            <v>0</v>
          </cell>
          <cell r="T568">
            <v>0</v>
          </cell>
          <cell r="U568">
            <v>0</v>
          </cell>
          <cell r="V568">
            <v>0</v>
          </cell>
          <cell r="W568">
            <v>0</v>
          </cell>
          <cell r="X568">
            <v>0</v>
          </cell>
          <cell r="Y568">
            <v>0</v>
          </cell>
          <cell r="Z568">
            <v>0</v>
          </cell>
          <cell r="AA568">
            <v>0</v>
          </cell>
          <cell r="AB568">
            <v>0</v>
          </cell>
          <cell r="AC568">
            <v>0</v>
          </cell>
          <cell r="AD568">
            <v>0</v>
          </cell>
          <cell r="AE568">
            <v>0</v>
          </cell>
          <cell r="AF568">
            <v>0</v>
          </cell>
          <cell r="AG568">
            <v>0</v>
          </cell>
          <cell r="AH568">
            <v>0</v>
          </cell>
          <cell r="AI568">
            <v>0</v>
          </cell>
          <cell r="AJ568">
            <v>0</v>
          </cell>
          <cell r="AK568">
            <v>0</v>
          </cell>
          <cell r="AL568">
            <v>0</v>
          </cell>
          <cell r="AM568">
            <v>0</v>
          </cell>
          <cell r="AN568">
            <v>0</v>
          </cell>
        </row>
        <row r="569">
          <cell r="A569">
            <v>648610</v>
          </cell>
          <cell r="B569" t="str">
            <v>Retail Licence Fee</v>
          </cell>
          <cell r="C569">
            <v>0</v>
          </cell>
          <cell r="D569">
            <v>0</v>
          </cell>
          <cell r="E569">
            <v>0</v>
          </cell>
          <cell r="F569">
            <v>0</v>
          </cell>
          <cell r="G569">
            <v>0</v>
          </cell>
          <cell r="H569">
            <v>0</v>
          </cell>
          <cell r="I569">
            <v>0</v>
          </cell>
          <cell r="J569">
            <v>0</v>
          </cell>
          <cell r="K569">
            <v>0</v>
          </cell>
          <cell r="L569">
            <v>0</v>
          </cell>
          <cell r="M569">
            <v>0</v>
          </cell>
          <cell r="N569">
            <v>0</v>
          </cell>
          <cell r="O569">
            <v>0</v>
          </cell>
          <cell r="P569">
            <v>0</v>
          </cell>
          <cell r="Q569">
            <v>0</v>
          </cell>
          <cell r="R569">
            <v>0</v>
          </cell>
          <cell r="S569">
            <v>0</v>
          </cell>
          <cell r="T569">
            <v>0</v>
          </cell>
          <cell r="U569">
            <v>0</v>
          </cell>
          <cell r="V569">
            <v>0</v>
          </cell>
          <cell r="W569">
            <v>0</v>
          </cell>
          <cell r="X569">
            <v>0</v>
          </cell>
          <cell r="Y569">
            <v>0</v>
          </cell>
          <cell r="Z569">
            <v>0</v>
          </cell>
          <cell r="AA569">
            <v>0</v>
          </cell>
          <cell r="AB569">
            <v>0</v>
          </cell>
          <cell r="AC569">
            <v>0</v>
          </cell>
          <cell r="AD569">
            <v>0</v>
          </cell>
          <cell r="AE569">
            <v>0</v>
          </cell>
          <cell r="AF569">
            <v>0</v>
          </cell>
          <cell r="AG569">
            <v>0</v>
          </cell>
          <cell r="AH569">
            <v>0</v>
          </cell>
          <cell r="AI569">
            <v>0</v>
          </cell>
          <cell r="AJ569">
            <v>32749</v>
          </cell>
          <cell r="AK569">
            <v>0</v>
          </cell>
          <cell r="AL569">
            <v>0</v>
          </cell>
          <cell r="AM569">
            <v>0</v>
          </cell>
          <cell r="AN569">
            <v>32749</v>
          </cell>
        </row>
        <row r="570">
          <cell r="A570">
            <v>648620</v>
          </cell>
          <cell r="B570" t="str">
            <v>Distribution Licence Fee</v>
          </cell>
          <cell r="C570">
            <v>0</v>
          </cell>
          <cell r="D570">
            <v>0</v>
          </cell>
          <cell r="E570">
            <v>0</v>
          </cell>
          <cell r="F570">
            <v>78968.37</v>
          </cell>
          <cell r="G570">
            <v>0</v>
          </cell>
          <cell r="H570">
            <v>0</v>
          </cell>
          <cell r="I570">
            <v>0</v>
          </cell>
          <cell r="J570">
            <v>0</v>
          </cell>
          <cell r="K570">
            <v>0</v>
          </cell>
          <cell r="L570">
            <v>0</v>
          </cell>
          <cell r="M570">
            <v>0</v>
          </cell>
          <cell r="N570">
            <v>0</v>
          </cell>
          <cell r="O570">
            <v>0</v>
          </cell>
          <cell r="P570">
            <v>0</v>
          </cell>
          <cell r="Q570">
            <v>0</v>
          </cell>
          <cell r="R570">
            <v>0</v>
          </cell>
          <cell r="S570">
            <v>0</v>
          </cell>
          <cell r="T570">
            <v>0</v>
          </cell>
          <cell r="U570">
            <v>0</v>
          </cell>
          <cell r="V570">
            <v>0</v>
          </cell>
          <cell r="W570">
            <v>0</v>
          </cell>
          <cell r="X570">
            <v>0</v>
          </cell>
          <cell r="Y570">
            <v>0</v>
          </cell>
          <cell r="Z570">
            <v>0</v>
          </cell>
          <cell r="AA570">
            <v>0</v>
          </cell>
          <cell r="AB570">
            <v>0</v>
          </cell>
          <cell r="AC570">
            <v>0</v>
          </cell>
          <cell r="AD570">
            <v>0</v>
          </cell>
          <cell r="AE570">
            <v>0</v>
          </cell>
          <cell r="AF570">
            <v>0</v>
          </cell>
          <cell r="AG570">
            <v>-275000</v>
          </cell>
          <cell r="AH570">
            <v>50979.6</v>
          </cell>
          <cell r="AI570">
            <v>0</v>
          </cell>
          <cell r="AJ570">
            <v>0</v>
          </cell>
          <cell r="AK570">
            <v>0</v>
          </cell>
          <cell r="AL570">
            <v>0</v>
          </cell>
          <cell r="AM570">
            <v>-275000</v>
          </cell>
          <cell r="AN570">
            <v>129947.97</v>
          </cell>
        </row>
        <row r="571">
          <cell r="A571">
            <v>648630</v>
          </cell>
          <cell r="B571" t="str">
            <v>Ombudsman Levy</v>
          </cell>
          <cell r="C571">
            <v>0</v>
          </cell>
          <cell r="D571">
            <v>0</v>
          </cell>
          <cell r="E571">
            <v>0</v>
          </cell>
          <cell r="F571">
            <v>0</v>
          </cell>
          <cell r="G571">
            <v>0</v>
          </cell>
          <cell r="H571">
            <v>0</v>
          </cell>
          <cell r="I571">
            <v>0</v>
          </cell>
          <cell r="J571">
            <v>0</v>
          </cell>
          <cell r="K571">
            <v>0</v>
          </cell>
          <cell r="L571">
            <v>0</v>
          </cell>
          <cell r="M571">
            <v>0</v>
          </cell>
          <cell r="N571">
            <v>3750</v>
          </cell>
          <cell r="O571">
            <v>0</v>
          </cell>
          <cell r="P571">
            <v>0</v>
          </cell>
          <cell r="Q571">
            <v>0</v>
          </cell>
          <cell r="R571">
            <v>0</v>
          </cell>
          <cell r="S571">
            <v>0</v>
          </cell>
          <cell r="T571">
            <v>0</v>
          </cell>
          <cell r="U571">
            <v>0</v>
          </cell>
          <cell r="V571">
            <v>0</v>
          </cell>
          <cell r="W571">
            <v>0</v>
          </cell>
          <cell r="X571">
            <v>0</v>
          </cell>
          <cell r="Y571">
            <v>0</v>
          </cell>
          <cell r="Z571">
            <v>0</v>
          </cell>
          <cell r="AA571">
            <v>0</v>
          </cell>
          <cell r="AB571">
            <v>0</v>
          </cell>
          <cell r="AC571">
            <v>0</v>
          </cell>
          <cell r="AD571">
            <v>0</v>
          </cell>
          <cell r="AE571">
            <v>0</v>
          </cell>
          <cell r="AF571">
            <v>0</v>
          </cell>
          <cell r="AG571">
            <v>-188935</v>
          </cell>
          <cell r="AH571">
            <v>37113.120000000003</v>
          </cell>
          <cell r="AI571">
            <v>38092.68</v>
          </cell>
          <cell r="AJ571">
            <v>87499.98</v>
          </cell>
          <cell r="AK571">
            <v>0</v>
          </cell>
          <cell r="AL571">
            <v>0</v>
          </cell>
          <cell r="AM571">
            <v>-150842.32</v>
          </cell>
          <cell r="AN571">
            <v>128363.1</v>
          </cell>
        </row>
        <row r="572">
          <cell r="A572">
            <v>648640</v>
          </cell>
          <cell r="B572" t="str">
            <v>Office of Gas and Safety</v>
          </cell>
          <cell r="C572">
            <v>0</v>
          </cell>
          <cell r="D572">
            <v>0</v>
          </cell>
          <cell r="E572">
            <v>0</v>
          </cell>
          <cell r="F572">
            <v>0</v>
          </cell>
          <cell r="G572">
            <v>0</v>
          </cell>
          <cell r="H572">
            <v>0</v>
          </cell>
          <cell r="I572">
            <v>0</v>
          </cell>
          <cell r="J572">
            <v>0</v>
          </cell>
          <cell r="K572">
            <v>0</v>
          </cell>
          <cell r="L572">
            <v>0</v>
          </cell>
          <cell r="M572">
            <v>0</v>
          </cell>
          <cell r="N572">
            <v>0</v>
          </cell>
          <cell r="O572">
            <v>0</v>
          </cell>
          <cell r="P572">
            <v>0</v>
          </cell>
          <cell r="Q572">
            <v>0</v>
          </cell>
          <cell r="R572">
            <v>0</v>
          </cell>
          <cell r="S572">
            <v>0</v>
          </cell>
          <cell r="T572">
            <v>0</v>
          </cell>
          <cell r="U572">
            <v>0</v>
          </cell>
          <cell r="V572">
            <v>0</v>
          </cell>
          <cell r="W572">
            <v>0</v>
          </cell>
          <cell r="X572">
            <v>0</v>
          </cell>
          <cell r="Y572">
            <v>0</v>
          </cell>
          <cell r="Z572">
            <v>0</v>
          </cell>
          <cell r="AA572">
            <v>0</v>
          </cell>
          <cell r="AB572">
            <v>0</v>
          </cell>
          <cell r="AC572">
            <v>0</v>
          </cell>
          <cell r="AD572">
            <v>0</v>
          </cell>
          <cell r="AE572">
            <v>0</v>
          </cell>
          <cell r="AF572">
            <v>0</v>
          </cell>
          <cell r="AG572">
            <v>0</v>
          </cell>
          <cell r="AH572">
            <v>0</v>
          </cell>
          <cell r="AI572">
            <v>139413.21</v>
          </cell>
          <cell r="AJ572">
            <v>229959.19</v>
          </cell>
          <cell r="AK572">
            <v>0</v>
          </cell>
          <cell r="AL572">
            <v>0</v>
          </cell>
          <cell r="AM572">
            <v>139413.21</v>
          </cell>
          <cell r="AN572">
            <v>229959.19</v>
          </cell>
        </row>
        <row r="573">
          <cell r="A573">
            <v>648650</v>
          </cell>
          <cell r="B573" t="str">
            <v>CEI Levy</v>
          </cell>
          <cell r="C573">
            <v>0</v>
          </cell>
          <cell r="D573">
            <v>0</v>
          </cell>
          <cell r="E573">
            <v>0</v>
          </cell>
          <cell r="F573">
            <v>0</v>
          </cell>
          <cell r="G573">
            <v>0</v>
          </cell>
          <cell r="H573">
            <v>0</v>
          </cell>
          <cell r="I573">
            <v>0</v>
          </cell>
          <cell r="J573">
            <v>0</v>
          </cell>
          <cell r="K573">
            <v>0</v>
          </cell>
          <cell r="L573">
            <v>0</v>
          </cell>
          <cell r="M573">
            <v>0</v>
          </cell>
          <cell r="N573">
            <v>0</v>
          </cell>
          <cell r="O573">
            <v>0</v>
          </cell>
          <cell r="P573">
            <v>0</v>
          </cell>
          <cell r="Q573">
            <v>0</v>
          </cell>
          <cell r="R573">
            <v>0</v>
          </cell>
          <cell r="S573">
            <v>0</v>
          </cell>
          <cell r="T573">
            <v>0</v>
          </cell>
          <cell r="U573">
            <v>0</v>
          </cell>
          <cell r="V573">
            <v>0</v>
          </cell>
          <cell r="W573">
            <v>0</v>
          </cell>
          <cell r="X573">
            <v>0</v>
          </cell>
          <cell r="Y573">
            <v>0</v>
          </cell>
          <cell r="Z573">
            <v>0</v>
          </cell>
          <cell r="AA573">
            <v>0</v>
          </cell>
          <cell r="AB573">
            <v>0</v>
          </cell>
          <cell r="AC573">
            <v>0</v>
          </cell>
          <cell r="AD573">
            <v>0</v>
          </cell>
          <cell r="AE573">
            <v>0</v>
          </cell>
          <cell r="AF573">
            <v>0</v>
          </cell>
          <cell r="AG573">
            <v>192015</v>
          </cell>
          <cell r="AH573">
            <v>0</v>
          </cell>
          <cell r="AI573">
            <v>0</v>
          </cell>
          <cell r="AJ573">
            <v>0</v>
          </cell>
          <cell r="AK573">
            <v>0</v>
          </cell>
          <cell r="AL573">
            <v>0</v>
          </cell>
          <cell r="AM573">
            <v>192015</v>
          </cell>
          <cell r="AN573">
            <v>0</v>
          </cell>
        </row>
        <row r="574">
          <cell r="A574">
            <v>660095</v>
          </cell>
          <cell r="B574" t="str">
            <v>Management Fee</v>
          </cell>
          <cell r="C574">
            <v>0</v>
          </cell>
          <cell r="D574">
            <v>0</v>
          </cell>
          <cell r="E574">
            <v>0</v>
          </cell>
          <cell r="F574">
            <v>0</v>
          </cell>
          <cell r="G574">
            <v>0</v>
          </cell>
          <cell r="H574">
            <v>0</v>
          </cell>
          <cell r="I574">
            <v>0</v>
          </cell>
          <cell r="J574">
            <v>0</v>
          </cell>
          <cell r="K574">
            <v>0</v>
          </cell>
          <cell r="L574">
            <v>0</v>
          </cell>
          <cell r="M574">
            <v>0</v>
          </cell>
          <cell r="N574">
            <v>0</v>
          </cell>
          <cell r="O574">
            <v>0</v>
          </cell>
          <cell r="P574">
            <v>0</v>
          </cell>
          <cell r="Q574">
            <v>0</v>
          </cell>
          <cell r="R574">
            <v>0</v>
          </cell>
          <cell r="S574">
            <v>0</v>
          </cell>
          <cell r="T574">
            <v>0</v>
          </cell>
          <cell r="U574">
            <v>0</v>
          </cell>
          <cell r="V574">
            <v>0</v>
          </cell>
          <cell r="W574">
            <v>0</v>
          </cell>
          <cell r="X574">
            <v>0</v>
          </cell>
          <cell r="Y574">
            <v>0</v>
          </cell>
          <cell r="Z574">
            <v>0</v>
          </cell>
          <cell r="AA574">
            <v>0</v>
          </cell>
          <cell r="AB574">
            <v>0</v>
          </cell>
          <cell r="AC574">
            <v>0</v>
          </cell>
          <cell r="AD574">
            <v>0</v>
          </cell>
          <cell r="AE574">
            <v>0</v>
          </cell>
          <cell r="AF574">
            <v>0</v>
          </cell>
          <cell r="AG574">
            <v>0</v>
          </cell>
          <cell r="AH574">
            <v>0</v>
          </cell>
          <cell r="AI574">
            <v>0</v>
          </cell>
          <cell r="AJ574">
            <v>0</v>
          </cell>
          <cell r="AK574">
            <v>0</v>
          </cell>
          <cell r="AL574">
            <v>0</v>
          </cell>
          <cell r="AM574">
            <v>0</v>
          </cell>
          <cell r="AN574">
            <v>0</v>
          </cell>
        </row>
        <row r="575">
          <cell r="A575">
            <v>660099</v>
          </cell>
          <cell r="B575" t="str">
            <v>RWK Transfer to Balance Sheet</v>
          </cell>
          <cell r="C575">
            <v>0</v>
          </cell>
          <cell r="D575">
            <v>0</v>
          </cell>
          <cell r="E575">
            <v>0</v>
          </cell>
          <cell r="F575">
            <v>0</v>
          </cell>
          <cell r="G575">
            <v>0</v>
          </cell>
          <cell r="H575">
            <v>0</v>
          </cell>
          <cell r="I575">
            <v>0</v>
          </cell>
          <cell r="J575">
            <v>0</v>
          </cell>
          <cell r="K575">
            <v>0</v>
          </cell>
          <cell r="L575">
            <v>0</v>
          </cell>
          <cell r="M575">
            <v>0</v>
          </cell>
          <cell r="N575">
            <v>0</v>
          </cell>
          <cell r="O575">
            <v>0</v>
          </cell>
          <cell r="P575">
            <v>0</v>
          </cell>
          <cell r="Q575">
            <v>0</v>
          </cell>
          <cell r="R575">
            <v>0</v>
          </cell>
          <cell r="S575">
            <v>0</v>
          </cell>
          <cell r="T575">
            <v>0</v>
          </cell>
          <cell r="U575">
            <v>0</v>
          </cell>
          <cell r="V575">
            <v>0</v>
          </cell>
          <cell r="W575">
            <v>0</v>
          </cell>
          <cell r="X575">
            <v>0</v>
          </cell>
          <cell r="Y575">
            <v>0</v>
          </cell>
          <cell r="Z575">
            <v>0</v>
          </cell>
          <cell r="AA575">
            <v>0</v>
          </cell>
          <cell r="AB575">
            <v>0</v>
          </cell>
          <cell r="AC575">
            <v>0</v>
          </cell>
          <cell r="AD575">
            <v>0</v>
          </cell>
          <cell r="AE575">
            <v>0</v>
          </cell>
          <cell r="AF575">
            <v>0</v>
          </cell>
          <cell r="AG575">
            <v>0</v>
          </cell>
          <cell r="AH575">
            <v>0</v>
          </cell>
          <cell r="AI575">
            <v>0</v>
          </cell>
          <cell r="AJ575">
            <v>0</v>
          </cell>
          <cell r="AK575">
            <v>0</v>
          </cell>
          <cell r="AL575">
            <v>0</v>
          </cell>
          <cell r="AM575">
            <v>0</v>
          </cell>
          <cell r="AN575">
            <v>0</v>
          </cell>
        </row>
        <row r="576">
          <cell r="A576">
            <v>699990</v>
          </cell>
          <cell r="B576" t="str">
            <v>WIP Clearance Asset Addition</v>
          </cell>
          <cell r="C576">
            <v>0</v>
          </cell>
          <cell r="D576">
            <v>0</v>
          </cell>
          <cell r="E576">
            <v>0</v>
          </cell>
          <cell r="F576">
            <v>0</v>
          </cell>
          <cell r="G576">
            <v>0</v>
          </cell>
          <cell r="H576">
            <v>0</v>
          </cell>
          <cell r="I576">
            <v>0</v>
          </cell>
          <cell r="J576">
            <v>0</v>
          </cell>
          <cell r="K576">
            <v>0</v>
          </cell>
          <cell r="L576">
            <v>0</v>
          </cell>
          <cell r="M576">
            <v>0</v>
          </cell>
          <cell r="N576">
            <v>0</v>
          </cell>
          <cell r="O576">
            <v>0</v>
          </cell>
          <cell r="P576">
            <v>0</v>
          </cell>
          <cell r="Q576">
            <v>0</v>
          </cell>
          <cell r="R576">
            <v>0</v>
          </cell>
          <cell r="S576">
            <v>0</v>
          </cell>
          <cell r="T576">
            <v>0</v>
          </cell>
          <cell r="U576">
            <v>0</v>
          </cell>
          <cell r="V576">
            <v>0</v>
          </cell>
          <cell r="W576">
            <v>0</v>
          </cell>
          <cell r="X576">
            <v>0</v>
          </cell>
          <cell r="Y576">
            <v>0</v>
          </cell>
          <cell r="Z576">
            <v>0</v>
          </cell>
          <cell r="AA576">
            <v>0</v>
          </cell>
          <cell r="AB576">
            <v>0</v>
          </cell>
          <cell r="AC576">
            <v>0</v>
          </cell>
          <cell r="AD576">
            <v>0</v>
          </cell>
          <cell r="AE576">
            <v>0</v>
          </cell>
          <cell r="AF576">
            <v>0</v>
          </cell>
          <cell r="AG576">
            <v>0</v>
          </cell>
          <cell r="AH576">
            <v>0</v>
          </cell>
          <cell r="AI576">
            <v>0</v>
          </cell>
          <cell r="AJ576">
            <v>0</v>
          </cell>
          <cell r="AK576">
            <v>0</v>
          </cell>
          <cell r="AL576">
            <v>0</v>
          </cell>
          <cell r="AM576">
            <v>0</v>
          </cell>
          <cell r="AN576">
            <v>0</v>
          </cell>
        </row>
        <row r="577">
          <cell r="A577">
            <v>699991</v>
          </cell>
          <cell r="B577" t="str">
            <v>WIP Clearance Cost Of Sales</v>
          </cell>
          <cell r="C577">
            <v>0</v>
          </cell>
          <cell r="D577">
            <v>0</v>
          </cell>
          <cell r="E577">
            <v>0</v>
          </cell>
          <cell r="F577">
            <v>0</v>
          </cell>
          <cell r="G577">
            <v>0</v>
          </cell>
          <cell r="H577">
            <v>0</v>
          </cell>
          <cell r="I577">
            <v>0</v>
          </cell>
          <cell r="J577">
            <v>0</v>
          </cell>
          <cell r="K577">
            <v>0</v>
          </cell>
          <cell r="L577">
            <v>0</v>
          </cell>
          <cell r="M577">
            <v>0</v>
          </cell>
          <cell r="N577">
            <v>0</v>
          </cell>
          <cell r="O577">
            <v>0</v>
          </cell>
          <cell r="P577">
            <v>0</v>
          </cell>
          <cell r="Q577">
            <v>0</v>
          </cell>
          <cell r="R577">
            <v>0</v>
          </cell>
          <cell r="S577">
            <v>0</v>
          </cell>
          <cell r="T577">
            <v>0</v>
          </cell>
          <cell r="U577">
            <v>0</v>
          </cell>
          <cell r="V577">
            <v>0</v>
          </cell>
          <cell r="W577">
            <v>0</v>
          </cell>
          <cell r="X577">
            <v>0</v>
          </cell>
          <cell r="Y577">
            <v>0</v>
          </cell>
          <cell r="Z577">
            <v>0</v>
          </cell>
          <cell r="AA577">
            <v>0</v>
          </cell>
          <cell r="AB577">
            <v>0</v>
          </cell>
          <cell r="AC577">
            <v>0</v>
          </cell>
          <cell r="AD577">
            <v>0</v>
          </cell>
          <cell r="AE577">
            <v>0</v>
          </cell>
          <cell r="AF577">
            <v>0</v>
          </cell>
          <cell r="AG577">
            <v>0</v>
          </cell>
          <cell r="AH577">
            <v>0</v>
          </cell>
          <cell r="AI577">
            <v>0</v>
          </cell>
          <cell r="AJ577">
            <v>0</v>
          </cell>
          <cell r="AK577">
            <v>0</v>
          </cell>
          <cell r="AL577">
            <v>0</v>
          </cell>
          <cell r="AM577">
            <v>0</v>
          </cell>
          <cell r="AN577">
            <v>0</v>
          </cell>
        </row>
        <row r="579">
          <cell r="A579" t="str">
            <v>TOTAL</v>
          </cell>
          <cell r="B579" t="str">
            <v>CONTRACTS, CONSULT &amp; PROF EXP</v>
          </cell>
          <cell r="C579">
            <v>937045.06</v>
          </cell>
          <cell r="D579">
            <v>2236488</v>
          </cell>
          <cell r="E579">
            <v>-117869.75999999999</v>
          </cell>
          <cell r="F579">
            <v>248374.93</v>
          </cell>
          <cell r="G579">
            <v>-1993511.43</v>
          </cell>
          <cell r="H579">
            <v>0</v>
          </cell>
          <cell r="I579">
            <v>315.77</v>
          </cell>
          <cell r="J579">
            <v>0</v>
          </cell>
          <cell r="K579">
            <v>3631328.76</v>
          </cell>
          <cell r="L579">
            <v>4913787.43</v>
          </cell>
          <cell r="M579">
            <v>4132364.8</v>
          </cell>
          <cell r="N579">
            <v>6621643.5099999998</v>
          </cell>
          <cell r="O579">
            <v>0</v>
          </cell>
          <cell r="P579">
            <v>0</v>
          </cell>
          <cell r="Q579">
            <v>0</v>
          </cell>
          <cell r="R579">
            <v>0</v>
          </cell>
          <cell r="S579">
            <v>0</v>
          </cell>
          <cell r="T579">
            <v>0</v>
          </cell>
          <cell r="U579">
            <v>0</v>
          </cell>
          <cell r="V579">
            <v>0</v>
          </cell>
          <cell r="W579">
            <v>0</v>
          </cell>
          <cell r="X579">
            <v>0</v>
          </cell>
          <cell r="Y579">
            <v>0</v>
          </cell>
          <cell r="Z579">
            <v>0</v>
          </cell>
          <cell r="AA579">
            <v>0</v>
          </cell>
          <cell r="AB579">
            <v>0</v>
          </cell>
          <cell r="AC579">
            <v>115533.37</v>
          </cell>
          <cell r="AD579">
            <v>0</v>
          </cell>
          <cell r="AE579">
            <v>0</v>
          </cell>
          <cell r="AF579">
            <v>0</v>
          </cell>
          <cell r="AG579">
            <v>7521446.6699999999</v>
          </cell>
          <cell r="AH579">
            <v>17969696.309999999</v>
          </cell>
          <cell r="AI579">
            <v>3532328.42</v>
          </cell>
          <cell r="AJ579">
            <v>6835584.79</v>
          </cell>
          <cell r="AK579">
            <v>1767416.11</v>
          </cell>
          <cell r="AL579">
            <v>2369715.02</v>
          </cell>
          <cell r="AM579">
            <v>19526397.77</v>
          </cell>
          <cell r="AN579">
            <v>41195289.990000002</v>
          </cell>
        </row>
        <row r="581">
          <cell r="A581" t="str">
            <v>INTER-COMPANY MARGIN</v>
          </cell>
        </row>
        <row r="583">
          <cell r="A583">
            <v>641800</v>
          </cell>
          <cell r="B583" t="str">
            <v>Inter-company contracts</v>
          </cell>
          <cell r="C583">
            <v>3414922</v>
          </cell>
          <cell r="D583">
            <v>6900000</v>
          </cell>
          <cell r="E583">
            <v>0</v>
          </cell>
          <cell r="F583">
            <v>0</v>
          </cell>
          <cell r="G583">
            <v>0</v>
          </cell>
          <cell r="H583">
            <v>0</v>
          </cell>
          <cell r="I583">
            <v>0</v>
          </cell>
          <cell r="J583">
            <v>0</v>
          </cell>
          <cell r="K583">
            <v>1099999.94</v>
          </cell>
          <cell r="L583">
            <v>1127249.95</v>
          </cell>
          <cell r="M583">
            <v>59109.89</v>
          </cell>
          <cell r="N583">
            <v>0</v>
          </cell>
          <cell r="O583">
            <v>0</v>
          </cell>
          <cell r="P583">
            <v>0</v>
          </cell>
          <cell r="Q583">
            <v>0</v>
          </cell>
          <cell r="R583">
            <v>0</v>
          </cell>
          <cell r="S583">
            <v>0</v>
          </cell>
          <cell r="T583">
            <v>0</v>
          </cell>
          <cell r="U583">
            <v>0</v>
          </cell>
          <cell r="V583">
            <v>0</v>
          </cell>
          <cell r="W583">
            <v>0</v>
          </cell>
          <cell r="X583">
            <v>0</v>
          </cell>
          <cell r="Y583">
            <v>0</v>
          </cell>
          <cell r="Z583">
            <v>0</v>
          </cell>
          <cell r="AA583">
            <v>0</v>
          </cell>
          <cell r="AB583">
            <v>0</v>
          </cell>
          <cell r="AC583">
            <v>0</v>
          </cell>
          <cell r="AD583">
            <v>0</v>
          </cell>
          <cell r="AE583">
            <v>0</v>
          </cell>
          <cell r="AF583">
            <v>0</v>
          </cell>
          <cell r="AG583">
            <v>5209183.9400000004</v>
          </cell>
          <cell r="AH583">
            <v>5364198.1900000004</v>
          </cell>
          <cell r="AI583">
            <v>18753771.899999999</v>
          </cell>
          <cell r="AJ583">
            <v>1546959.27</v>
          </cell>
          <cell r="AK583">
            <v>1628469.39</v>
          </cell>
          <cell r="AL583">
            <v>3255000</v>
          </cell>
          <cell r="AM583">
            <v>30165457.059999999</v>
          </cell>
          <cell r="AN583">
            <v>18193407.41</v>
          </cell>
        </row>
        <row r="584">
          <cell r="A584">
            <v>641858</v>
          </cell>
          <cell r="B584" t="str">
            <v>Contracts TXU SA</v>
          </cell>
          <cell r="C584">
            <v>0</v>
          </cell>
          <cell r="D584">
            <v>0</v>
          </cell>
          <cell r="E584">
            <v>0</v>
          </cell>
          <cell r="F584">
            <v>0</v>
          </cell>
          <cell r="G584">
            <v>0</v>
          </cell>
          <cell r="H584">
            <v>0</v>
          </cell>
          <cell r="I584">
            <v>0</v>
          </cell>
          <cell r="J584">
            <v>0</v>
          </cell>
          <cell r="K584">
            <v>0</v>
          </cell>
          <cell r="L584">
            <v>0</v>
          </cell>
          <cell r="M584">
            <v>0</v>
          </cell>
          <cell r="N584">
            <v>0</v>
          </cell>
          <cell r="O584">
            <v>0</v>
          </cell>
          <cell r="P584">
            <v>0</v>
          </cell>
          <cell r="Q584">
            <v>0</v>
          </cell>
          <cell r="R584">
            <v>0</v>
          </cell>
          <cell r="S584">
            <v>0</v>
          </cell>
          <cell r="T584">
            <v>0</v>
          </cell>
          <cell r="U584">
            <v>0</v>
          </cell>
          <cell r="V584">
            <v>0</v>
          </cell>
          <cell r="W584">
            <v>0</v>
          </cell>
          <cell r="X584">
            <v>0</v>
          </cell>
          <cell r="Y584">
            <v>0</v>
          </cell>
          <cell r="Z584">
            <v>0</v>
          </cell>
          <cell r="AA584">
            <v>0</v>
          </cell>
          <cell r="AB584">
            <v>0</v>
          </cell>
          <cell r="AC584">
            <v>0</v>
          </cell>
          <cell r="AD584">
            <v>0</v>
          </cell>
          <cell r="AE584">
            <v>0</v>
          </cell>
          <cell r="AF584">
            <v>0</v>
          </cell>
          <cell r="AG584">
            <v>0</v>
          </cell>
          <cell r="AH584">
            <v>0</v>
          </cell>
          <cell r="AI584">
            <v>0</v>
          </cell>
          <cell r="AJ584">
            <v>0</v>
          </cell>
          <cell r="AK584">
            <v>4009491.5</v>
          </cell>
          <cell r="AL584">
            <v>11469000</v>
          </cell>
          <cell r="AM584">
            <v>4009491.5</v>
          </cell>
          <cell r="AN584">
            <v>11469000</v>
          </cell>
        </row>
        <row r="585">
          <cell r="A585">
            <v>641881</v>
          </cell>
          <cell r="B585" t="str">
            <v>Int-Meter Reading</v>
          </cell>
          <cell r="C585">
            <v>0</v>
          </cell>
          <cell r="D585">
            <v>0</v>
          </cell>
          <cell r="E585">
            <v>0</v>
          </cell>
          <cell r="F585">
            <v>0</v>
          </cell>
          <cell r="G585">
            <v>0</v>
          </cell>
          <cell r="H585">
            <v>0</v>
          </cell>
          <cell r="I585">
            <v>0</v>
          </cell>
          <cell r="J585">
            <v>0</v>
          </cell>
          <cell r="K585">
            <v>0</v>
          </cell>
          <cell r="L585">
            <v>0</v>
          </cell>
          <cell r="M585">
            <v>0</v>
          </cell>
          <cell r="N585">
            <v>0</v>
          </cell>
          <cell r="O585">
            <v>0</v>
          </cell>
          <cell r="P585">
            <v>0</v>
          </cell>
          <cell r="Q585">
            <v>0</v>
          </cell>
          <cell r="R585">
            <v>0</v>
          </cell>
          <cell r="S585">
            <v>0</v>
          </cell>
          <cell r="T585">
            <v>0</v>
          </cell>
          <cell r="U585">
            <v>0</v>
          </cell>
          <cell r="V585">
            <v>0</v>
          </cell>
          <cell r="W585">
            <v>0</v>
          </cell>
          <cell r="X585">
            <v>0</v>
          </cell>
          <cell r="Y585">
            <v>0</v>
          </cell>
          <cell r="Z585">
            <v>0</v>
          </cell>
          <cell r="AA585">
            <v>0</v>
          </cell>
          <cell r="AB585">
            <v>0</v>
          </cell>
          <cell r="AC585">
            <v>0</v>
          </cell>
          <cell r="AD585">
            <v>0</v>
          </cell>
          <cell r="AE585">
            <v>0</v>
          </cell>
          <cell r="AF585">
            <v>0</v>
          </cell>
          <cell r="AG585">
            <v>0</v>
          </cell>
          <cell r="AH585">
            <v>0</v>
          </cell>
          <cell r="AI585">
            <v>484176.76</v>
          </cell>
          <cell r="AJ585">
            <v>709938.21</v>
          </cell>
          <cell r="AK585">
            <v>0</v>
          </cell>
          <cell r="AL585">
            <v>0</v>
          </cell>
          <cell r="AM585">
            <v>484176.76</v>
          </cell>
          <cell r="AN585">
            <v>709938.21</v>
          </cell>
        </row>
        <row r="586">
          <cell r="A586">
            <v>641883</v>
          </cell>
          <cell r="B586" t="str">
            <v>Int - Metering</v>
          </cell>
          <cell r="C586">
            <v>0</v>
          </cell>
          <cell r="D586">
            <v>0</v>
          </cell>
          <cell r="E586">
            <v>0</v>
          </cell>
          <cell r="F586">
            <v>0</v>
          </cell>
          <cell r="G586">
            <v>0</v>
          </cell>
          <cell r="H586">
            <v>0</v>
          </cell>
          <cell r="I586">
            <v>0</v>
          </cell>
          <cell r="J586">
            <v>0</v>
          </cell>
          <cell r="K586">
            <v>0</v>
          </cell>
          <cell r="L586">
            <v>0</v>
          </cell>
          <cell r="M586">
            <v>0</v>
          </cell>
          <cell r="N586">
            <v>0</v>
          </cell>
          <cell r="O586">
            <v>0</v>
          </cell>
          <cell r="P586">
            <v>0</v>
          </cell>
          <cell r="Q586">
            <v>0</v>
          </cell>
          <cell r="R586">
            <v>0</v>
          </cell>
          <cell r="S586">
            <v>0</v>
          </cell>
          <cell r="T586">
            <v>0</v>
          </cell>
          <cell r="U586">
            <v>0</v>
          </cell>
          <cell r="V586">
            <v>0</v>
          </cell>
          <cell r="W586">
            <v>0</v>
          </cell>
          <cell r="X586">
            <v>0</v>
          </cell>
          <cell r="Y586">
            <v>0</v>
          </cell>
          <cell r="Z586">
            <v>0</v>
          </cell>
          <cell r="AA586">
            <v>0</v>
          </cell>
          <cell r="AB586">
            <v>0</v>
          </cell>
          <cell r="AC586">
            <v>0</v>
          </cell>
          <cell r="AD586">
            <v>0</v>
          </cell>
          <cell r="AE586">
            <v>0</v>
          </cell>
          <cell r="AF586">
            <v>0</v>
          </cell>
          <cell r="AG586">
            <v>0</v>
          </cell>
          <cell r="AH586">
            <v>0</v>
          </cell>
          <cell r="AI586">
            <v>772000</v>
          </cell>
          <cell r="AJ586">
            <v>211500</v>
          </cell>
          <cell r="AK586">
            <v>0</v>
          </cell>
          <cell r="AL586">
            <v>0</v>
          </cell>
          <cell r="AM586">
            <v>772000</v>
          </cell>
          <cell r="AN586">
            <v>211500</v>
          </cell>
        </row>
        <row r="587">
          <cell r="A587">
            <v>641885</v>
          </cell>
          <cell r="B587" t="str">
            <v>Int - Customer Billing</v>
          </cell>
          <cell r="C587">
            <v>0</v>
          </cell>
          <cell r="D587">
            <v>0</v>
          </cell>
          <cell r="E587">
            <v>0</v>
          </cell>
          <cell r="F587">
            <v>0</v>
          </cell>
          <cell r="G587">
            <v>0</v>
          </cell>
          <cell r="H587">
            <v>0</v>
          </cell>
          <cell r="I587">
            <v>0</v>
          </cell>
          <cell r="J587">
            <v>0</v>
          </cell>
          <cell r="K587">
            <v>0</v>
          </cell>
          <cell r="L587">
            <v>0</v>
          </cell>
          <cell r="M587">
            <v>0</v>
          </cell>
          <cell r="N587">
            <v>0</v>
          </cell>
          <cell r="O587">
            <v>0</v>
          </cell>
          <cell r="P587">
            <v>0</v>
          </cell>
          <cell r="Q587">
            <v>0</v>
          </cell>
          <cell r="R587">
            <v>0</v>
          </cell>
          <cell r="S587">
            <v>0</v>
          </cell>
          <cell r="T587">
            <v>0</v>
          </cell>
          <cell r="U587">
            <v>0</v>
          </cell>
          <cell r="V587">
            <v>0</v>
          </cell>
          <cell r="W587">
            <v>0</v>
          </cell>
          <cell r="X587">
            <v>0</v>
          </cell>
          <cell r="Y587">
            <v>0</v>
          </cell>
          <cell r="Z587">
            <v>0</v>
          </cell>
          <cell r="AA587">
            <v>0</v>
          </cell>
          <cell r="AB587">
            <v>0</v>
          </cell>
          <cell r="AC587">
            <v>0</v>
          </cell>
          <cell r="AD587">
            <v>0</v>
          </cell>
          <cell r="AE587">
            <v>0</v>
          </cell>
          <cell r="AF587">
            <v>0</v>
          </cell>
          <cell r="AG587">
            <v>0</v>
          </cell>
          <cell r="AH587">
            <v>0</v>
          </cell>
          <cell r="AI587">
            <v>1330694.8400000001</v>
          </cell>
          <cell r="AJ587">
            <v>1996042.26</v>
          </cell>
          <cell r="AK587">
            <v>0</v>
          </cell>
          <cell r="AL587">
            <v>0</v>
          </cell>
          <cell r="AM587">
            <v>1330694.8400000001</v>
          </cell>
          <cell r="AN587">
            <v>1996042.26</v>
          </cell>
        </row>
        <row r="588">
          <cell r="A588">
            <v>641887</v>
          </cell>
          <cell r="B588" t="str">
            <v>Int-Customer Credit Mgt</v>
          </cell>
          <cell r="C588">
            <v>0</v>
          </cell>
          <cell r="D588">
            <v>0</v>
          </cell>
          <cell r="E588">
            <v>0</v>
          </cell>
          <cell r="F588">
            <v>0</v>
          </cell>
          <cell r="G588">
            <v>0</v>
          </cell>
          <cell r="H588">
            <v>0</v>
          </cell>
          <cell r="I588">
            <v>0</v>
          </cell>
          <cell r="J588">
            <v>0</v>
          </cell>
          <cell r="K588">
            <v>0</v>
          </cell>
          <cell r="L588">
            <v>0</v>
          </cell>
          <cell r="M588">
            <v>0</v>
          </cell>
          <cell r="N588">
            <v>0</v>
          </cell>
          <cell r="O588">
            <v>0</v>
          </cell>
          <cell r="P588">
            <v>0</v>
          </cell>
          <cell r="Q588">
            <v>0</v>
          </cell>
          <cell r="R588">
            <v>0</v>
          </cell>
          <cell r="S588">
            <v>0</v>
          </cell>
          <cell r="T588">
            <v>0</v>
          </cell>
          <cell r="U588">
            <v>0</v>
          </cell>
          <cell r="V588">
            <v>0</v>
          </cell>
          <cell r="W588">
            <v>0</v>
          </cell>
          <cell r="X588">
            <v>0</v>
          </cell>
          <cell r="Y588">
            <v>0</v>
          </cell>
          <cell r="Z588">
            <v>0</v>
          </cell>
          <cell r="AA588">
            <v>0</v>
          </cell>
          <cell r="AB588">
            <v>0</v>
          </cell>
          <cell r="AC588">
            <v>0</v>
          </cell>
          <cell r="AD588">
            <v>0</v>
          </cell>
          <cell r="AE588">
            <v>0</v>
          </cell>
          <cell r="AF588">
            <v>0</v>
          </cell>
          <cell r="AG588">
            <v>0</v>
          </cell>
          <cell r="AH588">
            <v>0</v>
          </cell>
          <cell r="AI588">
            <v>1651375.84</v>
          </cell>
          <cell r="AJ588">
            <v>2477063.7599999998</v>
          </cell>
          <cell r="AK588">
            <v>0</v>
          </cell>
          <cell r="AL588">
            <v>0</v>
          </cell>
          <cell r="AM588">
            <v>1651375.84</v>
          </cell>
          <cell r="AN588">
            <v>2477063.7599999998</v>
          </cell>
        </row>
        <row r="589">
          <cell r="A589">
            <v>641889</v>
          </cell>
          <cell r="B589" t="str">
            <v>Int - Call Centre Services</v>
          </cell>
          <cell r="C589">
            <v>0</v>
          </cell>
          <cell r="D589">
            <v>0</v>
          </cell>
          <cell r="E589">
            <v>0</v>
          </cell>
          <cell r="F589">
            <v>0</v>
          </cell>
          <cell r="G589">
            <v>0</v>
          </cell>
          <cell r="H589">
            <v>0</v>
          </cell>
          <cell r="I589">
            <v>0</v>
          </cell>
          <cell r="J589">
            <v>0</v>
          </cell>
          <cell r="K589">
            <v>0</v>
          </cell>
          <cell r="L589">
            <v>0</v>
          </cell>
          <cell r="M589">
            <v>0</v>
          </cell>
          <cell r="N589">
            <v>0</v>
          </cell>
          <cell r="O589">
            <v>0</v>
          </cell>
          <cell r="P589">
            <v>0</v>
          </cell>
          <cell r="Q589">
            <v>0</v>
          </cell>
          <cell r="R589">
            <v>0</v>
          </cell>
          <cell r="S589">
            <v>0</v>
          </cell>
          <cell r="T589">
            <v>0</v>
          </cell>
          <cell r="U589">
            <v>0</v>
          </cell>
          <cell r="V589">
            <v>0</v>
          </cell>
          <cell r="W589">
            <v>0</v>
          </cell>
          <cell r="X589">
            <v>0</v>
          </cell>
          <cell r="Y589">
            <v>0</v>
          </cell>
          <cell r="Z589">
            <v>0</v>
          </cell>
          <cell r="AA589">
            <v>0</v>
          </cell>
          <cell r="AB589">
            <v>0</v>
          </cell>
          <cell r="AC589">
            <v>0</v>
          </cell>
          <cell r="AD589">
            <v>0</v>
          </cell>
          <cell r="AE589">
            <v>0</v>
          </cell>
          <cell r="AF589">
            <v>0</v>
          </cell>
          <cell r="AG589">
            <v>0</v>
          </cell>
          <cell r="AH589">
            <v>0</v>
          </cell>
          <cell r="AI589">
            <v>1704438.34</v>
          </cell>
          <cell r="AJ589">
            <v>2556657.5099999998</v>
          </cell>
          <cell r="AK589">
            <v>0</v>
          </cell>
          <cell r="AL589">
            <v>0</v>
          </cell>
          <cell r="AM589">
            <v>1704438.34</v>
          </cell>
          <cell r="AN589">
            <v>2556657.5099999998</v>
          </cell>
        </row>
        <row r="590">
          <cell r="A590">
            <v>641900</v>
          </cell>
          <cell r="B590" t="str">
            <v>Int - Management fee</v>
          </cell>
          <cell r="C590">
            <v>0</v>
          </cell>
          <cell r="D590">
            <v>0</v>
          </cell>
          <cell r="E590">
            <v>0</v>
          </cell>
          <cell r="F590">
            <v>0</v>
          </cell>
          <cell r="G590">
            <v>0</v>
          </cell>
          <cell r="H590">
            <v>0</v>
          </cell>
          <cell r="I590">
            <v>0</v>
          </cell>
          <cell r="J590">
            <v>0</v>
          </cell>
          <cell r="K590">
            <v>0</v>
          </cell>
          <cell r="L590">
            <v>0</v>
          </cell>
          <cell r="M590">
            <v>0</v>
          </cell>
          <cell r="N590">
            <v>0</v>
          </cell>
          <cell r="O590">
            <v>0</v>
          </cell>
          <cell r="P590">
            <v>0</v>
          </cell>
          <cell r="Q590">
            <v>0</v>
          </cell>
          <cell r="R590">
            <v>0</v>
          </cell>
          <cell r="S590">
            <v>0</v>
          </cell>
          <cell r="T590">
            <v>0</v>
          </cell>
          <cell r="U590">
            <v>0</v>
          </cell>
          <cell r="V590">
            <v>0</v>
          </cell>
          <cell r="W590">
            <v>0</v>
          </cell>
          <cell r="X590">
            <v>0</v>
          </cell>
          <cell r="Y590">
            <v>0</v>
          </cell>
          <cell r="Z590">
            <v>0</v>
          </cell>
          <cell r="AA590">
            <v>0</v>
          </cell>
          <cell r="AB590">
            <v>0</v>
          </cell>
          <cell r="AC590">
            <v>0</v>
          </cell>
          <cell r="AD590">
            <v>0</v>
          </cell>
          <cell r="AE590">
            <v>0</v>
          </cell>
          <cell r="AF590">
            <v>0</v>
          </cell>
          <cell r="AG590">
            <v>0</v>
          </cell>
          <cell r="AH590">
            <v>0</v>
          </cell>
          <cell r="AI590">
            <v>875023.35</v>
          </cell>
          <cell r="AJ590">
            <v>791838</v>
          </cell>
          <cell r="AK590">
            <v>0</v>
          </cell>
          <cell r="AL590">
            <v>0</v>
          </cell>
          <cell r="AM590">
            <v>875023.35</v>
          </cell>
          <cell r="AN590">
            <v>791838</v>
          </cell>
        </row>
        <row r="591">
          <cell r="A591">
            <v>700000</v>
          </cell>
          <cell r="B591" t="str">
            <v>Internal Tfr Expense</v>
          </cell>
          <cell r="C591">
            <v>0</v>
          </cell>
          <cell r="D591">
            <v>0</v>
          </cell>
          <cell r="E591">
            <v>0</v>
          </cell>
          <cell r="F591">
            <v>0</v>
          </cell>
          <cell r="G591">
            <v>0</v>
          </cell>
          <cell r="H591">
            <v>0</v>
          </cell>
          <cell r="I591">
            <v>0</v>
          </cell>
          <cell r="J591">
            <v>0</v>
          </cell>
          <cell r="K591">
            <v>0</v>
          </cell>
          <cell r="L591">
            <v>0</v>
          </cell>
          <cell r="M591">
            <v>0</v>
          </cell>
          <cell r="N591">
            <v>0</v>
          </cell>
          <cell r="O591">
            <v>0</v>
          </cell>
          <cell r="P591">
            <v>0</v>
          </cell>
          <cell r="Q591">
            <v>0</v>
          </cell>
          <cell r="R591">
            <v>0</v>
          </cell>
          <cell r="S591">
            <v>0</v>
          </cell>
          <cell r="T591">
            <v>0</v>
          </cell>
          <cell r="U591">
            <v>0</v>
          </cell>
          <cell r="V591">
            <v>0</v>
          </cell>
          <cell r="W591">
            <v>0</v>
          </cell>
          <cell r="X591">
            <v>0</v>
          </cell>
          <cell r="Y591">
            <v>0</v>
          </cell>
          <cell r="Z591">
            <v>0</v>
          </cell>
          <cell r="AA591">
            <v>0</v>
          </cell>
          <cell r="AB591">
            <v>0</v>
          </cell>
          <cell r="AC591">
            <v>0</v>
          </cell>
          <cell r="AD591">
            <v>0</v>
          </cell>
          <cell r="AE591">
            <v>0</v>
          </cell>
          <cell r="AF591">
            <v>0</v>
          </cell>
          <cell r="AG591">
            <v>0</v>
          </cell>
          <cell r="AH591">
            <v>0</v>
          </cell>
          <cell r="AI591">
            <v>0</v>
          </cell>
          <cell r="AJ591">
            <v>0</v>
          </cell>
          <cell r="AK591">
            <v>0</v>
          </cell>
          <cell r="AL591">
            <v>0</v>
          </cell>
          <cell r="AM591">
            <v>0</v>
          </cell>
          <cell r="AN591">
            <v>0</v>
          </cell>
        </row>
        <row r="592">
          <cell r="A592">
            <v>800000</v>
          </cell>
          <cell r="B592" t="str">
            <v>Internal Tfr Rev</v>
          </cell>
          <cell r="C592">
            <v>0</v>
          </cell>
          <cell r="D592">
            <v>0</v>
          </cell>
          <cell r="E592">
            <v>0</v>
          </cell>
          <cell r="F592">
            <v>0</v>
          </cell>
          <cell r="G592">
            <v>0</v>
          </cell>
          <cell r="H592">
            <v>0</v>
          </cell>
          <cell r="I592">
            <v>0</v>
          </cell>
          <cell r="J592">
            <v>0</v>
          </cell>
          <cell r="K592">
            <v>0</v>
          </cell>
          <cell r="L592">
            <v>0</v>
          </cell>
          <cell r="M592">
            <v>0</v>
          </cell>
          <cell r="N592">
            <v>0</v>
          </cell>
          <cell r="O592">
            <v>0</v>
          </cell>
          <cell r="P592">
            <v>0</v>
          </cell>
          <cell r="Q592">
            <v>0</v>
          </cell>
          <cell r="R592">
            <v>0</v>
          </cell>
          <cell r="S592">
            <v>0</v>
          </cell>
          <cell r="T592">
            <v>0</v>
          </cell>
          <cell r="U592">
            <v>0</v>
          </cell>
          <cell r="V592">
            <v>0</v>
          </cell>
          <cell r="W592">
            <v>0</v>
          </cell>
          <cell r="X592">
            <v>0</v>
          </cell>
          <cell r="Y592">
            <v>0</v>
          </cell>
          <cell r="Z592">
            <v>0</v>
          </cell>
          <cell r="AA592">
            <v>0</v>
          </cell>
          <cell r="AB592">
            <v>0</v>
          </cell>
          <cell r="AC592">
            <v>0</v>
          </cell>
          <cell r="AD592">
            <v>0</v>
          </cell>
          <cell r="AE592">
            <v>0</v>
          </cell>
          <cell r="AF592">
            <v>0</v>
          </cell>
          <cell r="AG592">
            <v>0</v>
          </cell>
          <cell r="AH592">
            <v>0</v>
          </cell>
          <cell r="AI592">
            <v>0</v>
          </cell>
          <cell r="AJ592">
            <v>0</v>
          </cell>
          <cell r="AK592">
            <v>0</v>
          </cell>
          <cell r="AL592">
            <v>0</v>
          </cell>
          <cell r="AM592">
            <v>0</v>
          </cell>
          <cell r="AN592">
            <v>0</v>
          </cell>
        </row>
        <row r="593">
          <cell r="A593">
            <v>641300</v>
          </cell>
          <cell r="B593" t="str">
            <v>Contract margin</v>
          </cell>
          <cell r="C593">
            <v>0</v>
          </cell>
          <cell r="D593">
            <v>0</v>
          </cell>
          <cell r="E593">
            <v>0</v>
          </cell>
          <cell r="F593">
            <v>0</v>
          </cell>
          <cell r="G593">
            <v>0</v>
          </cell>
          <cell r="H593">
            <v>0</v>
          </cell>
          <cell r="I593">
            <v>0</v>
          </cell>
          <cell r="J593">
            <v>0</v>
          </cell>
          <cell r="K593">
            <v>0</v>
          </cell>
          <cell r="L593">
            <v>0</v>
          </cell>
          <cell r="M593">
            <v>0</v>
          </cell>
          <cell r="N593">
            <v>0</v>
          </cell>
          <cell r="O593">
            <v>0</v>
          </cell>
          <cell r="P593">
            <v>0</v>
          </cell>
          <cell r="Q593">
            <v>0</v>
          </cell>
          <cell r="R593">
            <v>0</v>
          </cell>
          <cell r="S593">
            <v>0</v>
          </cell>
          <cell r="T593">
            <v>0</v>
          </cell>
          <cell r="U593">
            <v>0</v>
          </cell>
          <cell r="V593">
            <v>0</v>
          </cell>
          <cell r="W593">
            <v>0</v>
          </cell>
          <cell r="X593">
            <v>0</v>
          </cell>
          <cell r="Y593">
            <v>0</v>
          </cell>
          <cell r="Z593">
            <v>0</v>
          </cell>
          <cell r="AA593">
            <v>0</v>
          </cell>
          <cell r="AB593">
            <v>0</v>
          </cell>
          <cell r="AC593">
            <v>0</v>
          </cell>
          <cell r="AD593">
            <v>0</v>
          </cell>
          <cell r="AE593">
            <v>0</v>
          </cell>
          <cell r="AF593">
            <v>0</v>
          </cell>
          <cell r="AG593">
            <v>0</v>
          </cell>
          <cell r="AH593">
            <v>0</v>
          </cell>
          <cell r="AI593">
            <v>0</v>
          </cell>
          <cell r="AJ593">
            <v>0</v>
          </cell>
          <cell r="AK593">
            <v>0</v>
          </cell>
          <cell r="AL593">
            <v>0</v>
          </cell>
          <cell r="AM593">
            <v>0</v>
          </cell>
          <cell r="AN593">
            <v>0</v>
          </cell>
        </row>
        <row r="594">
          <cell r="A594">
            <v>641340</v>
          </cell>
          <cell r="B594" t="str">
            <v>Contract Internal Enetech</v>
          </cell>
          <cell r="C594">
            <v>0</v>
          </cell>
          <cell r="D594">
            <v>0</v>
          </cell>
          <cell r="E594">
            <v>0</v>
          </cell>
          <cell r="F594">
            <v>0</v>
          </cell>
          <cell r="G594">
            <v>0</v>
          </cell>
          <cell r="H594">
            <v>0</v>
          </cell>
          <cell r="I594">
            <v>0</v>
          </cell>
          <cell r="J594">
            <v>0</v>
          </cell>
          <cell r="K594">
            <v>0</v>
          </cell>
          <cell r="L594">
            <v>0</v>
          </cell>
          <cell r="M594">
            <v>0</v>
          </cell>
          <cell r="N594">
            <v>0</v>
          </cell>
          <cell r="O594">
            <v>0</v>
          </cell>
          <cell r="P594">
            <v>0</v>
          </cell>
          <cell r="Q594">
            <v>0</v>
          </cell>
          <cell r="R594">
            <v>0</v>
          </cell>
          <cell r="S594">
            <v>0</v>
          </cell>
          <cell r="T594">
            <v>0</v>
          </cell>
          <cell r="U594">
            <v>0</v>
          </cell>
          <cell r="V594">
            <v>0</v>
          </cell>
          <cell r="W594">
            <v>0</v>
          </cell>
          <cell r="X594">
            <v>0</v>
          </cell>
          <cell r="Y594">
            <v>0</v>
          </cell>
          <cell r="Z594">
            <v>0</v>
          </cell>
          <cell r="AA594">
            <v>0</v>
          </cell>
          <cell r="AB594">
            <v>0</v>
          </cell>
          <cell r="AC594">
            <v>0</v>
          </cell>
          <cell r="AD594">
            <v>0</v>
          </cell>
          <cell r="AE594">
            <v>0</v>
          </cell>
          <cell r="AF594">
            <v>0</v>
          </cell>
          <cell r="AG594">
            <v>0</v>
          </cell>
          <cell r="AH594">
            <v>0</v>
          </cell>
          <cell r="AI594">
            <v>0</v>
          </cell>
          <cell r="AJ594">
            <v>0</v>
          </cell>
          <cell r="AK594">
            <v>0</v>
          </cell>
          <cell r="AL594">
            <v>0</v>
          </cell>
          <cell r="AM594">
            <v>0</v>
          </cell>
          <cell r="AN594">
            <v>0</v>
          </cell>
        </row>
        <row r="595">
          <cell r="A595">
            <v>641350</v>
          </cell>
          <cell r="B595" t="str">
            <v>Contract Margin EE</v>
          </cell>
          <cell r="C595">
            <v>0</v>
          </cell>
          <cell r="D595">
            <v>0</v>
          </cell>
          <cell r="E595">
            <v>0</v>
          </cell>
          <cell r="F595">
            <v>0</v>
          </cell>
          <cell r="G595">
            <v>0</v>
          </cell>
          <cell r="H595">
            <v>0</v>
          </cell>
          <cell r="I595">
            <v>0</v>
          </cell>
          <cell r="J595">
            <v>0</v>
          </cell>
          <cell r="K595">
            <v>0</v>
          </cell>
          <cell r="L595">
            <v>0</v>
          </cell>
          <cell r="M595">
            <v>0</v>
          </cell>
          <cell r="N595">
            <v>0</v>
          </cell>
          <cell r="O595">
            <v>0</v>
          </cell>
          <cell r="P595">
            <v>0</v>
          </cell>
          <cell r="Q595">
            <v>0</v>
          </cell>
          <cell r="R595">
            <v>0</v>
          </cell>
          <cell r="S595">
            <v>0</v>
          </cell>
          <cell r="T595">
            <v>0</v>
          </cell>
          <cell r="U595">
            <v>0</v>
          </cell>
          <cell r="V595">
            <v>0</v>
          </cell>
          <cell r="W595">
            <v>0</v>
          </cell>
          <cell r="X595">
            <v>0</v>
          </cell>
          <cell r="Y595">
            <v>0</v>
          </cell>
          <cell r="Z595">
            <v>0</v>
          </cell>
          <cell r="AA595">
            <v>0</v>
          </cell>
          <cell r="AB595">
            <v>0</v>
          </cell>
          <cell r="AC595">
            <v>0</v>
          </cell>
          <cell r="AD595">
            <v>0</v>
          </cell>
          <cell r="AE595">
            <v>0</v>
          </cell>
          <cell r="AF595">
            <v>0</v>
          </cell>
          <cell r="AG595">
            <v>0</v>
          </cell>
          <cell r="AH595">
            <v>0</v>
          </cell>
          <cell r="AI595">
            <v>0</v>
          </cell>
          <cell r="AJ595">
            <v>0</v>
          </cell>
          <cell r="AK595">
            <v>0</v>
          </cell>
          <cell r="AL595">
            <v>0</v>
          </cell>
          <cell r="AM595">
            <v>0</v>
          </cell>
          <cell r="AN595">
            <v>0</v>
          </cell>
        </row>
        <row r="597">
          <cell r="A597" t="str">
            <v>TOTAL</v>
          </cell>
          <cell r="B597" t="str">
            <v>INTER-COMPANY MARGIN</v>
          </cell>
          <cell r="C597">
            <v>3414922</v>
          </cell>
          <cell r="D597">
            <v>6900000</v>
          </cell>
          <cell r="E597">
            <v>0</v>
          </cell>
          <cell r="F597">
            <v>0</v>
          </cell>
          <cell r="G597">
            <v>0</v>
          </cell>
          <cell r="H597">
            <v>0</v>
          </cell>
          <cell r="I597">
            <v>0</v>
          </cell>
          <cell r="J597">
            <v>0</v>
          </cell>
          <cell r="K597">
            <v>1099999.94</v>
          </cell>
          <cell r="L597">
            <v>1127249.95</v>
          </cell>
          <cell r="M597">
            <v>59109.89</v>
          </cell>
          <cell r="N597">
            <v>0</v>
          </cell>
          <cell r="O597">
            <v>0</v>
          </cell>
          <cell r="P597">
            <v>0</v>
          </cell>
          <cell r="Q597">
            <v>0</v>
          </cell>
          <cell r="R597">
            <v>0</v>
          </cell>
          <cell r="S597">
            <v>0</v>
          </cell>
          <cell r="T597">
            <v>0</v>
          </cell>
          <cell r="U597">
            <v>0</v>
          </cell>
          <cell r="V597">
            <v>0</v>
          </cell>
          <cell r="W597">
            <v>0</v>
          </cell>
          <cell r="X597">
            <v>0</v>
          </cell>
          <cell r="Y597">
            <v>0</v>
          </cell>
          <cell r="Z597">
            <v>0</v>
          </cell>
          <cell r="AA597">
            <v>0</v>
          </cell>
          <cell r="AB597">
            <v>0</v>
          </cell>
          <cell r="AC597">
            <v>0</v>
          </cell>
          <cell r="AD597">
            <v>0</v>
          </cell>
          <cell r="AE597">
            <v>0</v>
          </cell>
          <cell r="AF597">
            <v>0</v>
          </cell>
          <cell r="AG597">
            <v>5209183.9400000004</v>
          </cell>
          <cell r="AH597">
            <v>5364198.1900000004</v>
          </cell>
          <cell r="AI597">
            <v>25571481.030000001</v>
          </cell>
          <cell r="AJ597">
            <v>10289999.01</v>
          </cell>
          <cell r="AK597">
            <v>5637960.8899999997</v>
          </cell>
          <cell r="AL597">
            <v>14724000</v>
          </cell>
          <cell r="AM597">
            <v>40992657.689999998</v>
          </cell>
          <cell r="AN597">
            <v>38405447.149999999</v>
          </cell>
        </row>
        <row r="599">
          <cell r="A599" t="str">
            <v>COST OF SALES</v>
          </cell>
        </row>
        <row r="601">
          <cell r="A601">
            <v>600100</v>
          </cell>
          <cell r="B601" t="str">
            <v>Cost of Sales</v>
          </cell>
          <cell r="C601">
            <v>0</v>
          </cell>
          <cell r="D601">
            <v>0</v>
          </cell>
          <cell r="E601">
            <v>0</v>
          </cell>
          <cell r="F601">
            <v>0</v>
          </cell>
          <cell r="G601">
            <v>0</v>
          </cell>
          <cell r="H601">
            <v>0</v>
          </cell>
          <cell r="I601">
            <v>0</v>
          </cell>
          <cell r="J601">
            <v>0</v>
          </cell>
          <cell r="K601">
            <v>0</v>
          </cell>
          <cell r="L601">
            <v>0</v>
          </cell>
          <cell r="M601">
            <v>0</v>
          </cell>
          <cell r="N601">
            <v>0</v>
          </cell>
          <cell r="O601">
            <v>0</v>
          </cell>
          <cell r="P601">
            <v>0</v>
          </cell>
          <cell r="Q601">
            <v>0</v>
          </cell>
          <cell r="R601">
            <v>0</v>
          </cell>
          <cell r="S601">
            <v>0</v>
          </cell>
          <cell r="T601">
            <v>0</v>
          </cell>
          <cell r="U601">
            <v>0</v>
          </cell>
          <cell r="V601">
            <v>0</v>
          </cell>
          <cell r="W601">
            <v>0</v>
          </cell>
          <cell r="X601">
            <v>0</v>
          </cell>
          <cell r="Y601">
            <v>0</v>
          </cell>
          <cell r="Z601">
            <v>0</v>
          </cell>
          <cell r="AA601">
            <v>0</v>
          </cell>
          <cell r="AB601">
            <v>0</v>
          </cell>
          <cell r="AC601">
            <v>0</v>
          </cell>
          <cell r="AD601">
            <v>0</v>
          </cell>
          <cell r="AE601">
            <v>0</v>
          </cell>
          <cell r="AF601">
            <v>0</v>
          </cell>
          <cell r="AG601">
            <v>-32184850.609999999</v>
          </cell>
          <cell r="AH601">
            <v>4605326.01</v>
          </cell>
          <cell r="AI601">
            <v>0</v>
          </cell>
          <cell r="AJ601">
            <v>0</v>
          </cell>
          <cell r="AK601">
            <v>0</v>
          </cell>
          <cell r="AL601">
            <v>0</v>
          </cell>
          <cell r="AM601">
            <v>-32184850.609999999</v>
          </cell>
          <cell r="AN601">
            <v>4605326.01</v>
          </cell>
        </row>
        <row r="603">
          <cell r="A603" t="str">
            <v>TOTAL</v>
          </cell>
          <cell r="B603" t="str">
            <v>COST OF SALES</v>
          </cell>
          <cell r="C603">
            <v>0</v>
          </cell>
          <cell r="D603">
            <v>0</v>
          </cell>
          <cell r="E603">
            <v>0</v>
          </cell>
          <cell r="F603">
            <v>0</v>
          </cell>
          <cell r="G603">
            <v>0</v>
          </cell>
          <cell r="H603">
            <v>0</v>
          </cell>
          <cell r="I603">
            <v>0</v>
          </cell>
          <cell r="J603">
            <v>0</v>
          </cell>
          <cell r="K603">
            <v>0</v>
          </cell>
          <cell r="L603">
            <v>0</v>
          </cell>
          <cell r="M603">
            <v>0</v>
          </cell>
          <cell r="N603">
            <v>0</v>
          </cell>
          <cell r="O603">
            <v>0</v>
          </cell>
          <cell r="P603">
            <v>0</v>
          </cell>
          <cell r="Q603">
            <v>0</v>
          </cell>
          <cell r="R603">
            <v>0</v>
          </cell>
          <cell r="S603">
            <v>0</v>
          </cell>
          <cell r="T603">
            <v>0</v>
          </cell>
          <cell r="U603">
            <v>0</v>
          </cell>
          <cell r="V603">
            <v>0</v>
          </cell>
          <cell r="W603">
            <v>0</v>
          </cell>
          <cell r="X603">
            <v>0</v>
          </cell>
          <cell r="Y603">
            <v>0</v>
          </cell>
          <cell r="Z603">
            <v>0</v>
          </cell>
          <cell r="AA603">
            <v>0</v>
          </cell>
          <cell r="AB603">
            <v>0</v>
          </cell>
          <cell r="AC603">
            <v>0</v>
          </cell>
          <cell r="AD603">
            <v>0</v>
          </cell>
          <cell r="AE603">
            <v>0</v>
          </cell>
          <cell r="AF603">
            <v>0</v>
          </cell>
          <cell r="AG603">
            <v>-32184850.609999999</v>
          </cell>
          <cell r="AH603">
            <v>4605326.01</v>
          </cell>
          <cell r="AI603">
            <v>0</v>
          </cell>
          <cell r="AJ603">
            <v>0</v>
          </cell>
          <cell r="AK603">
            <v>0</v>
          </cell>
          <cell r="AL603">
            <v>0</v>
          </cell>
          <cell r="AM603">
            <v>-32184850.609999999</v>
          </cell>
          <cell r="AN603">
            <v>4605326.01</v>
          </cell>
        </row>
        <row r="605">
          <cell r="A605" t="str">
            <v>CORPORATE ACCOUNTS</v>
          </cell>
        </row>
        <row r="607">
          <cell r="A607">
            <v>660020</v>
          </cell>
          <cell r="B607" t="str">
            <v>Recoverable Work Write Off</v>
          </cell>
          <cell r="C607">
            <v>0</v>
          </cell>
          <cell r="D607">
            <v>0</v>
          </cell>
          <cell r="E607">
            <v>0</v>
          </cell>
          <cell r="F607">
            <v>0</v>
          </cell>
          <cell r="G607">
            <v>0</v>
          </cell>
          <cell r="H607">
            <v>0</v>
          </cell>
          <cell r="I607">
            <v>0</v>
          </cell>
          <cell r="J607">
            <v>0</v>
          </cell>
          <cell r="K607">
            <v>0</v>
          </cell>
          <cell r="L607">
            <v>0</v>
          </cell>
          <cell r="M607">
            <v>0</v>
          </cell>
          <cell r="N607">
            <v>0</v>
          </cell>
          <cell r="O607">
            <v>0</v>
          </cell>
          <cell r="P607">
            <v>0</v>
          </cell>
          <cell r="Q607">
            <v>0</v>
          </cell>
          <cell r="R607">
            <v>0</v>
          </cell>
          <cell r="S607">
            <v>0</v>
          </cell>
          <cell r="T607">
            <v>0</v>
          </cell>
          <cell r="U607">
            <v>0</v>
          </cell>
          <cell r="V607">
            <v>0</v>
          </cell>
          <cell r="W607">
            <v>0</v>
          </cell>
          <cell r="X607">
            <v>0</v>
          </cell>
          <cell r="Y607">
            <v>0</v>
          </cell>
          <cell r="Z607">
            <v>0</v>
          </cell>
          <cell r="AA607">
            <v>0</v>
          </cell>
          <cell r="AB607">
            <v>0</v>
          </cell>
          <cell r="AC607">
            <v>0</v>
          </cell>
          <cell r="AD607">
            <v>0</v>
          </cell>
          <cell r="AE607">
            <v>0</v>
          </cell>
          <cell r="AF607">
            <v>0</v>
          </cell>
          <cell r="AG607">
            <v>0</v>
          </cell>
          <cell r="AH607">
            <v>38394.400000000001</v>
          </cell>
          <cell r="AI607">
            <v>0</v>
          </cell>
          <cell r="AJ607">
            <v>0</v>
          </cell>
          <cell r="AK607">
            <v>0</v>
          </cell>
          <cell r="AL607">
            <v>0</v>
          </cell>
          <cell r="AM607">
            <v>0</v>
          </cell>
          <cell r="AN607">
            <v>38394.400000000001</v>
          </cell>
        </row>
        <row r="608">
          <cell r="A608">
            <v>682000</v>
          </cell>
          <cell r="B608" t="str">
            <v>Overheads Received</v>
          </cell>
          <cell r="C608">
            <v>0</v>
          </cell>
          <cell r="D608">
            <v>0</v>
          </cell>
          <cell r="E608">
            <v>0</v>
          </cell>
          <cell r="F608">
            <v>0</v>
          </cell>
          <cell r="G608">
            <v>0</v>
          </cell>
          <cell r="H608">
            <v>0</v>
          </cell>
          <cell r="I608">
            <v>0</v>
          </cell>
          <cell r="J608">
            <v>0</v>
          </cell>
          <cell r="K608">
            <v>0</v>
          </cell>
          <cell r="L608">
            <v>0</v>
          </cell>
          <cell r="M608">
            <v>0</v>
          </cell>
          <cell r="N608">
            <v>0</v>
          </cell>
          <cell r="O608">
            <v>0</v>
          </cell>
          <cell r="P608">
            <v>0</v>
          </cell>
          <cell r="Q608">
            <v>0</v>
          </cell>
          <cell r="R608">
            <v>0</v>
          </cell>
          <cell r="S608">
            <v>0</v>
          </cell>
          <cell r="T608">
            <v>0</v>
          </cell>
          <cell r="U608">
            <v>0</v>
          </cell>
          <cell r="V608">
            <v>0</v>
          </cell>
          <cell r="W608">
            <v>0</v>
          </cell>
          <cell r="X608">
            <v>0</v>
          </cell>
          <cell r="Y608">
            <v>0</v>
          </cell>
          <cell r="Z608">
            <v>0</v>
          </cell>
          <cell r="AA608">
            <v>0</v>
          </cell>
          <cell r="AB608">
            <v>0</v>
          </cell>
          <cell r="AC608">
            <v>0</v>
          </cell>
          <cell r="AD608">
            <v>0</v>
          </cell>
          <cell r="AE608">
            <v>0</v>
          </cell>
          <cell r="AF608">
            <v>0</v>
          </cell>
          <cell r="AG608">
            <v>0</v>
          </cell>
          <cell r="AH608">
            <v>0</v>
          </cell>
          <cell r="AI608">
            <v>0</v>
          </cell>
          <cell r="AJ608">
            <v>0</v>
          </cell>
          <cell r="AK608">
            <v>0</v>
          </cell>
          <cell r="AL608">
            <v>0</v>
          </cell>
          <cell r="AM608">
            <v>0</v>
          </cell>
          <cell r="AN608">
            <v>0</v>
          </cell>
        </row>
        <row r="609">
          <cell r="A609">
            <v>682260</v>
          </cell>
          <cell r="B609" t="str">
            <v>Overheads - Corp Services</v>
          </cell>
          <cell r="C609">
            <v>0</v>
          </cell>
          <cell r="D609">
            <v>0</v>
          </cell>
          <cell r="E609">
            <v>0</v>
          </cell>
          <cell r="F609">
            <v>0</v>
          </cell>
          <cell r="G609">
            <v>0</v>
          </cell>
          <cell r="H609">
            <v>0</v>
          </cell>
          <cell r="I609">
            <v>0</v>
          </cell>
          <cell r="J609">
            <v>0</v>
          </cell>
          <cell r="K609">
            <v>0</v>
          </cell>
          <cell r="L609">
            <v>0</v>
          </cell>
          <cell r="M609">
            <v>0</v>
          </cell>
          <cell r="N609">
            <v>0</v>
          </cell>
          <cell r="O609">
            <v>0</v>
          </cell>
          <cell r="P609">
            <v>0</v>
          </cell>
          <cell r="Q609">
            <v>0</v>
          </cell>
          <cell r="R609">
            <v>0</v>
          </cell>
          <cell r="S609">
            <v>0</v>
          </cell>
          <cell r="T609">
            <v>0</v>
          </cell>
          <cell r="U609">
            <v>0</v>
          </cell>
          <cell r="V609">
            <v>0</v>
          </cell>
          <cell r="W609">
            <v>0</v>
          </cell>
          <cell r="X609">
            <v>0</v>
          </cell>
          <cell r="Y609">
            <v>0</v>
          </cell>
          <cell r="Z609">
            <v>0</v>
          </cell>
          <cell r="AA609">
            <v>0</v>
          </cell>
          <cell r="AB609">
            <v>0</v>
          </cell>
          <cell r="AC609">
            <v>0</v>
          </cell>
          <cell r="AD609">
            <v>0</v>
          </cell>
          <cell r="AE609">
            <v>0</v>
          </cell>
          <cell r="AF609">
            <v>0</v>
          </cell>
          <cell r="AG609">
            <v>0</v>
          </cell>
          <cell r="AH609">
            <v>0</v>
          </cell>
          <cell r="AI609">
            <v>0</v>
          </cell>
          <cell r="AJ609">
            <v>0</v>
          </cell>
          <cell r="AK609">
            <v>0</v>
          </cell>
          <cell r="AL609">
            <v>0</v>
          </cell>
          <cell r="AM609">
            <v>0</v>
          </cell>
          <cell r="AN609">
            <v>0</v>
          </cell>
        </row>
        <row r="610">
          <cell r="A610">
            <v>682300</v>
          </cell>
          <cell r="B610" t="str">
            <v>TUA Support Group Overheads</v>
          </cell>
          <cell r="C610">
            <v>0</v>
          </cell>
          <cell r="D610">
            <v>0</v>
          </cell>
          <cell r="E610">
            <v>0</v>
          </cell>
          <cell r="F610">
            <v>0</v>
          </cell>
          <cell r="G610">
            <v>0</v>
          </cell>
          <cell r="H610">
            <v>0</v>
          </cell>
          <cell r="I610">
            <v>0</v>
          </cell>
          <cell r="J610">
            <v>0</v>
          </cell>
          <cell r="K610">
            <v>0</v>
          </cell>
          <cell r="L610">
            <v>0</v>
          </cell>
          <cell r="M610">
            <v>0</v>
          </cell>
          <cell r="N610">
            <v>0</v>
          </cell>
          <cell r="O610">
            <v>0</v>
          </cell>
          <cell r="P610">
            <v>0</v>
          </cell>
          <cell r="Q610">
            <v>0</v>
          </cell>
          <cell r="R610">
            <v>0</v>
          </cell>
          <cell r="S610">
            <v>0</v>
          </cell>
          <cell r="T610">
            <v>0</v>
          </cell>
          <cell r="U610">
            <v>0</v>
          </cell>
          <cell r="V610">
            <v>0</v>
          </cell>
          <cell r="W610">
            <v>0</v>
          </cell>
          <cell r="X610">
            <v>0</v>
          </cell>
          <cell r="Y610">
            <v>0</v>
          </cell>
          <cell r="Z610">
            <v>0</v>
          </cell>
          <cell r="AA610">
            <v>0</v>
          </cell>
          <cell r="AB610">
            <v>0</v>
          </cell>
          <cell r="AC610">
            <v>0</v>
          </cell>
          <cell r="AD610">
            <v>0</v>
          </cell>
          <cell r="AE610">
            <v>0</v>
          </cell>
          <cell r="AF610">
            <v>0</v>
          </cell>
          <cell r="AG610">
            <v>0</v>
          </cell>
          <cell r="AH610">
            <v>0</v>
          </cell>
          <cell r="AI610">
            <v>0</v>
          </cell>
          <cell r="AJ610">
            <v>0</v>
          </cell>
          <cell r="AK610">
            <v>0</v>
          </cell>
          <cell r="AL610">
            <v>0</v>
          </cell>
          <cell r="AM610">
            <v>0</v>
          </cell>
          <cell r="AN610">
            <v>0</v>
          </cell>
        </row>
        <row r="611">
          <cell r="A611">
            <v>682500</v>
          </cell>
          <cell r="B611" t="str">
            <v>Overheads Distributed</v>
          </cell>
          <cell r="C611">
            <v>0</v>
          </cell>
          <cell r="D611">
            <v>0</v>
          </cell>
          <cell r="E611">
            <v>0</v>
          </cell>
          <cell r="F611">
            <v>0</v>
          </cell>
          <cell r="G611">
            <v>0</v>
          </cell>
          <cell r="H611">
            <v>0</v>
          </cell>
          <cell r="I611">
            <v>0</v>
          </cell>
          <cell r="J611">
            <v>0</v>
          </cell>
          <cell r="K611">
            <v>0</v>
          </cell>
          <cell r="L611">
            <v>0</v>
          </cell>
          <cell r="M611">
            <v>0</v>
          </cell>
          <cell r="N611">
            <v>0</v>
          </cell>
          <cell r="O611">
            <v>0</v>
          </cell>
          <cell r="P611">
            <v>0</v>
          </cell>
          <cell r="Q611">
            <v>0</v>
          </cell>
          <cell r="R611">
            <v>0</v>
          </cell>
          <cell r="S611">
            <v>0</v>
          </cell>
          <cell r="T611">
            <v>0</v>
          </cell>
          <cell r="U611">
            <v>0</v>
          </cell>
          <cell r="V611">
            <v>0</v>
          </cell>
          <cell r="W611">
            <v>0</v>
          </cell>
          <cell r="X611">
            <v>0</v>
          </cell>
          <cell r="Y611">
            <v>0</v>
          </cell>
          <cell r="Z611">
            <v>0</v>
          </cell>
          <cell r="AA611">
            <v>0</v>
          </cell>
          <cell r="AB611">
            <v>0</v>
          </cell>
          <cell r="AC611">
            <v>0</v>
          </cell>
          <cell r="AD611">
            <v>0</v>
          </cell>
          <cell r="AE611">
            <v>0</v>
          </cell>
          <cell r="AF611">
            <v>0</v>
          </cell>
          <cell r="AG611">
            <v>5190530.2300000004</v>
          </cell>
          <cell r="AH611">
            <v>-4220125.33</v>
          </cell>
          <cell r="AI611">
            <v>0</v>
          </cell>
          <cell r="AJ611">
            <v>0</v>
          </cell>
          <cell r="AK611">
            <v>0</v>
          </cell>
          <cell r="AL611">
            <v>0</v>
          </cell>
          <cell r="AM611">
            <v>5190530.2300000004</v>
          </cell>
          <cell r="AN611">
            <v>-4220125.33</v>
          </cell>
        </row>
        <row r="612">
          <cell r="A612">
            <v>689999</v>
          </cell>
          <cell r="B612" t="str">
            <v>Overheads Transfer to BSheet</v>
          </cell>
          <cell r="C612">
            <v>0</v>
          </cell>
          <cell r="D612">
            <v>0</v>
          </cell>
          <cell r="E612">
            <v>0</v>
          </cell>
          <cell r="F612">
            <v>0</v>
          </cell>
          <cell r="G612">
            <v>0</v>
          </cell>
          <cell r="H612">
            <v>0</v>
          </cell>
          <cell r="I612">
            <v>0</v>
          </cell>
          <cell r="J612">
            <v>0</v>
          </cell>
          <cell r="K612">
            <v>0</v>
          </cell>
          <cell r="L612">
            <v>0</v>
          </cell>
          <cell r="M612">
            <v>0</v>
          </cell>
          <cell r="N612">
            <v>0</v>
          </cell>
          <cell r="O612">
            <v>0</v>
          </cell>
          <cell r="P612">
            <v>0</v>
          </cell>
          <cell r="Q612">
            <v>0</v>
          </cell>
          <cell r="R612">
            <v>0</v>
          </cell>
          <cell r="S612">
            <v>0</v>
          </cell>
          <cell r="T612">
            <v>0</v>
          </cell>
          <cell r="U612">
            <v>0</v>
          </cell>
          <cell r="V612">
            <v>0</v>
          </cell>
          <cell r="W612">
            <v>0</v>
          </cell>
          <cell r="X612">
            <v>0</v>
          </cell>
          <cell r="Y612">
            <v>0</v>
          </cell>
          <cell r="Z612">
            <v>0</v>
          </cell>
          <cell r="AA612">
            <v>0</v>
          </cell>
          <cell r="AB612">
            <v>0</v>
          </cell>
          <cell r="AC612">
            <v>0</v>
          </cell>
          <cell r="AD612">
            <v>0</v>
          </cell>
          <cell r="AE612">
            <v>0</v>
          </cell>
          <cell r="AF612">
            <v>0</v>
          </cell>
          <cell r="AG612">
            <v>0</v>
          </cell>
          <cell r="AH612">
            <v>0</v>
          </cell>
          <cell r="AI612">
            <v>0</v>
          </cell>
          <cell r="AJ612">
            <v>0</v>
          </cell>
          <cell r="AK612">
            <v>0</v>
          </cell>
          <cell r="AL612">
            <v>0</v>
          </cell>
          <cell r="AM612">
            <v>0</v>
          </cell>
          <cell r="AN612">
            <v>0</v>
          </cell>
        </row>
        <row r="614">
          <cell r="A614" t="str">
            <v>TOTAL</v>
          </cell>
          <cell r="B614" t="str">
            <v>CORPORATE ACCOUNTS</v>
          </cell>
          <cell r="C614">
            <v>0</v>
          </cell>
          <cell r="D614">
            <v>0</v>
          </cell>
          <cell r="E614">
            <v>0</v>
          </cell>
          <cell r="F614">
            <v>0</v>
          </cell>
          <cell r="G614">
            <v>0</v>
          </cell>
          <cell r="H614">
            <v>0</v>
          </cell>
          <cell r="I614">
            <v>0</v>
          </cell>
          <cell r="J614">
            <v>0</v>
          </cell>
          <cell r="K614">
            <v>0</v>
          </cell>
          <cell r="L614">
            <v>0</v>
          </cell>
          <cell r="M614">
            <v>0</v>
          </cell>
          <cell r="N614">
            <v>0</v>
          </cell>
          <cell r="O614">
            <v>0</v>
          </cell>
          <cell r="P614">
            <v>0</v>
          </cell>
          <cell r="Q614">
            <v>0</v>
          </cell>
          <cell r="R614">
            <v>0</v>
          </cell>
          <cell r="S614">
            <v>0</v>
          </cell>
          <cell r="T614">
            <v>0</v>
          </cell>
          <cell r="U614">
            <v>0</v>
          </cell>
          <cell r="V614">
            <v>0</v>
          </cell>
          <cell r="W614">
            <v>0</v>
          </cell>
          <cell r="X614">
            <v>0</v>
          </cell>
          <cell r="Y614">
            <v>0</v>
          </cell>
          <cell r="Z614">
            <v>0</v>
          </cell>
          <cell r="AA614">
            <v>0</v>
          </cell>
          <cell r="AB614">
            <v>0</v>
          </cell>
          <cell r="AC614">
            <v>0</v>
          </cell>
          <cell r="AD614">
            <v>0</v>
          </cell>
          <cell r="AE614">
            <v>0</v>
          </cell>
          <cell r="AF614">
            <v>0</v>
          </cell>
          <cell r="AG614">
            <v>5190530.2300000004</v>
          </cell>
          <cell r="AH614">
            <v>-4181730.93</v>
          </cell>
          <cell r="AI614">
            <v>0</v>
          </cell>
          <cell r="AJ614">
            <v>0</v>
          </cell>
          <cell r="AK614">
            <v>0</v>
          </cell>
          <cell r="AL614">
            <v>0</v>
          </cell>
          <cell r="AM614">
            <v>5190530.2300000004</v>
          </cell>
          <cell r="AN614">
            <v>-4181730.93</v>
          </cell>
        </row>
        <row r="616">
          <cell r="A616" t="str">
            <v>WRITTEN DOWN VALUE</v>
          </cell>
        </row>
        <row r="618">
          <cell r="A618">
            <v>660040</v>
          </cell>
          <cell r="B618" t="str">
            <v>WDV Fixed Assets Retired</v>
          </cell>
          <cell r="C618">
            <v>0</v>
          </cell>
          <cell r="D618">
            <v>0</v>
          </cell>
          <cell r="E618">
            <v>-20116.5</v>
          </cell>
          <cell r="F618">
            <v>1274240.1000000001</v>
          </cell>
          <cell r="G618">
            <v>0</v>
          </cell>
          <cell r="H618">
            <v>0</v>
          </cell>
          <cell r="I618">
            <v>0</v>
          </cell>
          <cell r="J618">
            <v>0</v>
          </cell>
          <cell r="K618">
            <v>0</v>
          </cell>
          <cell r="L618">
            <v>0</v>
          </cell>
          <cell r="M618">
            <v>0</v>
          </cell>
          <cell r="N618">
            <v>0</v>
          </cell>
          <cell r="O618">
            <v>0</v>
          </cell>
          <cell r="P618">
            <v>0</v>
          </cell>
          <cell r="Q618">
            <v>0</v>
          </cell>
          <cell r="R618">
            <v>0</v>
          </cell>
          <cell r="S618">
            <v>0</v>
          </cell>
          <cell r="T618">
            <v>0</v>
          </cell>
          <cell r="U618">
            <v>0</v>
          </cell>
          <cell r="V618">
            <v>0</v>
          </cell>
          <cell r="W618">
            <v>0</v>
          </cell>
          <cell r="X618">
            <v>0</v>
          </cell>
          <cell r="Y618">
            <v>0</v>
          </cell>
          <cell r="Z618">
            <v>0</v>
          </cell>
          <cell r="AA618">
            <v>0</v>
          </cell>
          <cell r="AB618">
            <v>0</v>
          </cell>
          <cell r="AC618">
            <v>0</v>
          </cell>
          <cell r="AD618">
            <v>0</v>
          </cell>
          <cell r="AE618">
            <v>0</v>
          </cell>
          <cell r="AF618">
            <v>0</v>
          </cell>
          <cell r="AG618">
            <v>0</v>
          </cell>
          <cell r="AH618">
            <v>737175</v>
          </cell>
          <cell r="AI618">
            <v>0</v>
          </cell>
          <cell r="AJ618">
            <v>0</v>
          </cell>
          <cell r="AK618">
            <v>0</v>
          </cell>
          <cell r="AL618">
            <v>0</v>
          </cell>
          <cell r="AM618">
            <v>-20116.5</v>
          </cell>
          <cell r="AN618">
            <v>2011415.1</v>
          </cell>
        </row>
        <row r="620">
          <cell r="A620" t="str">
            <v>TOTAL</v>
          </cell>
          <cell r="B620" t="str">
            <v>WRITTEN DOWN VALUE</v>
          </cell>
          <cell r="C620">
            <v>0</v>
          </cell>
          <cell r="D620">
            <v>0</v>
          </cell>
          <cell r="E620">
            <v>-20116.5</v>
          </cell>
          <cell r="F620">
            <v>1274240.1000000001</v>
          </cell>
          <cell r="G620">
            <v>0</v>
          </cell>
          <cell r="H620">
            <v>0</v>
          </cell>
          <cell r="I620">
            <v>0</v>
          </cell>
          <cell r="J620">
            <v>0</v>
          </cell>
          <cell r="K620">
            <v>0</v>
          </cell>
          <cell r="L620">
            <v>0</v>
          </cell>
          <cell r="M620">
            <v>0</v>
          </cell>
          <cell r="N620">
            <v>0</v>
          </cell>
          <cell r="O620">
            <v>0</v>
          </cell>
          <cell r="P620">
            <v>0</v>
          </cell>
          <cell r="Q620">
            <v>0</v>
          </cell>
          <cell r="R620">
            <v>0</v>
          </cell>
          <cell r="S620">
            <v>0</v>
          </cell>
          <cell r="T620">
            <v>0</v>
          </cell>
          <cell r="U620">
            <v>0</v>
          </cell>
          <cell r="V620">
            <v>0</v>
          </cell>
          <cell r="W620">
            <v>0</v>
          </cell>
          <cell r="X620">
            <v>0</v>
          </cell>
          <cell r="Y620">
            <v>0</v>
          </cell>
          <cell r="Z620">
            <v>0</v>
          </cell>
          <cell r="AA620">
            <v>0</v>
          </cell>
          <cell r="AB620">
            <v>0</v>
          </cell>
          <cell r="AC620">
            <v>0</v>
          </cell>
          <cell r="AD620">
            <v>0</v>
          </cell>
          <cell r="AE620">
            <v>0</v>
          </cell>
          <cell r="AF620">
            <v>0</v>
          </cell>
          <cell r="AG620">
            <v>0</v>
          </cell>
          <cell r="AH620">
            <v>737175</v>
          </cell>
          <cell r="AI620">
            <v>0</v>
          </cell>
          <cell r="AJ620">
            <v>0</v>
          </cell>
          <cell r="AK620">
            <v>0</v>
          </cell>
          <cell r="AL620">
            <v>0</v>
          </cell>
          <cell r="AM620">
            <v>-20116.5</v>
          </cell>
          <cell r="AN620">
            <v>2011415.1</v>
          </cell>
        </row>
        <row r="622">
          <cell r="A622" t="str">
            <v>NETWORK MANAGEMENT FEE</v>
          </cell>
        </row>
        <row r="624">
          <cell r="A624">
            <v>641830</v>
          </cell>
          <cell r="B624" t="str">
            <v>Contracts EFM Mgt Fee</v>
          </cell>
          <cell r="C624">
            <v>0</v>
          </cell>
          <cell r="D624">
            <v>0</v>
          </cell>
          <cell r="E624">
            <v>0</v>
          </cell>
          <cell r="F624">
            <v>0</v>
          </cell>
          <cell r="G624">
            <v>0</v>
          </cell>
          <cell r="H624">
            <v>0</v>
          </cell>
          <cell r="I624">
            <v>0</v>
          </cell>
          <cell r="J624">
            <v>0</v>
          </cell>
          <cell r="K624">
            <v>0</v>
          </cell>
          <cell r="L624">
            <v>0</v>
          </cell>
          <cell r="M624">
            <v>0</v>
          </cell>
          <cell r="N624">
            <v>0</v>
          </cell>
          <cell r="O624">
            <v>0</v>
          </cell>
          <cell r="P624">
            <v>0</v>
          </cell>
          <cell r="Q624">
            <v>0</v>
          </cell>
          <cell r="R624">
            <v>0</v>
          </cell>
          <cell r="S624">
            <v>0</v>
          </cell>
          <cell r="T624">
            <v>0</v>
          </cell>
          <cell r="U624">
            <v>0</v>
          </cell>
          <cell r="V624">
            <v>0</v>
          </cell>
          <cell r="W624">
            <v>0</v>
          </cell>
          <cell r="X624">
            <v>0</v>
          </cell>
          <cell r="Y624">
            <v>0</v>
          </cell>
          <cell r="Z624">
            <v>0</v>
          </cell>
          <cell r="AA624">
            <v>0</v>
          </cell>
          <cell r="AB624">
            <v>0</v>
          </cell>
          <cell r="AC624">
            <v>0</v>
          </cell>
          <cell r="AD624">
            <v>0</v>
          </cell>
          <cell r="AE624">
            <v>0</v>
          </cell>
          <cell r="AF624">
            <v>0</v>
          </cell>
          <cell r="AG624">
            <v>0</v>
          </cell>
          <cell r="AH624">
            <v>1703939.43</v>
          </cell>
          <cell r="AI624">
            <v>0</v>
          </cell>
          <cell r="AJ624">
            <v>0</v>
          </cell>
          <cell r="AK624">
            <v>0</v>
          </cell>
          <cell r="AL624">
            <v>0</v>
          </cell>
          <cell r="AM624">
            <v>0</v>
          </cell>
          <cell r="AN624">
            <v>1703939.43</v>
          </cell>
        </row>
        <row r="626">
          <cell r="A626" t="str">
            <v>TOTAL</v>
          </cell>
          <cell r="B626" t="str">
            <v>NETWORK MANAGEMENT FEE</v>
          </cell>
          <cell r="C626">
            <v>0</v>
          </cell>
          <cell r="D626">
            <v>0</v>
          </cell>
          <cell r="E626">
            <v>0</v>
          </cell>
          <cell r="F626">
            <v>0</v>
          </cell>
          <cell r="G626">
            <v>0</v>
          </cell>
          <cell r="H626">
            <v>0</v>
          </cell>
          <cell r="I626">
            <v>0</v>
          </cell>
          <cell r="J626">
            <v>0</v>
          </cell>
          <cell r="K626">
            <v>0</v>
          </cell>
          <cell r="L626">
            <v>0</v>
          </cell>
          <cell r="M626">
            <v>0</v>
          </cell>
          <cell r="N626">
            <v>0</v>
          </cell>
          <cell r="O626">
            <v>0</v>
          </cell>
          <cell r="P626">
            <v>0</v>
          </cell>
          <cell r="Q626">
            <v>0</v>
          </cell>
          <cell r="R626">
            <v>0</v>
          </cell>
          <cell r="S626">
            <v>0</v>
          </cell>
          <cell r="T626">
            <v>0</v>
          </cell>
          <cell r="U626">
            <v>0</v>
          </cell>
          <cell r="V626">
            <v>0</v>
          </cell>
          <cell r="W626">
            <v>0</v>
          </cell>
          <cell r="X626">
            <v>0</v>
          </cell>
          <cell r="Y626">
            <v>0</v>
          </cell>
          <cell r="Z626">
            <v>0</v>
          </cell>
          <cell r="AA626">
            <v>0</v>
          </cell>
          <cell r="AB626">
            <v>0</v>
          </cell>
          <cell r="AC626">
            <v>0</v>
          </cell>
          <cell r="AD626">
            <v>0</v>
          </cell>
          <cell r="AE626">
            <v>0</v>
          </cell>
          <cell r="AF626">
            <v>0</v>
          </cell>
          <cell r="AG626">
            <v>0</v>
          </cell>
          <cell r="AH626">
            <v>1703939.43</v>
          </cell>
          <cell r="AI626">
            <v>0</v>
          </cell>
          <cell r="AJ626">
            <v>0</v>
          </cell>
          <cell r="AK626">
            <v>0</v>
          </cell>
          <cell r="AL626">
            <v>0</v>
          </cell>
          <cell r="AM626">
            <v>0</v>
          </cell>
          <cell r="AN626">
            <v>1703939.43</v>
          </cell>
        </row>
        <row r="628">
          <cell r="A628" t="str">
            <v>DEPRECIATION</v>
          </cell>
        </row>
        <row r="630">
          <cell r="A630">
            <v>680500</v>
          </cell>
          <cell r="B630" t="str">
            <v>Depreciation transfer</v>
          </cell>
          <cell r="C630">
            <v>0</v>
          </cell>
          <cell r="D630">
            <v>0</v>
          </cell>
          <cell r="E630">
            <v>-16223.15</v>
          </cell>
          <cell r="F630">
            <v>0</v>
          </cell>
          <cell r="G630">
            <v>0</v>
          </cell>
          <cell r="H630">
            <v>0</v>
          </cell>
          <cell r="I630">
            <v>0</v>
          </cell>
          <cell r="J630">
            <v>0</v>
          </cell>
          <cell r="K630">
            <v>52176.47</v>
          </cell>
          <cell r="L630">
            <v>0</v>
          </cell>
          <cell r="M630">
            <v>27534.19</v>
          </cell>
          <cell r="N630">
            <v>28799.98</v>
          </cell>
          <cell r="O630">
            <v>0</v>
          </cell>
          <cell r="P630">
            <v>0</v>
          </cell>
          <cell r="Q630">
            <v>0</v>
          </cell>
          <cell r="R630">
            <v>0</v>
          </cell>
          <cell r="S630">
            <v>0</v>
          </cell>
          <cell r="T630">
            <v>0</v>
          </cell>
          <cell r="U630">
            <v>0</v>
          </cell>
          <cell r="V630">
            <v>0</v>
          </cell>
          <cell r="W630">
            <v>0</v>
          </cell>
          <cell r="X630">
            <v>0</v>
          </cell>
          <cell r="Y630">
            <v>0</v>
          </cell>
          <cell r="Z630">
            <v>0</v>
          </cell>
          <cell r="AA630">
            <v>0</v>
          </cell>
          <cell r="AB630">
            <v>0</v>
          </cell>
          <cell r="AC630">
            <v>0</v>
          </cell>
          <cell r="AD630">
            <v>0</v>
          </cell>
          <cell r="AE630">
            <v>0</v>
          </cell>
          <cell r="AF630">
            <v>0</v>
          </cell>
          <cell r="AG630">
            <v>71883.03</v>
          </cell>
          <cell r="AH630">
            <v>0</v>
          </cell>
          <cell r="AI630">
            <v>26663.17</v>
          </cell>
          <cell r="AJ630">
            <v>0</v>
          </cell>
          <cell r="AK630">
            <v>1768.76</v>
          </cell>
          <cell r="AL630">
            <v>0</v>
          </cell>
          <cell r="AM630">
            <v>163802.47</v>
          </cell>
          <cell r="AN630">
            <v>28799.98</v>
          </cell>
        </row>
        <row r="631">
          <cell r="A631">
            <v>681000</v>
          </cell>
          <cell r="B631" t="str">
            <v>Depreciation</v>
          </cell>
          <cell r="C631">
            <v>2466262</v>
          </cell>
          <cell r="D631">
            <v>3000000</v>
          </cell>
          <cell r="E631">
            <v>11325753.640000001</v>
          </cell>
          <cell r="F631">
            <v>18417630</v>
          </cell>
          <cell r="G631">
            <v>0</v>
          </cell>
          <cell r="H631">
            <v>0</v>
          </cell>
          <cell r="I631">
            <v>0</v>
          </cell>
          <cell r="J631">
            <v>0</v>
          </cell>
          <cell r="K631">
            <v>178236.02</v>
          </cell>
          <cell r="L631">
            <v>302499.99</v>
          </cell>
          <cell r="M631">
            <v>513871.58</v>
          </cell>
          <cell r="N631">
            <v>1046942.1</v>
          </cell>
          <cell r="O631">
            <v>0</v>
          </cell>
          <cell r="P631">
            <v>0</v>
          </cell>
          <cell r="Q631">
            <v>0</v>
          </cell>
          <cell r="R631">
            <v>0</v>
          </cell>
          <cell r="S631">
            <v>0</v>
          </cell>
          <cell r="T631">
            <v>0</v>
          </cell>
          <cell r="U631">
            <v>0</v>
          </cell>
          <cell r="V631">
            <v>0</v>
          </cell>
          <cell r="W631">
            <v>0</v>
          </cell>
          <cell r="X631">
            <v>0</v>
          </cell>
          <cell r="Y631">
            <v>0</v>
          </cell>
          <cell r="Z631">
            <v>0</v>
          </cell>
          <cell r="AA631">
            <v>0</v>
          </cell>
          <cell r="AB631">
            <v>0</v>
          </cell>
          <cell r="AC631">
            <v>0</v>
          </cell>
          <cell r="AD631">
            <v>0</v>
          </cell>
          <cell r="AE631">
            <v>0</v>
          </cell>
          <cell r="AF631">
            <v>0</v>
          </cell>
          <cell r="AG631">
            <v>5235154.59</v>
          </cell>
          <cell r="AH631">
            <v>7699342.4100000001</v>
          </cell>
          <cell r="AI631">
            <v>190735.15</v>
          </cell>
          <cell r="AJ631">
            <v>714062.46</v>
          </cell>
          <cell r="AK631">
            <v>-7265813.3399999999</v>
          </cell>
          <cell r="AL631">
            <v>1749270</v>
          </cell>
          <cell r="AM631">
            <v>12644199.640000001</v>
          </cell>
          <cell r="AN631">
            <v>32929746.960000001</v>
          </cell>
        </row>
        <row r="632">
          <cell r="A632">
            <v>681030</v>
          </cell>
          <cell r="B632" t="str">
            <v>Deferred Revenue Amortisation</v>
          </cell>
          <cell r="C632">
            <v>0</v>
          </cell>
          <cell r="D632">
            <v>0</v>
          </cell>
          <cell r="E632">
            <v>0</v>
          </cell>
          <cell r="F632">
            <v>0</v>
          </cell>
          <cell r="G632">
            <v>0</v>
          </cell>
          <cell r="H632">
            <v>0</v>
          </cell>
          <cell r="I632">
            <v>0</v>
          </cell>
          <cell r="J632">
            <v>0</v>
          </cell>
          <cell r="K632">
            <v>0</v>
          </cell>
          <cell r="L632">
            <v>0</v>
          </cell>
          <cell r="M632">
            <v>0</v>
          </cell>
          <cell r="N632">
            <v>0</v>
          </cell>
          <cell r="O632">
            <v>0</v>
          </cell>
          <cell r="P632">
            <v>0</v>
          </cell>
          <cell r="Q632">
            <v>0</v>
          </cell>
          <cell r="R632">
            <v>0</v>
          </cell>
          <cell r="S632">
            <v>0</v>
          </cell>
          <cell r="T632">
            <v>0</v>
          </cell>
          <cell r="U632">
            <v>0</v>
          </cell>
          <cell r="V632">
            <v>0</v>
          </cell>
          <cell r="W632">
            <v>0</v>
          </cell>
          <cell r="X632">
            <v>0</v>
          </cell>
          <cell r="Y632">
            <v>0</v>
          </cell>
          <cell r="Z632">
            <v>0</v>
          </cell>
          <cell r="AA632">
            <v>0</v>
          </cell>
          <cell r="AB632">
            <v>0</v>
          </cell>
          <cell r="AC632">
            <v>0</v>
          </cell>
          <cell r="AD632">
            <v>0</v>
          </cell>
          <cell r="AE632">
            <v>0</v>
          </cell>
          <cell r="AF632">
            <v>0</v>
          </cell>
          <cell r="AG632">
            <v>0</v>
          </cell>
          <cell r="AH632">
            <v>0</v>
          </cell>
          <cell r="AI632">
            <v>0</v>
          </cell>
          <cell r="AJ632">
            <v>0</v>
          </cell>
          <cell r="AK632">
            <v>0</v>
          </cell>
          <cell r="AL632">
            <v>0</v>
          </cell>
          <cell r="AM632">
            <v>0</v>
          </cell>
          <cell r="AN632">
            <v>0</v>
          </cell>
        </row>
        <row r="633">
          <cell r="A633">
            <v>681130</v>
          </cell>
          <cell r="B633" t="str">
            <v>Goodwill Amortisation Exp</v>
          </cell>
          <cell r="C633">
            <v>0</v>
          </cell>
          <cell r="D633">
            <v>0</v>
          </cell>
          <cell r="E633">
            <v>0</v>
          </cell>
          <cell r="F633">
            <v>0</v>
          </cell>
          <cell r="G633">
            <v>0</v>
          </cell>
          <cell r="H633">
            <v>0</v>
          </cell>
          <cell r="I633">
            <v>0</v>
          </cell>
          <cell r="J633">
            <v>0</v>
          </cell>
          <cell r="K633">
            <v>0</v>
          </cell>
          <cell r="L633">
            <v>0</v>
          </cell>
          <cell r="M633">
            <v>0</v>
          </cell>
          <cell r="N633">
            <v>0</v>
          </cell>
          <cell r="O633">
            <v>0</v>
          </cell>
          <cell r="P633">
            <v>0</v>
          </cell>
          <cell r="Q633">
            <v>0</v>
          </cell>
          <cell r="R633">
            <v>0</v>
          </cell>
          <cell r="S633">
            <v>0</v>
          </cell>
          <cell r="T633">
            <v>0</v>
          </cell>
          <cell r="U633">
            <v>0</v>
          </cell>
          <cell r="V633">
            <v>0</v>
          </cell>
          <cell r="W633">
            <v>0</v>
          </cell>
          <cell r="X633">
            <v>0</v>
          </cell>
          <cell r="Y633">
            <v>0</v>
          </cell>
          <cell r="Z633">
            <v>0</v>
          </cell>
          <cell r="AA633">
            <v>0</v>
          </cell>
          <cell r="AB633">
            <v>0</v>
          </cell>
          <cell r="AC633">
            <v>0</v>
          </cell>
          <cell r="AD633">
            <v>0</v>
          </cell>
          <cell r="AE633">
            <v>0</v>
          </cell>
          <cell r="AF633">
            <v>0</v>
          </cell>
          <cell r="AG633">
            <v>46266.66</v>
          </cell>
          <cell r="AH633">
            <v>69371.25</v>
          </cell>
          <cell r="AI633">
            <v>2482301.56</v>
          </cell>
          <cell r="AJ633">
            <v>3727006.05</v>
          </cell>
          <cell r="AK633">
            <v>0</v>
          </cell>
          <cell r="AL633">
            <v>0</v>
          </cell>
          <cell r="AM633">
            <v>2528568.2200000002</v>
          </cell>
          <cell r="AN633">
            <v>3796377.3</v>
          </cell>
        </row>
        <row r="634">
          <cell r="A634">
            <v>681140</v>
          </cell>
          <cell r="B634" t="str">
            <v>Amortisation of hedge premium</v>
          </cell>
          <cell r="C634">
            <v>0</v>
          </cell>
          <cell r="D634">
            <v>0</v>
          </cell>
          <cell r="E634">
            <v>0</v>
          </cell>
          <cell r="F634">
            <v>0</v>
          </cell>
          <cell r="G634">
            <v>0</v>
          </cell>
          <cell r="H634">
            <v>0</v>
          </cell>
          <cell r="I634">
            <v>0</v>
          </cell>
          <cell r="J634">
            <v>0</v>
          </cell>
          <cell r="K634">
            <v>0</v>
          </cell>
          <cell r="L634">
            <v>0</v>
          </cell>
          <cell r="M634">
            <v>0</v>
          </cell>
          <cell r="N634">
            <v>0</v>
          </cell>
          <cell r="O634">
            <v>0</v>
          </cell>
          <cell r="P634">
            <v>0</v>
          </cell>
          <cell r="Q634">
            <v>0</v>
          </cell>
          <cell r="R634">
            <v>0</v>
          </cell>
          <cell r="S634">
            <v>0</v>
          </cell>
          <cell r="T634">
            <v>0</v>
          </cell>
          <cell r="U634">
            <v>0</v>
          </cell>
          <cell r="V634">
            <v>0</v>
          </cell>
          <cell r="W634">
            <v>0</v>
          </cell>
          <cell r="X634">
            <v>0</v>
          </cell>
          <cell r="Y634">
            <v>0</v>
          </cell>
          <cell r="Z634">
            <v>0</v>
          </cell>
          <cell r="AA634">
            <v>0</v>
          </cell>
          <cell r="AB634">
            <v>0</v>
          </cell>
          <cell r="AC634">
            <v>0</v>
          </cell>
          <cell r="AD634">
            <v>0</v>
          </cell>
          <cell r="AE634">
            <v>0</v>
          </cell>
          <cell r="AF634">
            <v>0</v>
          </cell>
          <cell r="AG634">
            <v>0</v>
          </cell>
          <cell r="AH634">
            <v>0</v>
          </cell>
          <cell r="AI634">
            <v>0</v>
          </cell>
          <cell r="AJ634">
            <v>0</v>
          </cell>
          <cell r="AK634">
            <v>0</v>
          </cell>
          <cell r="AL634">
            <v>0</v>
          </cell>
          <cell r="AM634">
            <v>0</v>
          </cell>
          <cell r="AN634">
            <v>0</v>
          </cell>
        </row>
        <row r="635">
          <cell r="A635">
            <v>681150</v>
          </cell>
          <cell r="B635" t="str">
            <v>Amortisation of WUGS</v>
          </cell>
          <cell r="C635">
            <v>0</v>
          </cell>
          <cell r="D635">
            <v>0</v>
          </cell>
          <cell r="E635">
            <v>0</v>
          </cell>
          <cell r="F635">
            <v>0</v>
          </cell>
          <cell r="G635">
            <v>0</v>
          </cell>
          <cell r="H635">
            <v>0</v>
          </cell>
          <cell r="I635">
            <v>0</v>
          </cell>
          <cell r="J635">
            <v>0</v>
          </cell>
          <cell r="K635">
            <v>0</v>
          </cell>
          <cell r="L635">
            <v>0</v>
          </cell>
          <cell r="M635">
            <v>0</v>
          </cell>
          <cell r="N635">
            <v>0</v>
          </cell>
          <cell r="O635">
            <v>0</v>
          </cell>
          <cell r="P635">
            <v>0</v>
          </cell>
          <cell r="Q635">
            <v>0</v>
          </cell>
          <cell r="R635">
            <v>0</v>
          </cell>
          <cell r="S635">
            <v>0</v>
          </cell>
          <cell r="T635">
            <v>0</v>
          </cell>
          <cell r="U635">
            <v>0</v>
          </cell>
          <cell r="V635">
            <v>0</v>
          </cell>
          <cell r="W635">
            <v>0</v>
          </cell>
          <cell r="X635">
            <v>0</v>
          </cell>
          <cell r="Y635">
            <v>0</v>
          </cell>
          <cell r="Z635">
            <v>0</v>
          </cell>
          <cell r="AA635">
            <v>0</v>
          </cell>
          <cell r="AB635">
            <v>0</v>
          </cell>
          <cell r="AC635">
            <v>0</v>
          </cell>
          <cell r="AD635">
            <v>0</v>
          </cell>
          <cell r="AE635">
            <v>0</v>
          </cell>
          <cell r="AF635">
            <v>0</v>
          </cell>
          <cell r="AG635">
            <v>0</v>
          </cell>
          <cell r="AH635">
            <v>0</v>
          </cell>
          <cell r="AI635">
            <v>0</v>
          </cell>
          <cell r="AJ635">
            <v>0</v>
          </cell>
          <cell r="AK635">
            <v>166834.18</v>
          </cell>
          <cell r="AL635">
            <v>255000</v>
          </cell>
          <cell r="AM635">
            <v>166834.18</v>
          </cell>
          <cell r="AN635">
            <v>255000</v>
          </cell>
        </row>
        <row r="637">
          <cell r="A637" t="str">
            <v>TOTAL</v>
          </cell>
          <cell r="B637" t="str">
            <v>DEPRECIATION</v>
          </cell>
          <cell r="C637">
            <v>2466262</v>
          </cell>
          <cell r="D637">
            <v>3000000</v>
          </cell>
          <cell r="E637">
            <v>11309530.49</v>
          </cell>
          <cell r="F637">
            <v>18417630</v>
          </cell>
          <cell r="G637">
            <v>0</v>
          </cell>
          <cell r="H637">
            <v>0</v>
          </cell>
          <cell r="I637">
            <v>0</v>
          </cell>
          <cell r="J637">
            <v>0</v>
          </cell>
          <cell r="K637">
            <v>230412.49</v>
          </cell>
          <cell r="L637">
            <v>302499.99</v>
          </cell>
          <cell r="M637">
            <v>541405.77</v>
          </cell>
          <cell r="N637">
            <v>1075742.08</v>
          </cell>
          <cell r="O637">
            <v>0</v>
          </cell>
          <cell r="P637">
            <v>0</v>
          </cell>
          <cell r="Q637">
            <v>0</v>
          </cell>
          <cell r="R637">
            <v>0</v>
          </cell>
          <cell r="S637">
            <v>0</v>
          </cell>
          <cell r="T637">
            <v>0</v>
          </cell>
          <cell r="U637">
            <v>0</v>
          </cell>
          <cell r="V637">
            <v>0</v>
          </cell>
          <cell r="W637">
            <v>0</v>
          </cell>
          <cell r="X637">
            <v>0</v>
          </cell>
          <cell r="Y637">
            <v>0</v>
          </cell>
          <cell r="Z637">
            <v>0</v>
          </cell>
          <cell r="AA637">
            <v>0</v>
          </cell>
          <cell r="AB637">
            <v>0</v>
          </cell>
          <cell r="AC637">
            <v>0</v>
          </cell>
          <cell r="AD637">
            <v>0</v>
          </cell>
          <cell r="AE637">
            <v>0</v>
          </cell>
          <cell r="AF637">
            <v>0</v>
          </cell>
          <cell r="AG637">
            <v>5353304.28</v>
          </cell>
          <cell r="AH637">
            <v>7768713.6600000001</v>
          </cell>
          <cell r="AI637">
            <v>2699699.88</v>
          </cell>
          <cell r="AJ637">
            <v>4441068.51</v>
          </cell>
          <cell r="AK637">
            <v>-7097210.4000000004</v>
          </cell>
          <cell r="AL637">
            <v>2004270</v>
          </cell>
          <cell r="AM637">
            <v>15503404.51</v>
          </cell>
          <cell r="AN637">
            <v>37009924.240000002</v>
          </cell>
        </row>
        <row r="639">
          <cell r="A639" t="str">
            <v>FINANCE CHARGES</v>
          </cell>
        </row>
        <row r="641">
          <cell r="A641">
            <v>672100</v>
          </cell>
          <cell r="B641" t="str">
            <v>Subordinated debt interest</v>
          </cell>
          <cell r="C641">
            <v>0</v>
          </cell>
          <cell r="D641">
            <v>0</v>
          </cell>
          <cell r="E641">
            <v>0</v>
          </cell>
          <cell r="F641">
            <v>0</v>
          </cell>
          <cell r="G641">
            <v>0</v>
          </cell>
          <cell r="H641">
            <v>0</v>
          </cell>
          <cell r="I641">
            <v>0</v>
          </cell>
          <cell r="J641">
            <v>0</v>
          </cell>
          <cell r="K641">
            <v>0</v>
          </cell>
          <cell r="L641">
            <v>0</v>
          </cell>
          <cell r="M641">
            <v>0</v>
          </cell>
          <cell r="N641">
            <v>0</v>
          </cell>
          <cell r="O641">
            <v>0</v>
          </cell>
          <cell r="P641">
            <v>0</v>
          </cell>
          <cell r="Q641">
            <v>0</v>
          </cell>
          <cell r="R641">
            <v>0</v>
          </cell>
          <cell r="S641">
            <v>0</v>
          </cell>
          <cell r="T641">
            <v>0</v>
          </cell>
          <cell r="U641">
            <v>0</v>
          </cell>
          <cell r="V641">
            <v>0</v>
          </cell>
          <cell r="W641">
            <v>0</v>
          </cell>
          <cell r="X641">
            <v>0</v>
          </cell>
          <cell r="Y641">
            <v>0</v>
          </cell>
          <cell r="Z641">
            <v>0</v>
          </cell>
          <cell r="AA641">
            <v>0</v>
          </cell>
          <cell r="AB641">
            <v>0</v>
          </cell>
          <cell r="AC641">
            <v>4801710</v>
          </cell>
          <cell r="AD641">
            <v>0</v>
          </cell>
          <cell r="AE641">
            <v>0</v>
          </cell>
          <cell r="AF641">
            <v>0</v>
          </cell>
          <cell r="AG641">
            <v>0</v>
          </cell>
          <cell r="AH641">
            <v>0</v>
          </cell>
          <cell r="AI641">
            <v>0</v>
          </cell>
          <cell r="AJ641">
            <v>0</v>
          </cell>
          <cell r="AK641">
            <v>0</v>
          </cell>
          <cell r="AL641">
            <v>0</v>
          </cell>
          <cell r="AM641">
            <v>4801710</v>
          </cell>
          <cell r="AN641">
            <v>0</v>
          </cell>
        </row>
        <row r="642">
          <cell r="A642">
            <v>672110</v>
          </cell>
          <cell r="B642" t="str">
            <v>Short Term Securities Interest</v>
          </cell>
          <cell r="C642">
            <v>0</v>
          </cell>
          <cell r="D642">
            <v>0</v>
          </cell>
          <cell r="E642">
            <v>0</v>
          </cell>
          <cell r="F642">
            <v>0</v>
          </cell>
          <cell r="G642">
            <v>0</v>
          </cell>
          <cell r="H642">
            <v>0</v>
          </cell>
          <cell r="I642">
            <v>0</v>
          </cell>
          <cell r="J642">
            <v>0</v>
          </cell>
          <cell r="K642">
            <v>0</v>
          </cell>
          <cell r="L642">
            <v>0</v>
          </cell>
          <cell r="M642">
            <v>0</v>
          </cell>
          <cell r="N642">
            <v>0</v>
          </cell>
          <cell r="O642">
            <v>0</v>
          </cell>
          <cell r="P642">
            <v>0</v>
          </cell>
          <cell r="Q642">
            <v>0</v>
          </cell>
          <cell r="R642">
            <v>0</v>
          </cell>
          <cell r="S642">
            <v>0</v>
          </cell>
          <cell r="T642">
            <v>0</v>
          </cell>
          <cell r="U642">
            <v>0</v>
          </cell>
          <cell r="V642">
            <v>0</v>
          </cell>
          <cell r="W642">
            <v>0</v>
          </cell>
          <cell r="X642">
            <v>0</v>
          </cell>
          <cell r="Y642">
            <v>0</v>
          </cell>
          <cell r="Z642">
            <v>0</v>
          </cell>
          <cell r="AA642">
            <v>0</v>
          </cell>
          <cell r="AB642">
            <v>0</v>
          </cell>
          <cell r="AC642">
            <v>0</v>
          </cell>
          <cell r="AD642">
            <v>0</v>
          </cell>
          <cell r="AE642">
            <v>0</v>
          </cell>
          <cell r="AF642">
            <v>0</v>
          </cell>
          <cell r="AG642">
            <v>0</v>
          </cell>
          <cell r="AH642">
            <v>0</v>
          </cell>
          <cell r="AI642">
            <v>0</v>
          </cell>
          <cell r="AJ642">
            <v>0</v>
          </cell>
          <cell r="AK642">
            <v>0</v>
          </cell>
          <cell r="AL642">
            <v>0</v>
          </cell>
          <cell r="AM642">
            <v>0</v>
          </cell>
          <cell r="AN642">
            <v>0</v>
          </cell>
        </row>
        <row r="643">
          <cell r="A643">
            <v>672120</v>
          </cell>
          <cell r="B643" t="str">
            <v>Security Deposits Interest</v>
          </cell>
          <cell r="C643">
            <v>0</v>
          </cell>
          <cell r="D643">
            <v>0</v>
          </cell>
          <cell r="E643">
            <v>0</v>
          </cell>
          <cell r="F643">
            <v>0</v>
          </cell>
          <cell r="G643">
            <v>0</v>
          </cell>
          <cell r="H643">
            <v>0</v>
          </cell>
          <cell r="I643">
            <v>0</v>
          </cell>
          <cell r="J643">
            <v>0</v>
          </cell>
          <cell r="K643">
            <v>0</v>
          </cell>
          <cell r="L643">
            <v>0</v>
          </cell>
          <cell r="M643">
            <v>0</v>
          </cell>
          <cell r="N643">
            <v>0</v>
          </cell>
          <cell r="O643">
            <v>0</v>
          </cell>
          <cell r="P643">
            <v>0</v>
          </cell>
          <cell r="Q643">
            <v>0</v>
          </cell>
          <cell r="R643">
            <v>0</v>
          </cell>
          <cell r="S643">
            <v>0</v>
          </cell>
          <cell r="T643">
            <v>0</v>
          </cell>
          <cell r="U643">
            <v>0</v>
          </cell>
          <cell r="V643">
            <v>0</v>
          </cell>
          <cell r="W643">
            <v>0</v>
          </cell>
          <cell r="X643">
            <v>0</v>
          </cell>
          <cell r="Y643">
            <v>0</v>
          </cell>
          <cell r="Z643">
            <v>0</v>
          </cell>
          <cell r="AA643">
            <v>0</v>
          </cell>
          <cell r="AB643">
            <v>0</v>
          </cell>
          <cell r="AC643">
            <v>0</v>
          </cell>
          <cell r="AD643">
            <v>0</v>
          </cell>
          <cell r="AE643">
            <v>0</v>
          </cell>
          <cell r="AF643">
            <v>0</v>
          </cell>
          <cell r="AG643">
            <v>0</v>
          </cell>
          <cell r="AH643">
            <v>0</v>
          </cell>
          <cell r="AI643">
            <v>-148814.65</v>
          </cell>
          <cell r="AJ643">
            <v>0</v>
          </cell>
          <cell r="AK643">
            <v>0</v>
          </cell>
          <cell r="AL643">
            <v>0</v>
          </cell>
          <cell r="AM643">
            <v>-148814.65</v>
          </cell>
          <cell r="AN643">
            <v>0</v>
          </cell>
        </row>
        <row r="644">
          <cell r="A644">
            <v>672165</v>
          </cell>
          <cell r="B644" t="str">
            <v>Margin S/T Money Market</v>
          </cell>
          <cell r="C644">
            <v>0</v>
          </cell>
          <cell r="D644">
            <v>0</v>
          </cell>
          <cell r="E644">
            <v>0</v>
          </cell>
          <cell r="F644">
            <v>0</v>
          </cell>
          <cell r="G644">
            <v>0</v>
          </cell>
          <cell r="H644">
            <v>0</v>
          </cell>
          <cell r="I644">
            <v>0</v>
          </cell>
          <cell r="J644">
            <v>0</v>
          </cell>
          <cell r="K644">
            <v>0</v>
          </cell>
          <cell r="L644">
            <v>0</v>
          </cell>
          <cell r="M644">
            <v>0</v>
          </cell>
          <cell r="N644">
            <v>0</v>
          </cell>
          <cell r="O644">
            <v>0</v>
          </cell>
          <cell r="P644">
            <v>0</v>
          </cell>
          <cell r="Q644">
            <v>0</v>
          </cell>
          <cell r="R644">
            <v>0</v>
          </cell>
          <cell r="S644">
            <v>0</v>
          </cell>
          <cell r="T644">
            <v>0</v>
          </cell>
          <cell r="U644">
            <v>0</v>
          </cell>
          <cell r="V644">
            <v>0</v>
          </cell>
          <cell r="W644">
            <v>0</v>
          </cell>
          <cell r="X644">
            <v>0</v>
          </cell>
          <cell r="Y644">
            <v>0</v>
          </cell>
          <cell r="Z644">
            <v>0</v>
          </cell>
          <cell r="AA644">
            <v>0</v>
          </cell>
          <cell r="AB644">
            <v>0</v>
          </cell>
          <cell r="AC644">
            <v>0</v>
          </cell>
          <cell r="AD644">
            <v>0</v>
          </cell>
          <cell r="AE644">
            <v>0</v>
          </cell>
          <cell r="AF644">
            <v>0</v>
          </cell>
          <cell r="AG644">
            <v>0</v>
          </cell>
          <cell r="AH644">
            <v>0</v>
          </cell>
          <cell r="AI644">
            <v>0</v>
          </cell>
          <cell r="AJ644">
            <v>0</v>
          </cell>
          <cell r="AK644">
            <v>0</v>
          </cell>
          <cell r="AL644">
            <v>0</v>
          </cell>
          <cell r="AM644">
            <v>0</v>
          </cell>
          <cell r="AN644">
            <v>0</v>
          </cell>
        </row>
        <row r="645">
          <cell r="A645">
            <v>672170</v>
          </cell>
          <cell r="B645" t="str">
            <v>Int on STMM Borrowings</v>
          </cell>
          <cell r="C645">
            <v>0</v>
          </cell>
          <cell r="D645">
            <v>0</v>
          </cell>
          <cell r="E645">
            <v>0</v>
          </cell>
          <cell r="F645">
            <v>0</v>
          </cell>
          <cell r="G645">
            <v>0</v>
          </cell>
          <cell r="H645">
            <v>0</v>
          </cell>
          <cell r="I645">
            <v>0</v>
          </cell>
          <cell r="J645">
            <v>0</v>
          </cell>
          <cell r="K645">
            <v>0</v>
          </cell>
          <cell r="L645">
            <v>0</v>
          </cell>
          <cell r="M645">
            <v>0</v>
          </cell>
          <cell r="N645">
            <v>0</v>
          </cell>
          <cell r="O645">
            <v>0</v>
          </cell>
          <cell r="P645">
            <v>0</v>
          </cell>
          <cell r="Q645">
            <v>0</v>
          </cell>
          <cell r="R645">
            <v>0</v>
          </cell>
          <cell r="S645">
            <v>0</v>
          </cell>
          <cell r="T645">
            <v>0</v>
          </cell>
          <cell r="U645">
            <v>0</v>
          </cell>
          <cell r="V645">
            <v>0</v>
          </cell>
          <cell r="W645">
            <v>0</v>
          </cell>
          <cell r="X645">
            <v>0</v>
          </cell>
          <cell r="Y645">
            <v>0</v>
          </cell>
          <cell r="Z645">
            <v>0</v>
          </cell>
          <cell r="AA645">
            <v>0</v>
          </cell>
          <cell r="AB645">
            <v>0</v>
          </cell>
          <cell r="AC645">
            <v>0</v>
          </cell>
          <cell r="AD645">
            <v>0</v>
          </cell>
          <cell r="AE645">
            <v>0</v>
          </cell>
          <cell r="AF645">
            <v>0</v>
          </cell>
          <cell r="AG645">
            <v>0</v>
          </cell>
          <cell r="AH645">
            <v>0</v>
          </cell>
          <cell r="AI645">
            <v>0</v>
          </cell>
          <cell r="AJ645">
            <v>0</v>
          </cell>
          <cell r="AK645">
            <v>0</v>
          </cell>
          <cell r="AL645">
            <v>0</v>
          </cell>
          <cell r="AM645">
            <v>0</v>
          </cell>
          <cell r="AN645">
            <v>0</v>
          </cell>
        </row>
        <row r="646">
          <cell r="A646">
            <v>672175</v>
          </cell>
          <cell r="B646" t="str">
            <v>Bank Overdraft Interest</v>
          </cell>
          <cell r="C646">
            <v>3.16</v>
          </cell>
          <cell r="D646">
            <v>0</v>
          </cell>
          <cell r="E646">
            <v>0</v>
          </cell>
          <cell r="F646">
            <v>0</v>
          </cell>
          <cell r="G646">
            <v>0</v>
          </cell>
          <cell r="H646">
            <v>0</v>
          </cell>
          <cell r="I646">
            <v>0</v>
          </cell>
          <cell r="J646">
            <v>0</v>
          </cell>
          <cell r="K646">
            <v>0</v>
          </cell>
          <cell r="L646">
            <v>0</v>
          </cell>
          <cell r="M646">
            <v>0</v>
          </cell>
          <cell r="N646">
            <v>0</v>
          </cell>
          <cell r="O646">
            <v>0</v>
          </cell>
          <cell r="P646">
            <v>0</v>
          </cell>
          <cell r="Q646">
            <v>0</v>
          </cell>
          <cell r="R646">
            <v>0</v>
          </cell>
          <cell r="S646">
            <v>0</v>
          </cell>
          <cell r="T646">
            <v>0</v>
          </cell>
          <cell r="U646">
            <v>0</v>
          </cell>
          <cell r="V646">
            <v>0</v>
          </cell>
          <cell r="W646">
            <v>0</v>
          </cell>
          <cell r="X646">
            <v>0</v>
          </cell>
          <cell r="Y646">
            <v>0</v>
          </cell>
          <cell r="Z646">
            <v>0</v>
          </cell>
          <cell r="AA646">
            <v>0</v>
          </cell>
          <cell r="AB646">
            <v>0</v>
          </cell>
          <cell r="AC646">
            <v>0</v>
          </cell>
          <cell r="AD646">
            <v>0</v>
          </cell>
          <cell r="AE646">
            <v>0</v>
          </cell>
          <cell r="AF646">
            <v>0</v>
          </cell>
          <cell r="AG646">
            <v>0</v>
          </cell>
          <cell r="AH646">
            <v>0</v>
          </cell>
          <cell r="AI646">
            <v>0</v>
          </cell>
          <cell r="AJ646">
            <v>0</v>
          </cell>
          <cell r="AK646">
            <v>0</v>
          </cell>
          <cell r="AL646">
            <v>0</v>
          </cell>
          <cell r="AM646">
            <v>3.16</v>
          </cell>
          <cell r="AN646">
            <v>0</v>
          </cell>
        </row>
        <row r="647">
          <cell r="A647">
            <v>672180</v>
          </cell>
          <cell r="B647" t="str">
            <v>CommitFees STMM Borrowings</v>
          </cell>
          <cell r="C647">
            <v>0</v>
          </cell>
          <cell r="D647">
            <v>0</v>
          </cell>
          <cell r="E647">
            <v>0</v>
          </cell>
          <cell r="F647">
            <v>0</v>
          </cell>
          <cell r="G647">
            <v>0</v>
          </cell>
          <cell r="H647">
            <v>0</v>
          </cell>
          <cell r="I647">
            <v>0</v>
          </cell>
          <cell r="J647">
            <v>0</v>
          </cell>
          <cell r="K647">
            <v>0</v>
          </cell>
          <cell r="L647">
            <v>0</v>
          </cell>
          <cell r="M647">
            <v>0</v>
          </cell>
          <cell r="N647">
            <v>0</v>
          </cell>
          <cell r="O647">
            <v>0</v>
          </cell>
          <cell r="P647">
            <v>0</v>
          </cell>
          <cell r="Q647">
            <v>0</v>
          </cell>
          <cell r="R647">
            <v>0</v>
          </cell>
          <cell r="S647">
            <v>0</v>
          </cell>
          <cell r="T647">
            <v>0</v>
          </cell>
          <cell r="U647">
            <v>0</v>
          </cell>
          <cell r="V647">
            <v>0</v>
          </cell>
          <cell r="W647">
            <v>0</v>
          </cell>
          <cell r="X647">
            <v>0</v>
          </cell>
          <cell r="Y647">
            <v>0</v>
          </cell>
          <cell r="Z647">
            <v>0</v>
          </cell>
          <cell r="AA647">
            <v>0</v>
          </cell>
          <cell r="AB647">
            <v>0</v>
          </cell>
          <cell r="AC647">
            <v>-171.23</v>
          </cell>
          <cell r="AD647">
            <v>0</v>
          </cell>
          <cell r="AE647">
            <v>0</v>
          </cell>
          <cell r="AF647">
            <v>0</v>
          </cell>
          <cell r="AG647">
            <v>0</v>
          </cell>
          <cell r="AH647">
            <v>0</v>
          </cell>
          <cell r="AI647">
            <v>0</v>
          </cell>
          <cell r="AJ647">
            <v>0</v>
          </cell>
          <cell r="AK647">
            <v>0</v>
          </cell>
          <cell r="AL647">
            <v>0</v>
          </cell>
          <cell r="AM647">
            <v>-171.23</v>
          </cell>
          <cell r="AN647">
            <v>0</v>
          </cell>
        </row>
        <row r="648">
          <cell r="A648">
            <v>672185</v>
          </cell>
          <cell r="B648" t="str">
            <v>Interest on UC Cash Borrowing</v>
          </cell>
          <cell r="C648">
            <v>0</v>
          </cell>
          <cell r="D648">
            <v>0</v>
          </cell>
          <cell r="E648">
            <v>0</v>
          </cell>
          <cell r="F648">
            <v>0</v>
          </cell>
          <cell r="G648">
            <v>0</v>
          </cell>
          <cell r="H648">
            <v>0</v>
          </cell>
          <cell r="I648">
            <v>0</v>
          </cell>
          <cell r="J648">
            <v>0</v>
          </cell>
          <cell r="K648">
            <v>0</v>
          </cell>
          <cell r="L648">
            <v>0</v>
          </cell>
          <cell r="M648">
            <v>0</v>
          </cell>
          <cell r="N648">
            <v>0</v>
          </cell>
          <cell r="O648">
            <v>0</v>
          </cell>
          <cell r="P648">
            <v>0</v>
          </cell>
          <cell r="Q648">
            <v>0</v>
          </cell>
          <cell r="R648">
            <v>0</v>
          </cell>
          <cell r="S648">
            <v>0</v>
          </cell>
          <cell r="T648">
            <v>0</v>
          </cell>
          <cell r="U648">
            <v>0</v>
          </cell>
          <cell r="V648">
            <v>0</v>
          </cell>
          <cell r="W648">
            <v>0</v>
          </cell>
          <cell r="X648">
            <v>0</v>
          </cell>
          <cell r="Y648">
            <v>0</v>
          </cell>
          <cell r="Z648">
            <v>0</v>
          </cell>
          <cell r="AA648">
            <v>0</v>
          </cell>
          <cell r="AB648">
            <v>0</v>
          </cell>
          <cell r="AC648">
            <v>0</v>
          </cell>
          <cell r="AD648">
            <v>0</v>
          </cell>
          <cell r="AE648">
            <v>0</v>
          </cell>
          <cell r="AF648">
            <v>0</v>
          </cell>
          <cell r="AG648">
            <v>0</v>
          </cell>
          <cell r="AH648">
            <v>0</v>
          </cell>
          <cell r="AI648">
            <v>0</v>
          </cell>
          <cell r="AJ648">
            <v>0</v>
          </cell>
          <cell r="AK648">
            <v>0</v>
          </cell>
          <cell r="AL648">
            <v>0</v>
          </cell>
          <cell r="AM648">
            <v>0</v>
          </cell>
          <cell r="AN648">
            <v>0</v>
          </cell>
        </row>
        <row r="649">
          <cell r="A649">
            <v>672190</v>
          </cell>
          <cell r="B649" t="str">
            <v>Domestic Swap Interest</v>
          </cell>
          <cell r="C649">
            <v>0</v>
          </cell>
          <cell r="D649">
            <v>0</v>
          </cell>
          <cell r="E649">
            <v>0</v>
          </cell>
          <cell r="F649">
            <v>0</v>
          </cell>
          <cell r="G649">
            <v>0</v>
          </cell>
          <cell r="H649">
            <v>0</v>
          </cell>
          <cell r="I649">
            <v>0</v>
          </cell>
          <cell r="J649">
            <v>0</v>
          </cell>
          <cell r="K649">
            <v>0</v>
          </cell>
          <cell r="L649">
            <v>0</v>
          </cell>
          <cell r="M649">
            <v>0</v>
          </cell>
          <cell r="N649">
            <v>0</v>
          </cell>
          <cell r="O649">
            <v>0</v>
          </cell>
          <cell r="P649">
            <v>0</v>
          </cell>
          <cell r="Q649">
            <v>0</v>
          </cell>
          <cell r="R649">
            <v>0</v>
          </cell>
          <cell r="S649">
            <v>0</v>
          </cell>
          <cell r="T649">
            <v>0</v>
          </cell>
          <cell r="U649">
            <v>0</v>
          </cell>
          <cell r="V649">
            <v>0</v>
          </cell>
          <cell r="W649">
            <v>0</v>
          </cell>
          <cell r="X649">
            <v>0</v>
          </cell>
          <cell r="Y649">
            <v>0</v>
          </cell>
          <cell r="Z649">
            <v>0</v>
          </cell>
          <cell r="AA649">
            <v>0</v>
          </cell>
          <cell r="AB649">
            <v>0</v>
          </cell>
          <cell r="AC649">
            <v>0</v>
          </cell>
          <cell r="AD649">
            <v>0</v>
          </cell>
          <cell r="AE649">
            <v>0</v>
          </cell>
          <cell r="AF649">
            <v>0</v>
          </cell>
          <cell r="AG649">
            <v>0</v>
          </cell>
          <cell r="AH649">
            <v>0</v>
          </cell>
          <cell r="AI649">
            <v>0</v>
          </cell>
          <cell r="AJ649">
            <v>0</v>
          </cell>
          <cell r="AK649">
            <v>0</v>
          </cell>
          <cell r="AL649">
            <v>0</v>
          </cell>
          <cell r="AM649">
            <v>0</v>
          </cell>
          <cell r="AN649">
            <v>0</v>
          </cell>
        </row>
        <row r="650">
          <cell r="A650">
            <v>672200</v>
          </cell>
          <cell r="B650" t="str">
            <v>Senior debt loan interest</v>
          </cell>
          <cell r="C650">
            <v>0</v>
          </cell>
          <cell r="D650">
            <v>0</v>
          </cell>
          <cell r="E650">
            <v>2988195.9</v>
          </cell>
          <cell r="F650">
            <v>0</v>
          </cell>
          <cell r="G650">
            <v>0</v>
          </cell>
          <cell r="H650">
            <v>0</v>
          </cell>
          <cell r="I650">
            <v>0</v>
          </cell>
          <cell r="J650">
            <v>0</v>
          </cell>
          <cell r="K650">
            <v>0</v>
          </cell>
          <cell r="L650">
            <v>0</v>
          </cell>
          <cell r="M650">
            <v>0</v>
          </cell>
          <cell r="N650">
            <v>0</v>
          </cell>
          <cell r="O650">
            <v>0</v>
          </cell>
          <cell r="P650">
            <v>0</v>
          </cell>
          <cell r="Q650">
            <v>0</v>
          </cell>
          <cell r="R650">
            <v>0</v>
          </cell>
          <cell r="S650">
            <v>0</v>
          </cell>
          <cell r="T650">
            <v>0</v>
          </cell>
          <cell r="U650">
            <v>0</v>
          </cell>
          <cell r="V650">
            <v>0</v>
          </cell>
          <cell r="W650">
            <v>0</v>
          </cell>
          <cell r="X650">
            <v>0</v>
          </cell>
          <cell r="Y650">
            <v>0</v>
          </cell>
          <cell r="Z650">
            <v>0</v>
          </cell>
          <cell r="AA650">
            <v>0</v>
          </cell>
          <cell r="AB650">
            <v>0</v>
          </cell>
          <cell r="AC650">
            <v>29048113.640000001</v>
          </cell>
          <cell r="AD650">
            <v>49900000</v>
          </cell>
          <cell r="AE650">
            <v>0</v>
          </cell>
          <cell r="AF650">
            <v>0</v>
          </cell>
          <cell r="AG650">
            <v>0</v>
          </cell>
          <cell r="AH650">
            <v>0</v>
          </cell>
          <cell r="AI650">
            <v>0</v>
          </cell>
          <cell r="AJ650">
            <v>0</v>
          </cell>
          <cell r="AK650">
            <v>0</v>
          </cell>
          <cell r="AL650">
            <v>0</v>
          </cell>
          <cell r="AM650">
            <v>32036309.539999999</v>
          </cell>
          <cell r="AN650">
            <v>49900000</v>
          </cell>
        </row>
        <row r="651">
          <cell r="A651">
            <v>672210</v>
          </cell>
          <cell r="B651" t="str">
            <v>Facility Margin</v>
          </cell>
          <cell r="C651">
            <v>0</v>
          </cell>
          <cell r="D651">
            <v>0</v>
          </cell>
          <cell r="E651">
            <v>0</v>
          </cell>
          <cell r="F651">
            <v>0</v>
          </cell>
          <cell r="G651">
            <v>0</v>
          </cell>
          <cell r="H651">
            <v>0</v>
          </cell>
          <cell r="I651">
            <v>0</v>
          </cell>
          <cell r="J651">
            <v>0</v>
          </cell>
          <cell r="K651">
            <v>0</v>
          </cell>
          <cell r="L651">
            <v>0</v>
          </cell>
          <cell r="M651">
            <v>0</v>
          </cell>
          <cell r="N651">
            <v>0</v>
          </cell>
          <cell r="O651">
            <v>0</v>
          </cell>
          <cell r="P651">
            <v>0</v>
          </cell>
          <cell r="Q651">
            <v>0</v>
          </cell>
          <cell r="R651">
            <v>0</v>
          </cell>
          <cell r="S651">
            <v>0</v>
          </cell>
          <cell r="T651">
            <v>0</v>
          </cell>
          <cell r="U651">
            <v>0</v>
          </cell>
          <cell r="V651">
            <v>0</v>
          </cell>
          <cell r="W651">
            <v>0</v>
          </cell>
          <cell r="X651">
            <v>0</v>
          </cell>
          <cell r="Y651">
            <v>0</v>
          </cell>
          <cell r="Z651">
            <v>0</v>
          </cell>
          <cell r="AA651">
            <v>0</v>
          </cell>
          <cell r="AB651">
            <v>0</v>
          </cell>
          <cell r="AC651">
            <v>0</v>
          </cell>
          <cell r="AD651">
            <v>0</v>
          </cell>
          <cell r="AE651">
            <v>0</v>
          </cell>
          <cell r="AF651">
            <v>0</v>
          </cell>
          <cell r="AG651">
            <v>0</v>
          </cell>
          <cell r="AH651">
            <v>0</v>
          </cell>
          <cell r="AI651">
            <v>0</v>
          </cell>
          <cell r="AJ651">
            <v>0</v>
          </cell>
          <cell r="AK651">
            <v>0</v>
          </cell>
          <cell r="AL651">
            <v>0</v>
          </cell>
          <cell r="AM651">
            <v>0</v>
          </cell>
          <cell r="AN651">
            <v>0</v>
          </cell>
        </row>
        <row r="652">
          <cell r="A652">
            <v>672220</v>
          </cell>
          <cell r="B652" t="str">
            <v>Commitment Fees</v>
          </cell>
          <cell r="C652">
            <v>0</v>
          </cell>
          <cell r="D652">
            <v>0</v>
          </cell>
          <cell r="E652">
            <v>0</v>
          </cell>
          <cell r="F652">
            <v>0</v>
          </cell>
          <cell r="G652">
            <v>0</v>
          </cell>
          <cell r="H652">
            <v>0</v>
          </cell>
          <cell r="I652">
            <v>0</v>
          </cell>
          <cell r="J652">
            <v>0</v>
          </cell>
          <cell r="K652">
            <v>0</v>
          </cell>
          <cell r="L652">
            <v>0</v>
          </cell>
          <cell r="M652">
            <v>0</v>
          </cell>
          <cell r="N652">
            <v>0</v>
          </cell>
          <cell r="O652">
            <v>0</v>
          </cell>
          <cell r="P652">
            <v>0</v>
          </cell>
          <cell r="Q652">
            <v>0</v>
          </cell>
          <cell r="R652">
            <v>0</v>
          </cell>
          <cell r="S652">
            <v>0</v>
          </cell>
          <cell r="T652">
            <v>0</v>
          </cell>
          <cell r="U652">
            <v>0</v>
          </cell>
          <cell r="V652">
            <v>0</v>
          </cell>
          <cell r="W652">
            <v>0</v>
          </cell>
          <cell r="X652">
            <v>0</v>
          </cell>
          <cell r="Y652">
            <v>0</v>
          </cell>
          <cell r="Z652">
            <v>0</v>
          </cell>
          <cell r="AA652">
            <v>0</v>
          </cell>
          <cell r="AB652">
            <v>0</v>
          </cell>
          <cell r="AC652">
            <v>0</v>
          </cell>
          <cell r="AD652">
            <v>0</v>
          </cell>
          <cell r="AE652">
            <v>0</v>
          </cell>
          <cell r="AF652">
            <v>0</v>
          </cell>
          <cell r="AG652">
            <v>0</v>
          </cell>
          <cell r="AH652">
            <v>0</v>
          </cell>
          <cell r="AI652">
            <v>0</v>
          </cell>
          <cell r="AJ652">
            <v>0</v>
          </cell>
          <cell r="AK652">
            <v>0</v>
          </cell>
          <cell r="AL652">
            <v>0</v>
          </cell>
          <cell r="AM652">
            <v>0</v>
          </cell>
          <cell r="AN652">
            <v>0</v>
          </cell>
        </row>
        <row r="653">
          <cell r="A653">
            <v>672230</v>
          </cell>
          <cell r="B653" t="str">
            <v>Interest on US 144A Placement</v>
          </cell>
          <cell r="C653">
            <v>0</v>
          </cell>
          <cell r="D653">
            <v>0</v>
          </cell>
          <cell r="E653">
            <v>0</v>
          </cell>
          <cell r="F653">
            <v>0</v>
          </cell>
          <cell r="G653">
            <v>0</v>
          </cell>
          <cell r="H653">
            <v>0</v>
          </cell>
          <cell r="I653">
            <v>0</v>
          </cell>
          <cell r="J653">
            <v>0</v>
          </cell>
          <cell r="K653">
            <v>0</v>
          </cell>
          <cell r="L653">
            <v>0</v>
          </cell>
          <cell r="M653">
            <v>0</v>
          </cell>
          <cell r="N653">
            <v>0</v>
          </cell>
          <cell r="O653">
            <v>0</v>
          </cell>
          <cell r="P653">
            <v>0</v>
          </cell>
          <cell r="Q653">
            <v>0</v>
          </cell>
          <cell r="R653">
            <v>0</v>
          </cell>
          <cell r="S653">
            <v>0</v>
          </cell>
          <cell r="T653">
            <v>0</v>
          </cell>
          <cell r="U653">
            <v>0</v>
          </cell>
          <cell r="V653">
            <v>0</v>
          </cell>
          <cell r="W653">
            <v>0</v>
          </cell>
          <cell r="X653">
            <v>0</v>
          </cell>
          <cell r="Y653">
            <v>0</v>
          </cell>
          <cell r="Z653">
            <v>0</v>
          </cell>
          <cell r="AA653">
            <v>0</v>
          </cell>
          <cell r="AB653">
            <v>0</v>
          </cell>
          <cell r="AC653">
            <v>0</v>
          </cell>
          <cell r="AD653">
            <v>0</v>
          </cell>
          <cell r="AE653">
            <v>0</v>
          </cell>
          <cell r="AF653">
            <v>0</v>
          </cell>
          <cell r="AG653">
            <v>0</v>
          </cell>
          <cell r="AH653">
            <v>0</v>
          </cell>
          <cell r="AI653">
            <v>0</v>
          </cell>
          <cell r="AJ653">
            <v>0</v>
          </cell>
          <cell r="AK653">
            <v>0</v>
          </cell>
          <cell r="AL653">
            <v>0</v>
          </cell>
          <cell r="AM653">
            <v>0</v>
          </cell>
          <cell r="AN653">
            <v>0</v>
          </cell>
        </row>
        <row r="654">
          <cell r="A654">
            <v>672240</v>
          </cell>
          <cell r="B654" t="str">
            <v>Margin on US 144A Placement</v>
          </cell>
          <cell r="C654">
            <v>0</v>
          </cell>
          <cell r="D654">
            <v>0</v>
          </cell>
          <cell r="E654">
            <v>0</v>
          </cell>
          <cell r="F654">
            <v>0</v>
          </cell>
          <cell r="G654">
            <v>0</v>
          </cell>
          <cell r="H654">
            <v>0</v>
          </cell>
          <cell r="I654">
            <v>0</v>
          </cell>
          <cell r="J654">
            <v>0</v>
          </cell>
          <cell r="K654">
            <v>0</v>
          </cell>
          <cell r="L654">
            <v>0</v>
          </cell>
          <cell r="M654">
            <v>0</v>
          </cell>
          <cell r="N654">
            <v>0</v>
          </cell>
          <cell r="O654">
            <v>0</v>
          </cell>
          <cell r="P654">
            <v>0</v>
          </cell>
          <cell r="Q654">
            <v>0</v>
          </cell>
          <cell r="R654">
            <v>0</v>
          </cell>
          <cell r="S654">
            <v>0</v>
          </cell>
          <cell r="T654">
            <v>0</v>
          </cell>
          <cell r="U654">
            <v>0</v>
          </cell>
          <cell r="V654">
            <v>0</v>
          </cell>
          <cell r="W654">
            <v>0</v>
          </cell>
          <cell r="X654">
            <v>0</v>
          </cell>
          <cell r="Y654">
            <v>0</v>
          </cell>
          <cell r="Z654">
            <v>0</v>
          </cell>
          <cell r="AA654">
            <v>0</v>
          </cell>
          <cell r="AB654">
            <v>0</v>
          </cell>
          <cell r="AC654">
            <v>0</v>
          </cell>
          <cell r="AD654">
            <v>0</v>
          </cell>
          <cell r="AE654">
            <v>0</v>
          </cell>
          <cell r="AF654">
            <v>0</v>
          </cell>
          <cell r="AG654">
            <v>0</v>
          </cell>
          <cell r="AH654">
            <v>0</v>
          </cell>
          <cell r="AI654">
            <v>0</v>
          </cell>
          <cell r="AJ654">
            <v>0</v>
          </cell>
          <cell r="AK654">
            <v>0</v>
          </cell>
          <cell r="AL654">
            <v>0</v>
          </cell>
          <cell r="AM654">
            <v>0</v>
          </cell>
          <cell r="AN654">
            <v>0</v>
          </cell>
        </row>
        <row r="655">
          <cell r="A655">
            <v>672250</v>
          </cell>
          <cell r="B655" t="str">
            <v>Discount on Commercial Paper</v>
          </cell>
          <cell r="C655">
            <v>0</v>
          </cell>
          <cell r="D655">
            <v>0</v>
          </cell>
          <cell r="E655">
            <v>0</v>
          </cell>
          <cell r="F655">
            <v>0</v>
          </cell>
          <cell r="G655">
            <v>0</v>
          </cell>
          <cell r="H655">
            <v>0</v>
          </cell>
          <cell r="I655">
            <v>0</v>
          </cell>
          <cell r="J655">
            <v>0</v>
          </cell>
          <cell r="K655">
            <v>0</v>
          </cell>
          <cell r="L655">
            <v>0</v>
          </cell>
          <cell r="M655">
            <v>0</v>
          </cell>
          <cell r="N655">
            <v>0</v>
          </cell>
          <cell r="O655">
            <v>0</v>
          </cell>
          <cell r="P655">
            <v>0</v>
          </cell>
          <cell r="Q655">
            <v>0</v>
          </cell>
          <cell r="R655">
            <v>0</v>
          </cell>
          <cell r="S655">
            <v>0</v>
          </cell>
          <cell r="T655">
            <v>0</v>
          </cell>
          <cell r="U655">
            <v>0</v>
          </cell>
          <cell r="V655">
            <v>0</v>
          </cell>
          <cell r="W655">
            <v>0</v>
          </cell>
          <cell r="X655">
            <v>0</v>
          </cell>
          <cell r="Y655">
            <v>0</v>
          </cell>
          <cell r="Z655">
            <v>0</v>
          </cell>
          <cell r="AA655">
            <v>0</v>
          </cell>
          <cell r="AB655">
            <v>0</v>
          </cell>
          <cell r="AC655">
            <v>0</v>
          </cell>
          <cell r="AD655">
            <v>0</v>
          </cell>
          <cell r="AE655">
            <v>0</v>
          </cell>
          <cell r="AF655">
            <v>0</v>
          </cell>
          <cell r="AG655">
            <v>0</v>
          </cell>
          <cell r="AH655">
            <v>0</v>
          </cell>
          <cell r="AI655">
            <v>0</v>
          </cell>
          <cell r="AJ655">
            <v>0</v>
          </cell>
          <cell r="AK655">
            <v>0</v>
          </cell>
          <cell r="AL655">
            <v>0</v>
          </cell>
          <cell r="AM655">
            <v>0</v>
          </cell>
          <cell r="AN655">
            <v>0</v>
          </cell>
        </row>
        <row r="656">
          <cell r="A656">
            <v>672252</v>
          </cell>
          <cell r="B656" t="str">
            <v>Discount on C P - Kinetik</v>
          </cell>
          <cell r="C656">
            <v>0</v>
          </cell>
          <cell r="D656">
            <v>0</v>
          </cell>
          <cell r="E656">
            <v>0</v>
          </cell>
          <cell r="F656">
            <v>0</v>
          </cell>
          <cell r="G656">
            <v>0</v>
          </cell>
          <cell r="H656">
            <v>0</v>
          </cell>
          <cell r="I656">
            <v>0</v>
          </cell>
          <cell r="J656">
            <v>0</v>
          </cell>
          <cell r="K656">
            <v>0</v>
          </cell>
          <cell r="L656">
            <v>0</v>
          </cell>
          <cell r="M656">
            <v>0</v>
          </cell>
          <cell r="N656">
            <v>0</v>
          </cell>
          <cell r="O656">
            <v>0</v>
          </cell>
          <cell r="P656">
            <v>0</v>
          </cell>
          <cell r="Q656">
            <v>0</v>
          </cell>
          <cell r="R656">
            <v>0</v>
          </cell>
          <cell r="S656">
            <v>0</v>
          </cell>
          <cell r="T656">
            <v>0</v>
          </cell>
          <cell r="U656">
            <v>0</v>
          </cell>
          <cell r="V656">
            <v>0</v>
          </cell>
          <cell r="W656">
            <v>0</v>
          </cell>
          <cell r="X656">
            <v>0</v>
          </cell>
          <cell r="Y656">
            <v>0</v>
          </cell>
          <cell r="Z656">
            <v>0</v>
          </cell>
          <cell r="AA656">
            <v>0</v>
          </cell>
          <cell r="AB656">
            <v>0</v>
          </cell>
          <cell r="AC656">
            <v>0</v>
          </cell>
          <cell r="AD656">
            <v>0</v>
          </cell>
          <cell r="AE656">
            <v>0</v>
          </cell>
          <cell r="AF656">
            <v>0</v>
          </cell>
          <cell r="AG656">
            <v>0</v>
          </cell>
          <cell r="AH656">
            <v>0</v>
          </cell>
          <cell r="AI656">
            <v>0</v>
          </cell>
          <cell r="AJ656">
            <v>0</v>
          </cell>
          <cell r="AK656">
            <v>0</v>
          </cell>
          <cell r="AL656">
            <v>0</v>
          </cell>
          <cell r="AM656">
            <v>0</v>
          </cell>
          <cell r="AN656">
            <v>0</v>
          </cell>
        </row>
        <row r="657">
          <cell r="A657">
            <v>672260</v>
          </cell>
          <cell r="B657" t="str">
            <v>Finance Charge Fees</v>
          </cell>
          <cell r="C657">
            <v>0</v>
          </cell>
          <cell r="D657">
            <v>0</v>
          </cell>
          <cell r="E657">
            <v>0</v>
          </cell>
          <cell r="F657">
            <v>0</v>
          </cell>
          <cell r="G657">
            <v>0</v>
          </cell>
          <cell r="H657">
            <v>0</v>
          </cell>
          <cell r="I657">
            <v>0</v>
          </cell>
          <cell r="J657">
            <v>0</v>
          </cell>
          <cell r="K657">
            <v>0</v>
          </cell>
          <cell r="L657">
            <v>0</v>
          </cell>
          <cell r="M657">
            <v>0</v>
          </cell>
          <cell r="N657">
            <v>0</v>
          </cell>
          <cell r="O657">
            <v>0</v>
          </cell>
          <cell r="P657">
            <v>0</v>
          </cell>
          <cell r="Q657">
            <v>0</v>
          </cell>
          <cell r="R657">
            <v>0</v>
          </cell>
          <cell r="S657">
            <v>0</v>
          </cell>
          <cell r="T657">
            <v>0</v>
          </cell>
          <cell r="U657">
            <v>0</v>
          </cell>
          <cell r="V657">
            <v>0</v>
          </cell>
          <cell r="W657">
            <v>0</v>
          </cell>
          <cell r="X657">
            <v>0</v>
          </cell>
          <cell r="Y657">
            <v>0</v>
          </cell>
          <cell r="Z657">
            <v>0</v>
          </cell>
          <cell r="AA657">
            <v>0</v>
          </cell>
          <cell r="AB657">
            <v>0</v>
          </cell>
          <cell r="AC657">
            <v>317223.83</v>
          </cell>
          <cell r="AD657">
            <v>0</v>
          </cell>
          <cell r="AE657">
            <v>0</v>
          </cell>
          <cell r="AF657">
            <v>0</v>
          </cell>
          <cell r="AG657">
            <v>0</v>
          </cell>
          <cell r="AH657">
            <v>0</v>
          </cell>
          <cell r="AI657">
            <v>0</v>
          </cell>
          <cell r="AJ657">
            <v>0</v>
          </cell>
          <cell r="AK657">
            <v>0</v>
          </cell>
          <cell r="AL657">
            <v>0</v>
          </cell>
          <cell r="AM657">
            <v>317223.83</v>
          </cell>
          <cell r="AN657">
            <v>0</v>
          </cell>
        </row>
        <row r="658">
          <cell r="A658">
            <v>672262</v>
          </cell>
          <cell r="B658" t="str">
            <v>CP Dealer Fees - Kinetik</v>
          </cell>
          <cell r="C658">
            <v>0</v>
          </cell>
          <cell r="D658">
            <v>0</v>
          </cell>
          <cell r="E658">
            <v>0</v>
          </cell>
          <cell r="F658">
            <v>0</v>
          </cell>
          <cell r="G658">
            <v>0</v>
          </cell>
          <cell r="H658">
            <v>0</v>
          </cell>
          <cell r="I658">
            <v>0</v>
          </cell>
          <cell r="J658">
            <v>0</v>
          </cell>
          <cell r="K658">
            <v>0</v>
          </cell>
          <cell r="L658">
            <v>0</v>
          </cell>
          <cell r="M658">
            <v>0</v>
          </cell>
          <cell r="N658">
            <v>0</v>
          </cell>
          <cell r="O658">
            <v>0</v>
          </cell>
          <cell r="P658">
            <v>0</v>
          </cell>
          <cell r="Q658">
            <v>0</v>
          </cell>
          <cell r="R658">
            <v>0</v>
          </cell>
          <cell r="S658">
            <v>0</v>
          </cell>
          <cell r="T658">
            <v>0</v>
          </cell>
          <cell r="U658">
            <v>0</v>
          </cell>
          <cell r="V658">
            <v>0</v>
          </cell>
          <cell r="W658">
            <v>0</v>
          </cell>
          <cell r="X658">
            <v>0</v>
          </cell>
          <cell r="Y658">
            <v>0</v>
          </cell>
          <cell r="Z658">
            <v>0</v>
          </cell>
          <cell r="AA658">
            <v>0</v>
          </cell>
          <cell r="AB658">
            <v>0</v>
          </cell>
          <cell r="AC658">
            <v>0</v>
          </cell>
          <cell r="AD658">
            <v>0</v>
          </cell>
          <cell r="AE658">
            <v>0</v>
          </cell>
          <cell r="AF658">
            <v>0</v>
          </cell>
          <cell r="AG658">
            <v>0</v>
          </cell>
          <cell r="AH658">
            <v>0</v>
          </cell>
          <cell r="AI658">
            <v>0</v>
          </cell>
          <cell r="AJ658">
            <v>0</v>
          </cell>
          <cell r="AK658">
            <v>0</v>
          </cell>
          <cell r="AL658">
            <v>0</v>
          </cell>
          <cell r="AM658">
            <v>0</v>
          </cell>
          <cell r="AN658">
            <v>0</v>
          </cell>
        </row>
        <row r="659">
          <cell r="A659">
            <v>672270</v>
          </cell>
          <cell r="B659" t="str">
            <v>CP Support Line Fees</v>
          </cell>
          <cell r="C659">
            <v>0</v>
          </cell>
          <cell r="D659">
            <v>0</v>
          </cell>
          <cell r="E659">
            <v>0</v>
          </cell>
          <cell r="F659">
            <v>0</v>
          </cell>
          <cell r="G659">
            <v>0</v>
          </cell>
          <cell r="H659">
            <v>0</v>
          </cell>
          <cell r="I659">
            <v>0</v>
          </cell>
          <cell r="J659">
            <v>0</v>
          </cell>
          <cell r="K659">
            <v>0</v>
          </cell>
          <cell r="L659">
            <v>0</v>
          </cell>
          <cell r="M659">
            <v>0</v>
          </cell>
          <cell r="N659">
            <v>0</v>
          </cell>
          <cell r="O659">
            <v>0</v>
          </cell>
          <cell r="P659">
            <v>0</v>
          </cell>
          <cell r="Q659">
            <v>0</v>
          </cell>
          <cell r="R659">
            <v>0</v>
          </cell>
          <cell r="S659">
            <v>0</v>
          </cell>
          <cell r="T659">
            <v>0</v>
          </cell>
          <cell r="U659">
            <v>0</v>
          </cell>
          <cell r="V659">
            <v>0</v>
          </cell>
          <cell r="W659">
            <v>0</v>
          </cell>
          <cell r="X659">
            <v>0</v>
          </cell>
          <cell r="Y659">
            <v>0</v>
          </cell>
          <cell r="Z659">
            <v>0</v>
          </cell>
          <cell r="AA659">
            <v>0</v>
          </cell>
          <cell r="AB659">
            <v>0</v>
          </cell>
          <cell r="AC659">
            <v>0</v>
          </cell>
          <cell r="AD659">
            <v>0</v>
          </cell>
          <cell r="AE659">
            <v>0</v>
          </cell>
          <cell r="AF659">
            <v>0</v>
          </cell>
          <cell r="AG659">
            <v>0</v>
          </cell>
          <cell r="AH659">
            <v>0</v>
          </cell>
          <cell r="AI659">
            <v>0</v>
          </cell>
          <cell r="AJ659">
            <v>0</v>
          </cell>
          <cell r="AK659">
            <v>0</v>
          </cell>
          <cell r="AL659">
            <v>0</v>
          </cell>
          <cell r="AM659">
            <v>0</v>
          </cell>
          <cell r="AN659">
            <v>0</v>
          </cell>
        </row>
        <row r="660">
          <cell r="A660">
            <v>672272</v>
          </cell>
          <cell r="B660" t="str">
            <v>CP Support Line Fees - Kinetik</v>
          </cell>
          <cell r="C660">
            <v>0</v>
          </cell>
          <cell r="D660">
            <v>0</v>
          </cell>
          <cell r="E660">
            <v>0</v>
          </cell>
          <cell r="F660">
            <v>0</v>
          </cell>
          <cell r="G660">
            <v>0</v>
          </cell>
          <cell r="H660">
            <v>0</v>
          </cell>
          <cell r="I660">
            <v>0</v>
          </cell>
          <cell r="J660">
            <v>0</v>
          </cell>
          <cell r="K660">
            <v>0</v>
          </cell>
          <cell r="L660">
            <v>0</v>
          </cell>
          <cell r="M660">
            <v>0</v>
          </cell>
          <cell r="N660">
            <v>0</v>
          </cell>
          <cell r="O660">
            <v>0</v>
          </cell>
          <cell r="P660">
            <v>0</v>
          </cell>
          <cell r="Q660">
            <v>0</v>
          </cell>
          <cell r="R660">
            <v>0</v>
          </cell>
          <cell r="S660">
            <v>0</v>
          </cell>
          <cell r="T660">
            <v>0</v>
          </cell>
          <cell r="U660">
            <v>0</v>
          </cell>
          <cell r="V660">
            <v>0</v>
          </cell>
          <cell r="W660">
            <v>0</v>
          </cell>
          <cell r="X660">
            <v>0</v>
          </cell>
          <cell r="Y660">
            <v>0</v>
          </cell>
          <cell r="Z660">
            <v>0</v>
          </cell>
          <cell r="AA660">
            <v>0</v>
          </cell>
          <cell r="AB660">
            <v>0</v>
          </cell>
          <cell r="AC660">
            <v>0</v>
          </cell>
          <cell r="AD660">
            <v>0</v>
          </cell>
          <cell r="AE660">
            <v>0</v>
          </cell>
          <cell r="AF660">
            <v>0</v>
          </cell>
          <cell r="AG660">
            <v>0</v>
          </cell>
          <cell r="AH660">
            <v>0</v>
          </cell>
          <cell r="AI660">
            <v>0</v>
          </cell>
          <cell r="AJ660">
            <v>0</v>
          </cell>
          <cell r="AK660">
            <v>0</v>
          </cell>
          <cell r="AL660">
            <v>0</v>
          </cell>
          <cell r="AM660">
            <v>0</v>
          </cell>
          <cell r="AN660">
            <v>0</v>
          </cell>
        </row>
        <row r="661">
          <cell r="A661">
            <v>672280</v>
          </cell>
          <cell r="B661" t="str">
            <v>Placement Line Interrest</v>
          </cell>
          <cell r="C661">
            <v>0</v>
          </cell>
          <cell r="D661">
            <v>0</v>
          </cell>
          <cell r="E661">
            <v>0</v>
          </cell>
          <cell r="F661">
            <v>0</v>
          </cell>
          <cell r="G661">
            <v>0</v>
          </cell>
          <cell r="H661">
            <v>0</v>
          </cell>
          <cell r="I661">
            <v>0</v>
          </cell>
          <cell r="J661">
            <v>0</v>
          </cell>
          <cell r="K661">
            <v>0</v>
          </cell>
          <cell r="L661">
            <v>0</v>
          </cell>
          <cell r="M661">
            <v>0</v>
          </cell>
          <cell r="N661">
            <v>0</v>
          </cell>
          <cell r="O661">
            <v>0</v>
          </cell>
          <cell r="P661">
            <v>0</v>
          </cell>
          <cell r="Q661">
            <v>0</v>
          </cell>
          <cell r="R661">
            <v>0</v>
          </cell>
          <cell r="S661">
            <v>0</v>
          </cell>
          <cell r="T661">
            <v>0</v>
          </cell>
          <cell r="U661">
            <v>0</v>
          </cell>
          <cell r="V661">
            <v>0</v>
          </cell>
          <cell r="W661">
            <v>0</v>
          </cell>
          <cell r="X661">
            <v>0</v>
          </cell>
          <cell r="Y661">
            <v>0</v>
          </cell>
          <cell r="Z661">
            <v>0</v>
          </cell>
          <cell r="AA661">
            <v>0</v>
          </cell>
          <cell r="AB661">
            <v>0</v>
          </cell>
          <cell r="AC661">
            <v>0</v>
          </cell>
          <cell r="AD661">
            <v>0</v>
          </cell>
          <cell r="AE661">
            <v>0</v>
          </cell>
          <cell r="AF661">
            <v>0</v>
          </cell>
          <cell r="AG661">
            <v>0</v>
          </cell>
          <cell r="AH661">
            <v>0</v>
          </cell>
          <cell r="AI661">
            <v>0</v>
          </cell>
          <cell r="AJ661">
            <v>0</v>
          </cell>
          <cell r="AK661">
            <v>0</v>
          </cell>
          <cell r="AL661">
            <v>0</v>
          </cell>
          <cell r="AM661">
            <v>0</v>
          </cell>
          <cell r="AN661">
            <v>0</v>
          </cell>
        </row>
        <row r="662">
          <cell r="A662">
            <v>672290</v>
          </cell>
          <cell r="B662" t="str">
            <v>Placement Line Margin</v>
          </cell>
          <cell r="C662">
            <v>0</v>
          </cell>
          <cell r="D662">
            <v>0</v>
          </cell>
          <cell r="E662">
            <v>0</v>
          </cell>
          <cell r="F662">
            <v>0</v>
          </cell>
          <cell r="G662">
            <v>0</v>
          </cell>
          <cell r="H662">
            <v>0</v>
          </cell>
          <cell r="I662">
            <v>0</v>
          </cell>
          <cell r="J662">
            <v>0</v>
          </cell>
          <cell r="K662">
            <v>0</v>
          </cell>
          <cell r="L662">
            <v>0</v>
          </cell>
          <cell r="M662">
            <v>0</v>
          </cell>
          <cell r="N662">
            <v>0</v>
          </cell>
          <cell r="O662">
            <v>0</v>
          </cell>
          <cell r="P662">
            <v>0</v>
          </cell>
          <cell r="Q662">
            <v>0</v>
          </cell>
          <cell r="R662">
            <v>0</v>
          </cell>
          <cell r="S662">
            <v>0</v>
          </cell>
          <cell r="T662">
            <v>0</v>
          </cell>
          <cell r="U662">
            <v>0</v>
          </cell>
          <cell r="V662">
            <v>0</v>
          </cell>
          <cell r="W662">
            <v>0</v>
          </cell>
          <cell r="X662">
            <v>0</v>
          </cell>
          <cell r="Y662">
            <v>0</v>
          </cell>
          <cell r="Z662">
            <v>0</v>
          </cell>
          <cell r="AA662">
            <v>0</v>
          </cell>
          <cell r="AB662">
            <v>0</v>
          </cell>
          <cell r="AC662">
            <v>0</v>
          </cell>
          <cell r="AD662">
            <v>0</v>
          </cell>
          <cell r="AE662">
            <v>0</v>
          </cell>
          <cell r="AF662">
            <v>0</v>
          </cell>
          <cell r="AG662">
            <v>0</v>
          </cell>
          <cell r="AH662">
            <v>0</v>
          </cell>
          <cell r="AI662">
            <v>0</v>
          </cell>
          <cell r="AJ662">
            <v>0</v>
          </cell>
          <cell r="AK662">
            <v>0</v>
          </cell>
          <cell r="AL662">
            <v>0</v>
          </cell>
          <cell r="AM662">
            <v>0</v>
          </cell>
          <cell r="AN662">
            <v>0</v>
          </cell>
        </row>
        <row r="663">
          <cell r="A663">
            <v>672300</v>
          </cell>
          <cell r="B663" t="str">
            <v>Loan Flotation Amortisation</v>
          </cell>
          <cell r="C663">
            <v>0</v>
          </cell>
          <cell r="D663">
            <v>0</v>
          </cell>
          <cell r="E663">
            <v>96653.89</v>
          </cell>
          <cell r="F663">
            <v>0</v>
          </cell>
          <cell r="G663">
            <v>0</v>
          </cell>
          <cell r="H663">
            <v>0</v>
          </cell>
          <cell r="I663">
            <v>0</v>
          </cell>
          <cell r="J663">
            <v>0</v>
          </cell>
          <cell r="K663">
            <v>0</v>
          </cell>
          <cell r="L663">
            <v>0</v>
          </cell>
          <cell r="M663">
            <v>0</v>
          </cell>
          <cell r="N663">
            <v>0</v>
          </cell>
          <cell r="O663">
            <v>0</v>
          </cell>
          <cell r="P663">
            <v>0</v>
          </cell>
          <cell r="Q663">
            <v>0</v>
          </cell>
          <cell r="R663">
            <v>0</v>
          </cell>
          <cell r="S663">
            <v>0</v>
          </cell>
          <cell r="T663">
            <v>0</v>
          </cell>
          <cell r="U663">
            <v>0</v>
          </cell>
          <cell r="V663">
            <v>0</v>
          </cell>
          <cell r="W663">
            <v>193333.34</v>
          </cell>
          <cell r="X663">
            <v>0</v>
          </cell>
          <cell r="Y663">
            <v>0</v>
          </cell>
          <cell r="Z663">
            <v>0</v>
          </cell>
          <cell r="AA663">
            <v>0</v>
          </cell>
          <cell r="AB663">
            <v>0</v>
          </cell>
          <cell r="AC663">
            <v>1684669.58</v>
          </cell>
          <cell r="AD663">
            <v>3000000</v>
          </cell>
          <cell r="AE663">
            <v>0</v>
          </cell>
          <cell r="AF663">
            <v>0</v>
          </cell>
          <cell r="AG663">
            <v>0</v>
          </cell>
          <cell r="AH663">
            <v>0</v>
          </cell>
          <cell r="AI663">
            <v>0</v>
          </cell>
          <cell r="AJ663">
            <v>0</v>
          </cell>
          <cell r="AK663">
            <v>0</v>
          </cell>
          <cell r="AL663">
            <v>0</v>
          </cell>
          <cell r="AM663">
            <v>1974656.81</v>
          </cell>
          <cell r="AN663">
            <v>3000000</v>
          </cell>
        </row>
        <row r="664">
          <cell r="A664">
            <v>672305</v>
          </cell>
          <cell r="B664" t="str">
            <v>Interest on Ecogen Financing</v>
          </cell>
          <cell r="C664">
            <v>0</v>
          </cell>
          <cell r="D664">
            <v>0</v>
          </cell>
          <cell r="E664">
            <v>0</v>
          </cell>
          <cell r="F664">
            <v>0</v>
          </cell>
          <cell r="G664">
            <v>0</v>
          </cell>
          <cell r="H664">
            <v>0</v>
          </cell>
          <cell r="I664">
            <v>0</v>
          </cell>
          <cell r="J664">
            <v>0</v>
          </cell>
          <cell r="K664">
            <v>0</v>
          </cell>
          <cell r="L664">
            <v>0</v>
          </cell>
          <cell r="M664">
            <v>0</v>
          </cell>
          <cell r="N664">
            <v>0</v>
          </cell>
          <cell r="O664">
            <v>0</v>
          </cell>
          <cell r="P664">
            <v>0</v>
          </cell>
          <cell r="Q664">
            <v>0</v>
          </cell>
          <cell r="R664">
            <v>0</v>
          </cell>
          <cell r="S664">
            <v>0</v>
          </cell>
          <cell r="T664">
            <v>0</v>
          </cell>
          <cell r="U664">
            <v>0</v>
          </cell>
          <cell r="V664">
            <v>0</v>
          </cell>
          <cell r="W664">
            <v>0</v>
          </cell>
          <cell r="X664">
            <v>0</v>
          </cell>
          <cell r="Y664">
            <v>0</v>
          </cell>
          <cell r="Z664">
            <v>0</v>
          </cell>
          <cell r="AA664">
            <v>0</v>
          </cell>
          <cell r="AB664">
            <v>0</v>
          </cell>
          <cell r="AC664">
            <v>0</v>
          </cell>
          <cell r="AD664">
            <v>0</v>
          </cell>
          <cell r="AE664">
            <v>0</v>
          </cell>
          <cell r="AF664">
            <v>0</v>
          </cell>
          <cell r="AG664">
            <v>0</v>
          </cell>
          <cell r="AH664">
            <v>0</v>
          </cell>
          <cell r="AI664">
            <v>0</v>
          </cell>
          <cell r="AJ664">
            <v>0</v>
          </cell>
          <cell r="AK664">
            <v>0</v>
          </cell>
          <cell r="AL664">
            <v>0</v>
          </cell>
          <cell r="AM664">
            <v>0</v>
          </cell>
          <cell r="AN664">
            <v>0</v>
          </cell>
        </row>
        <row r="665">
          <cell r="A665">
            <v>672310</v>
          </cell>
          <cell r="B665" t="str">
            <v>Margin on Ecogen Financing</v>
          </cell>
          <cell r="C665">
            <v>0</v>
          </cell>
          <cell r="D665">
            <v>0</v>
          </cell>
          <cell r="E665">
            <v>0</v>
          </cell>
          <cell r="F665">
            <v>0</v>
          </cell>
          <cell r="G665">
            <v>0</v>
          </cell>
          <cell r="H665">
            <v>0</v>
          </cell>
          <cell r="I665">
            <v>0</v>
          </cell>
          <cell r="J665">
            <v>0</v>
          </cell>
          <cell r="K665">
            <v>0</v>
          </cell>
          <cell r="L665">
            <v>0</v>
          </cell>
          <cell r="M665">
            <v>0</v>
          </cell>
          <cell r="N665">
            <v>0</v>
          </cell>
          <cell r="O665">
            <v>0</v>
          </cell>
          <cell r="P665">
            <v>0</v>
          </cell>
          <cell r="Q665">
            <v>0</v>
          </cell>
          <cell r="R665">
            <v>0</v>
          </cell>
          <cell r="S665">
            <v>0</v>
          </cell>
          <cell r="T665">
            <v>0</v>
          </cell>
          <cell r="U665">
            <v>0</v>
          </cell>
          <cell r="V665">
            <v>0</v>
          </cell>
          <cell r="W665">
            <v>0</v>
          </cell>
          <cell r="X665">
            <v>0</v>
          </cell>
          <cell r="Y665">
            <v>0</v>
          </cell>
          <cell r="Z665">
            <v>0</v>
          </cell>
          <cell r="AA665">
            <v>0</v>
          </cell>
          <cell r="AB665">
            <v>0</v>
          </cell>
          <cell r="AC665">
            <v>0</v>
          </cell>
          <cell r="AD665">
            <v>0</v>
          </cell>
          <cell r="AE665">
            <v>0</v>
          </cell>
          <cell r="AF665">
            <v>0</v>
          </cell>
          <cell r="AG665">
            <v>0</v>
          </cell>
          <cell r="AH665">
            <v>0</v>
          </cell>
          <cell r="AI665">
            <v>0</v>
          </cell>
          <cell r="AJ665">
            <v>0</v>
          </cell>
          <cell r="AK665">
            <v>0</v>
          </cell>
          <cell r="AL665">
            <v>0</v>
          </cell>
          <cell r="AM665">
            <v>0</v>
          </cell>
          <cell r="AN665">
            <v>0</v>
          </cell>
        </row>
        <row r="666">
          <cell r="A666">
            <v>672312</v>
          </cell>
          <cell r="B666" t="str">
            <v>Commitment Fees-Ecogen Finance</v>
          </cell>
          <cell r="C666">
            <v>0</v>
          </cell>
          <cell r="D666">
            <v>0</v>
          </cell>
          <cell r="E666">
            <v>0</v>
          </cell>
          <cell r="F666">
            <v>0</v>
          </cell>
          <cell r="G666">
            <v>0</v>
          </cell>
          <cell r="H666">
            <v>0</v>
          </cell>
          <cell r="I666">
            <v>0</v>
          </cell>
          <cell r="J666">
            <v>0</v>
          </cell>
          <cell r="K666">
            <v>0</v>
          </cell>
          <cell r="L666">
            <v>0</v>
          </cell>
          <cell r="M666">
            <v>0</v>
          </cell>
          <cell r="N666">
            <v>0</v>
          </cell>
          <cell r="O666">
            <v>0</v>
          </cell>
          <cell r="P666">
            <v>0</v>
          </cell>
          <cell r="Q666">
            <v>0</v>
          </cell>
          <cell r="R666">
            <v>0</v>
          </cell>
          <cell r="S666">
            <v>0</v>
          </cell>
          <cell r="T666">
            <v>0</v>
          </cell>
          <cell r="U666">
            <v>0</v>
          </cell>
          <cell r="V666">
            <v>0</v>
          </cell>
          <cell r="W666">
            <v>0</v>
          </cell>
          <cell r="X666">
            <v>0</v>
          </cell>
          <cell r="Y666">
            <v>0</v>
          </cell>
          <cell r="Z666">
            <v>0</v>
          </cell>
          <cell r="AA666">
            <v>0</v>
          </cell>
          <cell r="AB666">
            <v>0</v>
          </cell>
          <cell r="AC666">
            <v>0</v>
          </cell>
          <cell r="AD666">
            <v>0</v>
          </cell>
          <cell r="AE666">
            <v>0</v>
          </cell>
          <cell r="AF666">
            <v>0</v>
          </cell>
          <cell r="AG666">
            <v>0</v>
          </cell>
          <cell r="AH666">
            <v>0</v>
          </cell>
          <cell r="AI666">
            <v>0</v>
          </cell>
          <cell r="AJ666">
            <v>0</v>
          </cell>
          <cell r="AK666">
            <v>0</v>
          </cell>
          <cell r="AL666">
            <v>0</v>
          </cell>
          <cell r="AM666">
            <v>0</v>
          </cell>
          <cell r="AN666">
            <v>0</v>
          </cell>
        </row>
        <row r="667">
          <cell r="A667">
            <v>672320</v>
          </cell>
          <cell r="B667" t="str">
            <v>Debt Financing Costs</v>
          </cell>
          <cell r="C667">
            <v>0</v>
          </cell>
          <cell r="D667">
            <v>0</v>
          </cell>
          <cell r="E667">
            <v>0</v>
          </cell>
          <cell r="F667">
            <v>0</v>
          </cell>
          <cell r="G667">
            <v>0</v>
          </cell>
          <cell r="H667">
            <v>0</v>
          </cell>
          <cell r="I667">
            <v>0</v>
          </cell>
          <cell r="J667">
            <v>0</v>
          </cell>
          <cell r="K667">
            <v>0</v>
          </cell>
          <cell r="L667">
            <v>0</v>
          </cell>
          <cell r="M667">
            <v>0</v>
          </cell>
          <cell r="N667">
            <v>0</v>
          </cell>
          <cell r="O667">
            <v>0</v>
          </cell>
          <cell r="P667">
            <v>0</v>
          </cell>
          <cell r="Q667">
            <v>0</v>
          </cell>
          <cell r="R667">
            <v>0</v>
          </cell>
          <cell r="S667">
            <v>0</v>
          </cell>
          <cell r="T667">
            <v>0</v>
          </cell>
          <cell r="U667">
            <v>0</v>
          </cell>
          <cell r="V667">
            <v>0</v>
          </cell>
          <cell r="W667">
            <v>0</v>
          </cell>
          <cell r="X667">
            <v>0</v>
          </cell>
          <cell r="Y667">
            <v>0</v>
          </cell>
          <cell r="Z667">
            <v>0</v>
          </cell>
          <cell r="AA667">
            <v>0</v>
          </cell>
          <cell r="AB667">
            <v>0</v>
          </cell>
          <cell r="AC667">
            <v>-796489.46</v>
          </cell>
          <cell r="AD667">
            <v>0</v>
          </cell>
          <cell r="AE667">
            <v>0</v>
          </cell>
          <cell r="AF667">
            <v>0</v>
          </cell>
          <cell r="AG667">
            <v>0</v>
          </cell>
          <cell r="AH667">
            <v>0</v>
          </cell>
          <cell r="AI667">
            <v>0</v>
          </cell>
          <cell r="AJ667">
            <v>0</v>
          </cell>
          <cell r="AK667">
            <v>0</v>
          </cell>
          <cell r="AL667">
            <v>0</v>
          </cell>
          <cell r="AM667">
            <v>-796489.46</v>
          </cell>
          <cell r="AN667">
            <v>0</v>
          </cell>
        </row>
        <row r="668">
          <cell r="A668">
            <v>672360</v>
          </cell>
          <cell r="B668" t="str">
            <v>Interest on Subord Loan - K/W</v>
          </cell>
          <cell r="C668">
            <v>0</v>
          </cell>
          <cell r="D668">
            <v>0</v>
          </cell>
          <cell r="E668">
            <v>0</v>
          </cell>
          <cell r="F668">
            <v>0</v>
          </cell>
          <cell r="G668">
            <v>0</v>
          </cell>
          <cell r="H668">
            <v>0</v>
          </cell>
          <cell r="I668">
            <v>0</v>
          </cell>
          <cell r="J668">
            <v>0</v>
          </cell>
          <cell r="K668">
            <v>0</v>
          </cell>
          <cell r="L668">
            <v>0</v>
          </cell>
          <cell r="M668">
            <v>0</v>
          </cell>
          <cell r="N668">
            <v>0</v>
          </cell>
          <cell r="O668">
            <v>0</v>
          </cell>
          <cell r="P668">
            <v>0</v>
          </cell>
          <cell r="Q668">
            <v>0</v>
          </cell>
          <cell r="R668">
            <v>0</v>
          </cell>
          <cell r="S668">
            <v>0</v>
          </cell>
          <cell r="T668">
            <v>0</v>
          </cell>
          <cell r="U668">
            <v>0</v>
          </cell>
          <cell r="V668">
            <v>0</v>
          </cell>
          <cell r="W668">
            <v>0</v>
          </cell>
          <cell r="X668">
            <v>0</v>
          </cell>
          <cell r="Y668">
            <v>0</v>
          </cell>
          <cell r="Z668">
            <v>0</v>
          </cell>
          <cell r="AA668">
            <v>0</v>
          </cell>
          <cell r="AB668">
            <v>0</v>
          </cell>
          <cell r="AC668">
            <v>0</v>
          </cell>
          <cell r="AD668">
            <v>7500000</v>
          </cell>
          <cell r="AE668">
            <v>0</v>
          </cell>
          <cell r="AF668">
            <v>0</v>
          </cell>
          <cell r="AG668">
            <v>0</v>
          </cell>
          <cell r="AH668">
            <v>0</v>
          </cell>
          <cell r="AI668">
            <v>0</v>
          </cell>
          <cell r="AJ668">
            <v>0</v>
          </cell>
          <cell r="AK668">
            <v>0</v>
          </cell>
          <cell r="AL668">
            <v>0</v>
          </cell>
          <cell r="AM668">
            <v>0</v>
          </cell>
          <cell r="AN668">
            <v>7500000</v>
          </cell>
        </row>
        <row r="669">
          <cell r="A669">
            <v>672365</v>
          </cell>
          <cell r="B669" t="str">
            <v>Margin on Subord Loan - K/W</v>
          </cell>
          <cell r="C669">
            <v>0</v>
          </cell>
          <cell r="D669">
            <v>0</v>
          </cell>
          <cell r="E669">
            <v>0</v>
          </cell>
          <cell r="F669">
            <v>0</v>
          </cell>
          <cell r="G669">
            <v>0</v>
          </cell>
          <cell r="H669">
            <v>0</v>
          </cell>
          <cell r="I669">
            <v>0</v>
          </cell>
          <cell r="J669">
            <v>0</v>
          </cell>
          <cell r="K669">
            <v>0</v>
          </cell>
          <cell r="L669">
            <v>0</v>
          </cell>
          <cell r="M669">
            <v>0</v>
          </cell>
          <cell r="N669">
            <v>0</v>
          </cell>
          <cell r="O669">
            <v>0</v>
          </cell>
          <cell r="P669">
            <v>0</v>
          </cell>
          <cell r="Q669">
            <v>0</v>
          </cell>
          <cell r="R669">
            <v>0</v>
          </cell>
          <cell r="S669">
            <v>0</v>
          </cell>
          <cell r="T669">
            <v>0</v>
          </cell>
          <cell r="U669">
            <v>0</v>
          </cell>
          <cell r="V669">
            <v>0</v>
          </cell>
          <cell r="W669">
            <v>0</v>
          </cell>
          <cell r="X669">
            <v>0</v>
          </cell>
          <cell r="Y669">
            <v>0</v>
          </cell>
          <cell r="Z669">
            <v>0</v>
          </cell>
          <cell r="AA669">
            <v>0</v>
          </cell>
          <cell r="AB669">
            <v>0</v>
          </cell>
          <cell r="AC669">
            <v>0</v>
          </cell>
          <cell r="AD669">
            <v>0</v>
          </cell>
          <cell r="AE669">
            <v>0</v>
          </cell>
          <cell r="AF669">
            <v>0</v>
          </cell>
          <cell r="AG669">
            <v>0</v>
          </cell>
          <cell r="AH669">
            <v>0</v>
          </cell>
          <cell r="AI669">
            <v>0</v>
          </cell>
          <cell r="AJ669">
            <v>0</v>
          </cell>
          <cell r="AK669">
            <v>0</v>
          </cell>
          <cell r="AL669">
            <v>0</v>
          </cell>
          <cell r="AM669">
            <v>0</v>
          </cell>
          <cell r="AN669">
            <v>0</v>
          </cell>
        </row>
        <row r="670">
          <cell r="A670">
            <v>672400</v>
          </cell>
          <cell r="B670" t="str">
            <v>Interco interest to subs</v>
          </cell>
          <cell r="C670">
            <v>1804845.76</v>
          </cell>
          <cell r="D670">
            <v>0</v>
          </cell>
          <cell r="E670">
            <v>34005006.270000003</v>
          </cell>
          <cell r="F670">
            <v>0</v>
          </cell>
          <cell r="G670">
            <v>-173879.74</v>
          </cell>
          <cell r="H670">
            <v>0</v>
          </cell>
          <cell r="I670">
            <v>-5191.33</v>
          </cell>
          <cell r="J670">
            <v>0</v>
          </cell>
          <cell r="K670">
            <v>8158.99</v>
          </cell>
          <cell r="L670">
            <v>0</v>
          </cell>
          <cell r="M670">
            <v>9339.08</v>
          </cell>
          <cell r="N670">
            <v>0</v>
          </cell>
          <cell r="O670">
            <v>0</v>
          </cell>
          <cell r="P670">
            <v>0</v>
          </cell>
          <cell r="Q670">
            <v>0</v>
          </cell>
          <cell r="R670">
            <v>0</v>
          </cell>
          <cell r="S670">
            <v>0</v>
          </cell>
          <cell r="T670">
            <v>0</v>
          </cell>
          <cell r="U670">
            <v>76308339.079999998</v>
          </cell>
          <cell r="V670">
            <v>0</v>
          </cell>
          <cell r="W670">
            <v>35181449.270000003</v>
          </cell>
          <cell r="X670">
            <v>0</v>
          </cell>
          <cell r="Y670">
            <v>0</v>
          </cell>
          <cell r="Z670">
            <v>0</v>
          </cell>
          <cell r="AA670">
            <v>0</v>
          </cell>
          <cell r="AB670">
            <v>0</v>
          </cell>
          <cell r="AC670">
            <v>0</v>
          </cell>
          <cell r="AD670">
            <v>0</v>
          </cell>
          <cell r="AE670">
            <v>0</v>
          </cell>
          <cell r="AF670">
            <v>0</v>
          </cell>
          <cell r="AG670">
            <v>26509236.010000002</v>
          </cell>
          <cell r="AH670">
            <v>0</v>
          </cell>
          <cell r="AI670">
            <v>4792870.2300000004</v>
          </cell>
          <cell r="AJ670">
            <v>0</v>
          </cell>
          <cell r="AK670">
            <v>8332046.5899999999</v>
          </cell>
          <cell r="AL670">
            <v>0</v>
          </cell>
          <cell r="AM670">
            <v>186772220.21000001</v>
          </cell>
          <cell r="AN670">
            <v>0</v>
          </cell>
        </row>
        <row r="671">
          <cell r="A671">
            <v>672550</v>
          </cell>
          <cell r="B671" t="str">
            <v>Amortis G/L on Fwd Rate Agree</v>
          </cell>
          <cell r="C671">
            <v>0</v>
          </cell>
          <cell r="D671">
            <v>0</v>
          </cell>
          <cell r="E671">
            <v>0</v>
          </cell>
          <cell r="F671">
            <v>0</v>
          </cell>
          <cell r="G671">
            <v>0</v>
          </cell>
          <cell r="H671">
            <v>0</v>
          </cell>
          <cell r="I671">
            <v>0</v>
          </cell>
          <cell r="J671">
            <v>0</v>
          </cell>
          <cell r="K671">
            <v>0</v>
          </cell>
          <cell r="L671">
            <v>0</v>
          </cell>
          <cell r="M671">
            <v>0</v>
          </cell>
          <cell r="N671">
            <v>0</v>
          </cell>
          <cell r="O671">
            <v>0</v>
          </cell>
          <cell r="P671">
            <v>0</v>
          </cell>
          <cell r="Q671">
            <v>0</v>
          </cell>
          <cell r="R671">
            <v>0</v>
          </cell>
          <cell r="S671">
            <v>0</v>
          </cell>
          <cell r="T671">
            <v>0</v>
          </cell>
          <cell r="U671">
            <v>0</v>
          </cell>
          <cell r="V671">
            <v>0</v>
          </cell>
          <cell r="W671">
            <v>0</v>
          </cell>
          <cell r="X671">
            <v>0</v>
          </cell>
          <cell r="Y671">
            <v>0</v>
          </cell>
          <cell r="Z671">
            <v>0</v>
          </cell>
          <cell r="AA671">
            <v>0</v>
          </cell>
          <cell r="AB671">
            <v>0</v>
          </cell>
          <cell r="AC671">
            <v>0</v>
          </cell>
          <cell r="AD671">
            <v>0</v>
          </cell>
          <cell r="AE671">
            <v>0</v>
          </cell>
          <cell r="AF671">
            <v>0</v>
          </cell>
          <cell r="AG671">
            <v>0</v>
          </cell>
          <cell r="AH671">
            <v>0</v>
          </cell>
          <cell r="AI671">
            <v>0</v>
          </cell>
          <cell r="AJ671">
            <v>0</v>
          </cell>
          <cell r="AK671">
            <v>0</v>
          </cell>
          <cell r="AL671">
            <v>0</v>
          </cell>
          <cell r="AM671">
            <v>0</v>
          </cell>
          <cell r="AN671">
            <v>0</v>
          </cell>
        </row>
        <row r="672">
          <cell r="A672">
            <v>673000</v>
          </cell>
          <cell r="B672" t="str">
            <v>NPV interest expense(non-cash)</v>
          </cell>
          <cell r="C672">
            <v>107940</v>
          </cell>
          <cell r="D672">
            <v>180000</v>
          </cell>
          <cell r="E672">
            <v>0</v>
          </cell>
          <cell r="F672">
            <v>0</v>
          </cell>
          <cell r="G672">
            <v>0</v>
          </cell>
          <cell r="H672">
            <v>0</v>
          </cell>
          <cell r="I672">
            <v>0</v>
          </cell>
          <cell r="J672">
            <v>0</v>
          </cell>
          <cell r="K672">
            <v>0</v>
          </cell>
          <cell r="L672">
            <v>0</v>
          </cell>
          <cell r="M672">
            <v>0</v>
          </cell>
          <cell r="N672">
            <v>0</v>
          </cell>
          <cell r="O672">
            <v>0</v>
          </cell>
          <cell r="P672">
            <v>0</v>
          </cell>
          <cell r="Q672">
            <v>0</v>
          </cell>
          <cell r="R672">
            <v>0</v>
          </cell>
          <cell r="S672">
            <v>0</v>
          </cell>
          <cell r="T672">
            <v>0</v>
          </cell>
          <cell r="U672">
            <v>0</v>
          </cell>
          <cell r="V672">
            <v>0</v>
          </cell>
          <cell r="W672">
            <v>0</v>
          </cell>
          <cell r="X672">
            <v>0</v>
          </cell>
          <cell r="Y672">
            <v>0</v>
          </cell>
          <cell r="Z672">
            <v>0</v>
          </cell>
          <cell r="AA672">
            <v>0</v>
          </cell>
          <cell r="AB672">
            <v>0</v>
          </cell>
          <cell r="AC672">
            <v>0</v>
          </cell>
          <cell r="AD672">
            <v>0</v>
          </cell>
          <cell r="AE672">
            <v>0</v>
          </cell>
          <cell r="AF672">
            <v>0</v>
          </cell>
          <cell r="AG672">
            <v>0</v>
          </cell>
          <cell r="AH672">
            <v>0</v>
          </cell>
          <cell r="AI672">
            <v>0</v>
          </cell>
          <cell r="AJ672">
            <v>0</v>
          </cell>
          <cell r="AK672">
            <v>1138000</v>
          </cell>
          <cell r="AL672">
            <v>1401000</v>
          </cell>
          <cell r="AM672">
            <v>1245940</v>
          </cell>
          <cell r="AN672">
            <v>1581000</v>
          </cell>
        </row>
        <row r="673">
          <cell r="A673">
            <v>679999</v>
          </cell>
          <cell r="B673" t="str">
            <v>Fin Charges Transfer to BSheet</v>
          </cell>
          <cell r="C673">
            <v>0</v>
          </cell>
          <cell r="D673">
            <v>0</v>
          </cell>
          <cell r="E673">
            <v>0</v>
          </cell>
          <cell r="F673">
            <v>0</v>
          </cell>
          <cell r="G673">
            <v>0</v>
          </cell>
          <cell r="H673">
            <v>0</v>
          </cell>
          <cell r="I673">
            <v>0</v>
          </cell>
          <cell r="J673">
            <v>0</v>
          </cell>
          <cell r="K673">
            <v>0</v>
          </cell>
          <cell r="L673">
            <v>0</v>
          </cell>
          <cell r="M673">
            <v>0</v>
          </cell>
          <cell r="N673">
            <v>0</v>
          </cell>
          <cell r="O673">
            <v>0</v>
          </cell>
          <cell r="P673">
            <v>0</v>
          </cell>
          <cell r="Q673">
            <v>0</v>
          </cell>
          <cell r="R673">
            <v>0</v>
          </cell>
          <cell r="S673">
            <v>0</v>
          </cell>
          <cell r="T673">
            <v>0</v>
          </cell>
          <cell r="U673">
            <v>0</v>
          </cell>
          <cell r="V673">
            <v>0</v>
          </cell>
          <cell r="W673">
            <v>0</v>
          </cell>
          <cell r="X673">
            <v>0</v>
          </cell>
          <cell r="Y673">
            <v>0</v>
          </cell>
          <cell r="Z673">
            <v>0</v>
          </cell>
          <cell r="AA673">
            <v>0</v>
          </cell>
          <cell r="AB673">
            <v>0</v>
          </cell>
          <cell r="AC673">
            <v>0</v>
          </cell>
          <cell r="AD673">
            <v>0</v>
          </cell>
          <cell r="AE673">
            <v>0</v>
          </cell>
          <cell r="AF673">
            <v>0</v>
          </cell>
          <cell r="AG673">
            <v>0</v>
          </cell>
          <cell r="AH673">
            <v>0</v>
          </cell>
          <cell r="AI673">
            <v>0</v>
          </cell>
          <cell r="AJ673">
            <v>0</v>
          </cell>
          <cell r="AK673">
            <v>0</v>
          </cell>
          <cell r="AL673">
            <v>0</v>
          </cell>
          <cell r="AM673">
            <v>0</v>
          </cell>
          <cell r="AN673">
            <v>0</v>
          </cell>
        </row>
        <row r="675">
          <cell r="A675" t="str">
            <v>TOTAL</v>
          </cell>
          <cell r="B675" t="str">
            <v>FINANCE CHARGES</v>
          </cell>
          <cell r="C675">
            <v>1912788.92</v>
          </cell>
          <cell r="D675">
            <v>180000</v>
          </cell>
          <cell r="E675">
            <v>37089856.060000002</v>
          </cell>
          <cell r="F675">
            <v>0</v>
          </cell>
          <cell r="G675">
            <v>-173879.74</v>
          </cell>
          <cell r="H675">
            <v>0</v>
          </cell>
          <cell r="I675">
            <v>-5191.33</v>
          </cell>
          <cell r="J675">
            <v>0</v>
          </cell>
          <cell r="K675">
            <v>8158.99</v>
          </cell>
          <cell r="L675">
            <v>0</v>
          </cell>
          <cell r="M675">
            <v>9339.08</v>
          </cell>
          <cell r="N675">
            <v>0</v>
          </cell>
          <cell r="O675">
            <v>0</v>
          </cell>
          <cell r="P675">
            <v>0</v>
          </cell>
          <cell r="Q675">
            <v>0</v>
          </cell>
          <cell r="R675">
            <v>0</v>
          </cell>
          <cell r="S675">
            <v>0</v>
          </cell>
          <cell r="T675">
            <v>0</v>
          </cell>
          <cell r="U675">
            <v>76308339.079999998</v>
          </cell>
          <cell r="V675">
            <v>0</v>
          </cell>
          <cell r="W675">
            <v>35374782.609999999</v>
          </cell>
          <cell r="X675">
            <v>0</v>
          </cell>
          <cell r="Y675">
            <v>0</v>
          </cell>
          <cell r="Z675">
            <v>0</v>
          </cell>
          <cell r="AA675">
            <v>0</v>
          </cell>
          <cell r="AB675">
            <v>0</v>
          </cell>
          <cell r="AC675">
            <v>35055056.359999999</v>
          </cell>
          <cell r="AD675">
            <v>60400000</v>
          </cell>
          <cell r="AE675">
            <v>0</v>
          </cell>
          <cell r="AF675">
            <v>0</v>
          </cell>
          <cell r="AG675">
            <v>26509236.010000002</v>
          </cell>
          <cell r="AH675">
            <v>0</v>
          </cell>
          <cell r="AI675">
            <v>4644055.58</v>
          </cell>
          <cell r="AJ675">
            <v>0</v>
          </cell>
          <cell r="AK675">
            <v>9470046.5899999999</v>
          </cell>
          <cell r="AL675">
            <v>1401000</v>
          </cell>
          <cell r="AM675">
            <v>226202588.21000001</v>
          </cell>
          <cell r="AN675">
            <v>61981000</v>
          </cell>
        </row>
        <row r="677">
          <cell r="A677" t="str">
            <v>ABNORMAL ITEMS</v>
          </cell>
        </row>
        <row r="679">
          <cell r="A679">
            <v>661000</v>
          </cell>
          <cell r="B679" t="str">
            <v>Abnormal Items</v>
          </cell>
          <cell r="C679">
            <v>0</v>
          </cell>
          <cell r="D679">
            <v>0</v>
          </cell>
          <cell r="E679">
            <v>0</v>
          </cell>
          <cell r="F679">
            <v>0</v>
          </cell>
          <cell r="G679">
            <v>0</v>
          </cell>
          <cell r="H679">
            <v>0</v>
          </cell>
          <cell r="I679">
            <v>0</v>
          </cell>
          <cell r="J679">
            <v>0</v>
          </cell>
          <cell r="K679">
            <v>0</v>
          </cell>
          <cell r="L679">
            <v>0</v>
          </cell>
          <cell r="M679">
            <v>0</v>
          </cell>
          <cell r="N679">
            <v>0</v>
          </cell>
          <cell r="O679">
            <v>0</v>
          </cell>
          <cell r="P679">
            <v>0</v>
          </cell>
          <cell r="Q679">
            <v>0</v>
          </cell>
          <cell r="R679">
            <v>0</v>
          </cell>
          <cell r="S679">
            <v>0</v>
          </cell>
          <cell r="T679">
            <v>0</v>
          </cell>
          <cell r="U679">
            <v>0</v>
          </cell>
          <cell r="V679">
            <v>0</v>
          </cell>
          <cell r="W679">
            <v>0</v>
          </cell>
          <cell r="X679">
            <v>0</v>
          </cell>
          <cell r="Y679">
            <v>0</v>
          </cell>
          <cell r="Z679">
            <v>0</v>
          </cell>
          <cell r="AA679">
            <v>0</v>
          </cell>
          <cell r="AB679">
            <v>0</v>
          </cell>
          <cell r="AC679">
            <v>0</v>
          </cell>
          <cell r="AD679">
            <v>-16398000</v>
          </cell>
          <cell r="AE679">
            <v>0</v>
          </cell>
          <cell r="AF679">
            <v>0</v>
          </cell>
          <cell r="AG679">
            <v>0</v>
          </cell>
          <cell r="AH679">
            <v>0</v>
          </cell>
          <cell r="AI679">
            <v>39972.93</v>
          </cell>
          <cell r="AJ679">
            <v>0</v>
          </cell>
          <cell r="AK679">
            <v>0</v>
          </cell>
          <cell r="AL679">
            <v>0</v>
          </cell>
          <cell r="AM679">
            <v>39972.93</v>
          </cell>
          <cell r="AN679">
            <v>-16398000</v>
          </cell>
        </row>
        <row r="681">
          <cell r="A681" t="str">
            <v>TOTAL</v>
          </cell>
          <cell r="B681" t="str">
            <v>ABNORMAL ITEMS</v>
          </cell>
          <cell r="C681">
            <v>0</v>
          </cell>
          <cell r="D681">
            <v>0</v>
          </cell>
          <cell r="E681">
            <v>0</v>
          </cell>
          <cell r="F681">
            <v>0</v>
          </cell>
          <cell r="G681">
            <v>0</v>
          </cell>
          <cell r="H681">
            <v>0</v>
          </cell>
          <cell r="I681">
            <v>0</v>
          </cell>
          <cell r="J681">
            <v>0</v>
          </cell>
          <cell r="K681">
            <v>0</v>
          </cell>
          <cell r="L681">
            <v>0</v>
          </cell>
          <cell r="M681">
            <v>0</v>
          </cell>
          <cell r="N681">
            <v>0</v>
          </cell>
          <cell r="O681">
            <v>0</v>
          </cell>
          <cell r="P681">
            <v>0</v>
          </cell>
          <cell r="Q681">
            <v>0</v>
          </cell>
          <cell r="R681">
            <v>0</v>
          </cell>
          <cell r="S681">
            <v>0</v>
          </cell>
          <cell r="T681">
            <v>0</v>
          </cell>
          <cell r="U681">
            <v>0</v>
          </cell>
          <cell r="V681">
            <v>0</v>
          </cell>
          <cell r="W681">
            <v>0</v>
          </cell>
          <cell r="X681">
            <v>0</v>
          </cell>
          <cell r="Y681">
            <v>0</v>
          </cell>
          <cell r="Z681">
            <v>0</v>
          </cell>
          <cell r="AA681">
            <v>0</v>
          </cell>
          <cell r="AB681">
            <v>0</v>
          </cell>
          <cell r="AC681">
            <v>0</v>
          </cell>
          <cell r="AD681">
            <v>-16398000</v>
          </cell>
          <cell r="AE681">
            <v>0</v>
          </cell>
          <cell r="AF681">
            <v>0</v>
          </cell>
          <cell r="AG681">
            <v>0</v>
          </cell>
          <cell r="AH681">
            <v>0</v>
          </cell>
          <cell r="AI681">
            <v>39972.93</v>
          </cell>
          <cell r="AJ681">
            <v>0</v>
          </cell>
          <cell r="AK681">
            <v>0</v>
          </cell>
          <cell r="AL681">
            <v>0</v>
          </cell>
          <cell r="AM681">
            <v>39972.93</v>
          </cell>
          <cell r="AN681">
            <v>-16398000</v>
          </cell>
        </row>
        <row r="683">
          <cell r="A683" t="str">
            <v>INCOME TAX EXPENSE</v>
          </cell>
        </row>
        <row r="685">
          <cell r="A685">
            <v>697000</v>
          </cell>
          <cell r="B685" t="str">
            <v>Income Tax Expense</v>
          </cell>
          <cell r="C685">
            <v>418196</v>
          </cell>
          <cell r="D685">
            <v>0</v>
          </cell>
          <cell r="E685">
            <v>5397491</v>
          </cell>
          <cell r="F685">
            <v>0</v>
          </cell>
          <cell r="G685">
            <v>189602</v>
          </cell>
          <cell r="H685">
            <v>0</v>
          </cell>
          <cell r="I685">
            <v>993</v>
          </cell>
          <cell r="J685">
            <v>0</v>
          </cell>
          <cell r="K685">
            <v>24309</v>
          </cell>
          <cell r="L685">
            <v>0</v>
          </cell>
          <cell r="M685">
            <v>-1158332</v>
          </cell>
          <cell r="N685">
            <v>0</v>
          </cell>
          <cell r="O685">
            <v>0</v>
          </cell>
          <cell r="P685">
            <v>0</v>
          </cell>
          <cell r="Q685">
            <v>0</v>
          </cell>
          <cell r="R685">
            <v>0</v>
          </cell>
          <cell r="S685">
            <v>0</v>
          </cell>
          <cell r="T685">
            <v>0</v>
          </cell>
          <cell r="U685">
            <v>0</v>
          </cell>
          <cell r="V685">
            <v>0</v>
          </cell>
          <cell r="W685">
            <v>0</v>
          </cell>
          <cell r="X685">
            <v>0</v>
          </cell>
          <cell r="Y685">
            <v>0</v>
          </cell>
          <cell r="Z685">
            <v>0</v>
          </cell>
          <cell r="AA685">
            <v>10801104</v>
          </cell>
          <cell r="AB685">
            <v>0</v>
          </cell>
          <cell r="AC685">
            <v>-10797208.84</v>
          </cell>
          <cell r="AD685">
            <v>-3826000</v>
          </cell>
          <cell r="AE685">
            <v>0</v>
          </cell>
          <cell r="AF685">
            <v>0</v>
          </cell>
          <cell r="AG685">
            <v>-8106858.5700000003</v>
          </cell>
          <cell r="AH685">
            <v>0</v>
          </cell>
          <cell r="AI685">
            <v>684781</v>
          </cell>
          <cell r="AJ685">
            <v>0</v>
          </cell>
          <cell r="AK685">
            <v>2060045</v>
          </cell>
          <cell r="AL685">
            <v>0</v>
          </cell>
          <cell r="AM685">
            <v>-485878.41</v>
          </cell>
          <cell r="AN685">
            <v>-3826000</v>
          </cell>
        </row>
        <row r="687">
          <cell r="A687" t="str">
            <v>TOTAL</v>
          </cell>
          <cell r="B687" t="str">
            <v>INCOME TAX EXPENSE</v>
          </cell>
          <cell r="C687">
            <v>418196</v>
          </cell>
          <cell r="D687">
            <v>0</v>
          </cell>
          <cell r="E687">
            <v>5397491</v>
          </cell>
          <cell r="F687">
            <v>0</v>
          </cell>
          <cell r="G687">
            <v>189602</v>
          </cell>
          <cell r="H687">
            <v>0</v>
          </cell>
          <cell r="I687">
            <v>993</v>
          </cell>
          <cell r="J687">
            <v>0</v>
          </cell>
          <cell r="K687">
            <v>24309</v>
          </cell>
          <cell r="L687">
            <v>0</v>
          </cell>
          <cell r="M687">
            <v>-1158332</v>
          </cell>
          <cell r="N687">
            <v>0</v>
          </cell>
          <cell r="O687">
            <v>0</v>
          </cell>
          <cell r="P687">
            <v>0</v>
          </cell>
          <cell r="Q687">
            <v>0</v>
          </cell>
          <cell r="R687">
            <v>0</v>
          </cell>
          <cell r="S687">
            <v>0</v>
          </cell>
          <cell r="T687">
            <v>0</v>
          </cell>
          <cell r="U687">
            <v>0</v>
          </cell>
          <cell r="V687">
            <v>0</v>
          </cell>
          <cell r="W687">
            <v>0</v>
          </cell>
          <cell r="X687">
            <v>0</v>
          </cell>
          <cell r="Y687">
            <v>0</v>
          </cell>
          <cell r="Z687">
            <v>0</v>
          </cell>
          <cell r="AA687">
            <v>10801104</v>
          </cell>
          <cell r="AB687">
            <v>0</v>
          </cell>
          <cell r="AC687">
            <v>-10797208.84</v>
          </cell>
          <cell r="AD687">
            <v>-3826000</v>
          </cell>
          <cell r="AE687">
            <v>0</v>
          </cell>
          <cell r="AF687">
            <v>0</v>
          </cell>
          <cell r="AG687">
            <v>-8106858.5700000003</v>
          </cell>
          <cell r="AH687">
            <v>0</v>
          </cell>
          <cell r="AI687">
            <v>684781</v>
          </cell>
          <cell r="AJ687">
            <v>0</v>
          </cell>
          <cell r="AK687">
            <v>2060045</v>
          </cell>
          <cell r="AL687">
            <v>0</v>
          </cell>
          <cell r="AM687">
            <v>-485878.41</v>
          </cell>
          <cell r="AN687">
            <v>-3826000</v>
          </cell>
        </row>
        <row r="690">
          <cell r="A690" t="str">
            <v>TOTAL</v>
          </cell>
          <cell r="B690" t="str">
            <v>Consolidated Profit and Loss</v>
          </cell>
          <cell r="C690">
            <v>502407.85</v>
          </cell>
          <cell r="D690">
            <v>-1174013</v>
          </cell>
          <cell r="E690">
            <v>-24316572.32</v>
          </cell>
          <cell r="F690">
            <v>-40939734.719999999</v>
          </cell>
          <cell r="G690">
            <v>-2516879.7799999998</v>
          </cell>
          <cell r="H690">
            <v>0</v>
          </cell>
          <cell r="I690">
            <v>-3952.76</v>
          </cell>
          <cell r="J690">
            <v>0</v>
          </cell>
          <cell r="K690">
            <v>-209096.89</v>
          </cell>
          <cell r="L690">
            <v>-911577.92</v>
          </cell>
          <cell r="M690">
            <v>-80687.59</v>
          </cell>
          <cell r="N690">
            <v>8287759.5300000003</v>
          </cell>
          <cell r="O690">
            <v>0</v>
          </cell>
          <cell r="P690">
            <v>0</v>
          </cell>
          <cell r="Q690">
            <v>0</v>
          </cell>
          <cell r="R690">
            <v>0</v>
          </cell>
          <cell r="S690">
            <v>0</v>
          </cell>
          <cell r="T690">
            <v>0</v>
          </cell>
          <cell r="U690">
            <v>650063.35</v>
          </cell>
          <cell r="V690">
            <v>0</v>
          </cell>
          <cell r="W690">
            <v>0</v>
          </cell>
          <cell r="X690">
            <v>0</v>
          </cell>
          <cell r="Y690">
            <v>0</v>
          </cell>
          <cell r="Z690">
            <v>0</v>
          </cell>
          <cell r="AA690">
            <v>-24380345.27</v>
          </cell>
          <cell r="AB690">
            <v>0</v>
          </cell>
          <cell r="AC690">
            <v>24360398.489999998</v>
          </cell>
          <cell r="AD690">
            <v>40176000</v>
          </cell>
          <cell r="AE690">
            <v>0</v>
          </cell>
          <cell r="AF690">
            <v>0</v>
          </cell>
          <cell r="AG690">
            <v>28621601.289999999</v>
          </cell>
          <cell r="AH690">
            <v>13497611.050000001</v>
          </cell>
          <cell r="AI690">
            <v>-27959119.93</v>
          </cell>
          <cell r="AJ690">
            <v>-12460866.199999999</v>
          </cell>
          <cell r="AK690">
            <v>27842481.829999998</v>
          </cell>
          <cell r="AL690">
            <v>-21452205.329999998</v>
          </cell>
          <cell r="AM690">
            <v>2510298.27</v>
          </cell>
          <cell r="AN690">
            <v>-14977026.59</v>
          </cell>
        </row>
      </sheetData>
      <sheetData sheetId="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LAME Changes 240298"/>
      <sheetName val="Opening Balance Balance Sheet"/>
      <sheetName val="Balance Sheet Inputs"/>
      <sheetName val="PL Data 9899"/>
      <sheetName val="Balance Sheet Calcs"/>
      <sheetName val="Tax Effect Accounting"/>
      <sheetName val="Total Profit &amp; Loss"/>
      <sheetName val="Balance Sheet"/>
      <sheetName val="Cash Flow Statement"/>
      <sheetName val="Balance Sheet Pivot"/>
      <sheetName val="BalSheetBudget"/>
    </sheetNames>
    <sheetDataSet>
      <sheetData sheetId="0" refreshError="1"/>
      <sheetData sheetId="1" refreshError="1"/>
      <sheetData sheetId="2" refreshError="1"/>
      <sheetData sheetId="3" refreshError="1">
        <row r="7">
          <cell r="C7">
            <v>0</v>
          </cell>
          <cell r="D7">
            <v>0</v>
          </cell>
          <cell r="E7">
            <v>0</v>
          </cell>
          <cell r="F7">
            <v>0</v>
          </cell>
          <cell r="G7">
            <v>0</v>
          </cell>
          <cell r="H7">
            <v>0</v>
          </cell>
          <cell r="I7">
            <v>0</v>
          </cell>
          <cell r="J7">
            <v>0</v>
          </cell>
          <cell r="K7">
            <v>0</v>
          </cell>
          <cell r="L7">
            <v>0</v>
          </cell>
          <cell r="M7">
            <v>0</v>
          </cell>
          <cell r="N7">
            <v>0</v>
          </cell>
          <cell r="O7">
            <v>0</v>
          </cell>
        </row>
        <row r="8">
          <cell r="C8">
            <v>0</v>
          </cell>
          <cell r="D8">
            <v>0</v>
          </cell>
          <cell r="E8">
            <v>0</v>
          </cell>
          <cell r="F8">
            <v>0</v>
          </cell>
          <cell r="G8">
            <v>0</v>
          </cell>
          <cell r="H8">
            <v>0</v>
          </cell>
          <cell r="I8">
            <v>0</v>
          </cell>
          <cell r="J8">
            <v>0</v>
          </cell>
          <cell r="K8">
            <v>0</v>
          </cell>
          <cell r="L8">
            <v>0</v>
          </cell>
          <cell r="M8">
            <v>0</v>
          </cell>
          <cell r="N8">
            <v>0</v>
          </cell>
          <cell r="O8">
            <v>0</v>
          </cell>
        </row>
        <row r="9">
          <cell r="C9">
            <v>0</v>
          </cell>
          <cell r="D9">
            <v>0</v>
          </cell>
          <cell r="E9">
            <v>0</v>
          </cell>
          <cell r="F9">
            <v>0</v>
          </cell>
          <cell r="G9">
            <v>0</v>
          </cell>
          <cell r="H9">
            <v>0</v>
          </cell>
          <cell r="I9">
            <v>0</v>
          </cell>
          <cell r="J9">
            <v>0</v>
          </cell>
          <cell r="K9">
            <v>0</v>
          </cell>
          <cell r="L9">
            <v>0</v>
          </cell>
          <cell r="M9">
            <v>0</v>
          </cell>
          <cell r="N9">
            <v>0</v>
          </cell>
          <cell r="O9">
            <v>0</v>
          </cell>
        </row>
        <row r="10">
          <cell r="B10" t="str">
            <v>DV</v>
          </cell>
          <cell r="C10">
            <v>17306.882915874467</v>
          </cell>
          <cell r="D10">
            <v>15697.306910669729</v>
          </cell>
          <cell r="E10">
            <v>12955.676215027352</v>
          </cell>
          <cell r="F10">
            <v>9146.7201059617291</v>
          </cell>
          <cell r="G10">
            <v>6854.0810477656432</v>
          </cell>
          <cell r="H10">
            <v>5905.0175658866574</v>
          </cell>
          <cell r="I10">
            <v>5613.0683586920677</v>
          </cell>
          <cell r="J10">
            <v>5176.297392371368</v>
          </cell>
          <cell r="K10">
            <v>6034.9512584324575</v>
          </cell>
          <cell r="L10">
            <v>7711.0311742609701</v>
          </cell>
          <cell r="M10">
            <v>11210.393255929597</v>
          </cell>
          <cell r="N10">
            <v>14502.147085176919</v>
          </cell>
          <cell r="O10">
            <v>118113.65128604897</v>
          </cell>
        </row>
        <row r="11">
          <cell r="C11">
            <v>17306.882915874467</v>
          </cell>
          <cell r="D11">
            <v>15697.306910669729</v>
          </cell>
          <cell r="E11">
            <v>12955.676215027352</v>
          </cell>
          <cell r="F11">
            <v>9146.7201059617291</v>
          </cell>
          <cell r="G11">
            <v>6854.0810477656432</v>
          </cell>
          <cell r="H11">
            <v>5905.0175658866574</v>
          </cell>
          <cell r="I11">
            <v>5613.0683586920677</v>
          </cell>
          <cell r="J11">
            <v>5176.297392371368</v>
          </cell>
          <cell r="K11">
            <v>6034.9512584324575</v>
          </cell>
          <cell r="L11">
            <v>7711.0311742609701</v>
          </cell>
          <cell r="M11">
            <v>11210.393255929597</v>
          </cell>
          <cell r="N11">
            <v>14502.147085176919</v>
          </cell>
          <cell r="O11">
            <v>118113.57328604895</v>
          </cell>
        </row>
        <row r="13">
          <cell r="C13">
            <v>0</v>
          </cell>
          <cell r="D13">
            <v>0</v>
          </cell>
          <cell r="E13">
            <v>0</v>
          </cell>
          <cell r="F13">
            <v>0</v>
          </cell>
          <cell r="G13">
            <v>0</v>
          </cell>
          <cell r="H13">
            <v>0</v>
          </cell>
          <cell r="I13">
            <v>0</v>
          </cell>
          <cell r="J13">
            <v>0</v>
          </cell>
          <cell r="K13">
            <v>0</v>
          </cell>
          <cell r="L13">
            <v>0</v>
          </cell>
          <cell r="M13">
            <v>0</v>
          </cell>
          <cell r="N13">
            <v>0</v>
          </cell>
          <cell r="O13">
            <v>0</v>
          </cell>
        </row>
        <row r="14">
          <cell r="C14">
            <v>0</v>
          </cell>
          <cell r="D14">
            <v>0</v>
          </cell>
          <cell r="E14">
            <v>0</v>
          </cell>
          <cell r="F14">
            <v>0</v>
          </cell>
          <cell r="G14">
            <v>0</v>
          </cell>
          <cell r="H14">
            <v>0</v>
          </cell>
          <cell r="I14">
            <v>0</v>
          </cell>
          <cell r="J14">
            <v>0</v>
          </cell>
          <cell r="K14">
            <v>0</v>
          </cell>
          <cell r="L14">
            <v>0</v>
          </cell>
          <cell r="M14">
            <v>0</v>
          </cell>
          <cell r="N14">
            <v>0</v>
          </cell>
          <cell r="O14">
            <v>0</v>
          </cell>
        </row>
        <row r="15">
          <cell r="C15">
            <v>0</v>
          </cell>
          <cell r="D15">
            <v>0</v>
          </cell>
          <cell r="E15">
            <v>0</v>
          </cell>
          <cell r="F15">
            <v>0</v>
          </cell>
          <cell r="G15">
            <v>0</v>
          </cell>
          <cell r="H15">
            <v>0</v>
          </cell>
          <cell r="I15">
            <v>0</v>
          </cell>
          <cell r="J15">
            <v>0</v>
          </cell>
          <cell r="K15">
            <v>0</v>
          </cell>
          <cell r="L15">
            <v>0</v>
          </cell>
          <cell r="M15">
            <v>0</v>
          </cell>
          <cell r="N15">
            <v>0</v>
          </cell>
          <cell r="O15">
            <v>0</v>
          </cell>
        </row>
        <row r="16">
          <cell r="C16">
            <v>0</v>
          </cell>
          <cell r="D16">
            <v>0</v>
          </cell>
          <cell r="E16">
            <v>0</v>
          </cell>
          <cell r="F16">
            <v>0</v>
          </cell>
          <cell r="G16">
            <v>0</v>
          </cell>
          <cell r="H16">
            <v>0</v>
          </cell>
          <cell r="I16">
            <v>0</v>
          </cell>
          <cell r="J16">
            <v>0</v>
          </cell>
          <cell r="K16">
            <v>0</v>
          </cell>
          <cell r="L16">
            <v>0</v>
          </cell>
          <cell r="M16">
            <v>0</v>
          </cell>
          <cell r="N16">
            <v>0</v>
          </cell>
          <cell r="O16">
            <v>0</v>
          </cell>
        </row>
        <row r="17">
          <cell r="C17">
            <v>0</v>
          </cell>
          <cell r="D17">
            <v>0</v>
          </cell>
          <cell r="E17">
            <v>0</v>
          </cell>
          <cell r="F17">
            <v>0</v>
          </cell>
          <cell r="G17">
            <v>0</v>
          </cell>
          <cell r="H17">
            <v>0</v>
          </cell>
          <cell r="I17">
            <v>0</v>
          </cell>
          <cell r="J17">
            <v>0</v>
          </cell>
          <cell r="K17">
            <v>0</v>
          </cell>
          <cell r="L17">
            <v>0</v>
          </cell>
          <cell r="M17">
            <v>0</v>
          </cell>
          <cell r="N17">
            <v>0</v>
          </cell>
          <cell r="O17">
            <v>0</v>
          </cell>
        </row>
        <row r="19">
          <cell r="C19">
            <v>17306.882915874467</v>
          </cell>
          <cell r="D19">
            <v>15697.306910669729</v>
          </cell>
          <cell r="E19">
            <v>12955.676215027352</v>
          </cell>
          <cell r="F19">
            <v>9146.7201059617291</v>
          </cell>
          <cell r="G19">
            <v>6854.0810477656432</v>
          </cell>
          <cell r="H19">
            <v>5905.0175658866574</v>
          </cell>
          <cell r="I19">
            <v>5613.0683586920677</v>
          </cell>
          <cell r="J19">
            <v>5176.297392371368</v>
          </cell>
          <cell r="K19">
            <v>6034.9512584324575</v>
          </cell>
          <cell r="L19">
            <v>7711.0311742609701</v>
          </cell>
          <cell r="M19">
            <v>11210.393255929597</v>
          </cell>
          <cell r="N19">
            <v>14502.147085176919</v>
          </cell>
          <cell r="O19">
            <v>118113.57328604895</v>
          </cell>
        </row>
        <row r="20">
          <cell r="C20">
            <v>1</v>
          </cell>
          <cell r="D20">
            <v>1</v>
          </cell>
          <cell r="E20">
            <v>1</v>
          </cell>
          <cell r="F20">
            <v>1</v>
          </cell>
          <cell r="G20">
            <v>1</v>
          </cell>
          <cell r="H20">
            <v>1</v>
          </cell>
          <cell r="I20">
            <v>1</v>
          </cell>
          <cell r="J20">
            <v>1</v>
          </cell>
          <cell r="K20">
            <v>1</v>
          </cell>
          <cell r="L20">
            <v>1</v>
          </cell>
          <cell r="M20">
            <v>1</v>
          </cell>
          <cell r="N20">
            <v>1</v>
          </cell>
          <cell r="O20">
            <v>12</v>
          </cell>
        </row>
        <row r="22">
          <cell r="C22">
            <v>0</v>
          </cell>
          <cell r="D22">
            <v>0</v>
          </cell>
          <cell r="E22">
            <v>0</v>
          </cell>
          <cell r="F22">
            <v>0</v>
          </cell>
          <cell r="G22">
            <v>0</v>
          </cell>
          <cell r="H22">
            <v>0</v>
          </cell>
          <cell r="I22">
            <v>0</v>
          </cell>
          <cell r="J22">
            <v>0</v>
          </cell>
          <cell r="K22">
            <v>0</v>
          </cell>
          <cell r="L22">
            <v>0</v>
          </cell>
          <cell r="M22">
            <v>0</v>
          </cell>
          <cell r="N22">
            <v>0</v>
          </cell>
          <cell r="O22">
            <v>0</v>
          </cell>
        </row>
        <row r="23">
          <cell r="B23" t="str">
            <v>OTNR</v>
          </cell>
          <cell r="C23">
            <v>309.89009999999996</v>
          </cell>
          <cell r="D23">
            <v>310.09613999999999</v>
          </cell>
          <cell r="E23">
            <v>308.15825000000001</v>
          </cell>
          <cell r="F23">
            <v>310.19531999999998</v>
          </cell>
          <cell r="G23">
            <v>315.64648999999997</v>
          </cell>
          <cell r="H23">
            <v>315.18844999999999</v>
          </cell>
          <cell r="I23">
            <v>388.82234999999997</v>
          </cell>
          <cell r="J23">
            <v>390.79077000000001</v>
          </cell>
          <cell r="K23">
            <v>403.35428999999999</v>
          </cell>
          <cell r="L23">
            <v>401.62844000000001</v>
          </cell>
          <cell r="M23">
            <v>403.35428999999999</v>
          </cell>
          <cell r="N23">
            <v>401.23784999999998</v>
          </cell>
          <cell r="O23">
            <v>4258.3627400000005</v>
          </cell>
        </row>
        <row r="24">
          <cell r="B24" t="str">
            <v>CSR</v>
          </cell>
          <cell r="C24">
            <v>0</v>
          </cell>
          <cell r="D24">
            <v>0</v>
          </cell>
          <cell r="E24">
            <v>0</v>
          </cell>
          <cell r="F24">
            <v>0</v>
          </cell>
          <cell r="G24">
            <v>0</v>
          </cell>
          <cell r="H24">
            <v>0</v>
          </cell>
          <cell r="I24">
            <v>0</v>
          </cell>
          <cell r="J24">
            <v>0</v>
          </cell>
          <cell r="K24">
            <v>0</v>
          </cell>
          <cell r="L24">
            <v>0</v>
          </cell>
          <cell r="M24">
            <v>0</v>
          </cell>
          <cell r="N24">
            <v>0</v>
          </cell>
          <cell r="O24">
            <v>0</v>
          </cell>
        </row>
        <row r="25">
          <cell r="C25">
            <v>17617.773015874467</v>
          </cell>
          <cell r="D25">
            <v>16008.403050669729</v>
          </cell>
          <cell r="E25">
            <v>13264.834465027352</v>
          </cell>
          <cell r="F25">
            <v>9457.9154259617299</v>
          </cell>
          <cell r="G25">
            <v>7170.7275377656433</v>
          </cell>
          <cell r="H25">
            <v>6221.206015886657</v>
          </cell>
          <cell r="I25">
            <v>6002.8907086920681</v>
          </cell>
          <cell r="J25">
            <v>5568.0881623713676</v>
          </cell>
          <cell r="K25">
            <v>6439.3055484324577</v>
          </cell>
          <cell r="L25">
            <v>8113.6596142609706</v>
          </cell>
          <cell r="M25">
            <v>11614.747545929597</v>
          </cell>
          <cell r="N25">
            <v>14904.384935176919</v>
          </cell>
          <cell r="O25">
            <v>122383.93602604895</v>
          </cell>
        </row>
        <row r="27">
          <cell r="B27" t="str">
            <v>LAB</v>
          </cell>
          <cell r="C27">
            <v>970.45677000000001</v>
          </cell>
          <cell r="D27">
            <v>851.54760999999996</v>
          </cell>
          <cell r="E27">
            <v>819.03440999999998</v>
          </cell>
          <cell r="F27">
            <v>936.43362999999999</v>
          </cell>
          <cell r="G27">
            <v>869.18160999999998</v>
          </cell>
          <cell r="H27">
            <v>850.97357999999997</v>
          </cell>
          <cell r="I27">
            <v>676.30583000000001</v>
          </cell>
          <cell r="J27">
            <v>837.30160999999998</v>
          </cell>
          <cell r="K27">
            <v>905.82988</v>
          </cell>
          <cell r="L27">
            <v>811.98666000000003</v>
          </cell>
          <cell r="M27">
            <v>882.29888000000005</v>
          </cell>
          <cell r="N27">
            <v>933.33001999999999</v>
          </cell>
          <cell r="O27">
            <v>10344.680489999999</v>
          </cell>
        </row>
        <row r="28">
          <cell r="B28" t="str">
            <v>MAT</v>
          </cell>
          <cell r="C28">
            <v>23.477</v>
          </cell>
          <cell r="D28">
            <v>22.611000000000001</v>
          </cell>
          <cell r="E28">
            <v>32.590000000000003</v>
          </cell>
          <cell r="F28">
            <v>24.971</v>
          </cell>
          <cell r="G28">
            <v>30.254999999999999</v>
          </cell>
          <cell r="H28">
            <v>23.62</v>
          </cell>
          <cell r="I28">
            <v>17.2</v>
          </cell>
          <cell r="J28">
            <v>27.422000000000001</v>
          </cell>
          <cell r="K28">
            <v>28.489000000000001</v>
          </cell>
          <cell r="L28">
            <v>26.774999999999999</v>
          </cell>
          <cell r="M28">
            <v>27.533999999999999</v>
          </cell>
          <cell r="N28">
            <v>47.107999999999997</v>
          </cell>
          <cell r="O28">
            <v>332.05199999999996</v>
          </cell>
        </row>
        <row r="29">
          <cell r="B29" t="str">
            <v>OUTSER</v>
          </cell>
          <cell r="C29">
            <v>338.255</v>
          </cell>
          <cell r="D29">
            <v>371.10599999999999</v>
          </cell>
          <cell r="E29">
            <v>503.47899999999998</v>
          </cell>
          <cell r="F29">
            <v>422.75599999999997</v>
          </cell>
          <cell r="G29">
            <v>424.65699999999998</v>
          </cell>
          <cell r="H29">
            <v>483.26100000000002</v>
          </cell>
          <cell r="I29">
            <v>492.04899999999998</v>
          </cell>
          <cell r="J29">
            <v>657.82899999999995</v>
          </cell>
          <cell r="K29">
            <v>608.84</v>
          </cell>
          <cell r="L29">
            <v>514.50699999999995</v>
          </cell>
          <cell r="M29">
            <v>583.28700000000003</v>
          </cell>
          <cell r="N29">
            <v>1047.145</v>
          </cell>
          <cell r="O29">
            <v>6447.1710000000003</v>
          </cell>
        </row>
        <row r="30">
          <cell r="B30" t="str">
            <v>AP</v>
          </cell>
          <cell r="C30">
            <v>951.10659999999996</v>
          </cell>
          <cell r="D30">
            <v>963.60294999999996</v>
          </cell>
          <cell r="E30">
            <v>919.66568999999993</v>
          </cell>
          <cell r="F30">
            <v>905.64039000000002</v>
          </cell>
          <cell r="G30">
            <v>855.02121</v>
          </cell>
          <cell r="H30">
            <v>858.30325000000005</v>
          </cell>
          <cell r="I30">
            <v>861.33504000000005</v>
          </cell>
          <cell r="J30">
            <v>875.95230000000004</v>
          </cell>
          <cell r="K30">
            <v>883.17027000000007</v>
          </cell>
          <cell r="L30">
            <v>866.98473000000001</v>
          </cell>
          <cell r="M30">
            <v>874.39756000000011</v>
          </cell>
          <cell r="N30">
            <v>1142.1042600000001</v>
          </cell>
          <cell r="O30">
            <v>10957.284249999999</v>
          </cell>
        </row>
        <row r="31">
          <cell r="B31" t="str">
            <v>COMP</v>
          </cell>
          <cell r="C31">
            <v>49.734999999999999</v>
          </cell>
          <cell r="D31">
            <v>59.756999999999998</v>
          </cell>
          <cell r="E31">
            <v>158.78399999999999</v>
          </cell>
          <cell r="F31">
            <v>53.756999999999998</v>
          </cell>
          <cell r="G31">
            <v>53.433999999999997</v>
          </cell>
          <cell r="H31">
            <v>54.106999999999999</v>
          </cell>
          <cell r="I31">
            <v>63.433999999999997</v>
          </cell>
          <cell r="J31">
            <v>74.007000000000005</v>
          </cell>
          <cell r="K31">
            <v>103.35299999999999</v>
          </cell>
          <cell r="L31">
            <v>53.256999999999998</v>
          </cell>
          <cell r="M31">
            <v>52.933999999999997</v>
          </cell>
          <cell r="N31">
            <v>72.242000000000004</v>
          </cell>
          <cell r="O31">
            <v>848.8009999999997</v>
          </cell>
        </row>
        <row r="32">
          <cell r="B32" t="str">
            <v>DEP</v>
          </cell>
          <cell r="C32">
            <v>1497.1379999999999</v>
          </cell>
          <cell r="D32">
            <v>1506.492</v>
          </cell>
          <cell r="E32">
            <v>1521.46</v>
          </cell>
          <cell r="F32">
            <v>1542.0530000000001</v>
          </cell>
          <cell r="G32">
            <v>1547.6679999999999</v>
          </cell>
          <cell r="H32">
            <v>1555.1489999999999</v>
          </cell>
          <cell r="I32">
            <v>1568.252</v>
          </cell>
          <cell r="J32">
            <v>1575.739</v>
          </cell>
          <cell r="K32">
            <v>1581.354</v>
          </cell>
          <cell r="L32">
            <v>1600.066</v>
          </cell>
          <cell r="M32">
            <v>1605.6769999999999</v>
          </cell>
          <cell r="N32">
            <v>1613.165</v>
          </cell>
          <cell r="O32">
            <v>18714.213</v>
          </cell>
        </row>
        <row r="33">
          <cell r="B33" t="str">
            <v>OTHC</v>
          </cell>
          <cell r="C33">
            <v>317.37607000000003</v>
          </cell>
          <cell r="D33">
            <v>320.55847999999997</v>
          </cell>
          <cell r="E33">
            <v>367.91687000000002</v>
          </cell>
          <cell r="F33">
            <v>326.98081000000002</v>
          </cell>
          <cell r="G33">
            <v>311.99546999999995</v>
          </cell>
          <cell r="H33">
            <v>514.6078</v>
          </cell>
          <cell r="I33">
            <v>280.20204999999999</v>
          </cell>
          <cell r="J33">
            <v>299.16793000000001</v>
          </cell>
          <cell r="K33">
            <v>383.38995</v>
          </cell>
          <cell r="L33">
            <v>316.12604999999996</v>
          </cell>
          <cell r="M33">
            <v>317.66179999999997</v>
          </cell>
          <cell r="N33">
            <v>713.67345999999998</v>
          </cell>
          <cell r="O33">
            <v>4469.6567399999994</v>
          </cell>
        </row>
        <row r="34">
          <cell r="B34" t="str">
            <v>CSE</v>
          </cell>
          <cell r="C34">
            <v>900.96</v>
          </cell>
          <cell r="D34">
            <v>900.96</v>
          </cell>
          <cell r="E34">
            <v>900.96</v>
          </cell>
          <cell r="F34">
            <v>900.96</v>
          </cell>
          <cell r="G34">
            <v>900.96</v>
          </cell>
          <cell r="H34">
            <v>900.96</v>
          </cell>
          <cell r="I34">
            <v>900.96</v>
          </cell>
          <cell r="J34">
            <v>900.96</v>
          </cell>
          <cell r="K34">
            <v>900.96</v>
          </cell>
          <cell r="L34">
            <v>900.96</v>
          </cell>
          <cell r="M34">
            <v>900.96</v>
          </cell>
          <cell r="N34">
            <v>900.96</v>
          </cell>
          <cell r="O34">
            <v>10811.52</v>
          </cell>
        </row>
        <row r="35">
          <cell r="C35">
            <v>5048.5044399999997</v>
          </cell>
          <cell r="D35">
            <v>4996.6350399999992</v>
          </cell>
          <cell r="E35">
            <v>5223.8899700000002</v>
          </cell>
          <cell r="F35">
            <v>5113.5518300000003</v>
          </cell>
          <cell r="G35">
            <v>4993.1722899999995</v>
          </cell>
          <cell r="H35">
            <v>5240.9816300000002</v>
          </cell>
          <cell r="I35">
            <v>4859.7379199999996</v>
          </cell>
          <cell r="J35">
            <v>5248.3788400000003</v>
          </cell>
          <cell r="K35">
            <v>5395.3860999999997</v>
          </cell>
          <cell r="L35">
            <v>5090.6624400000001</v>
          </cell>
          <cell r="M35">
            <v>5244.7502400000003</v>
          </cell>
          <cell r="N35">
            <v>6469.7277400000003</v>
          </cell>
          <cell r="O35">
            <v>62925.378479999985</v>
          </cell>
        </row>
        <row r="37">
          <cell r="B37" t="str">
            <v>COV</v>
          </cell>
          <cell r="C37">
            <v>-449.34753999999998</v>
          </cell>
          <cell r="D37">
            <v>-504.71967999999998</v>
          </cell>
          <cell r="E37">
            <v>-650.98873000000003</v>
          </cell>
          <cell r="F37">
            <v>-638.53619000000003</v>
          </cell>
          <cell r="G37">
            <v>-608.40576999999996</v>
          </cell>
          <cell r="H37">
            <v>-505.84091000000001</v>
          </cell>
          <cell r="I37">
            <v>-424.85091</v>
          </cell>
          <cell r="J37">
            <v>-637.36555999999996</v>
          </cell>
          <cell r="K37">
            <v>-685.78976999999998</v>
          </cell>
          <cell r="L37">
            <v>-572.61879999999996</v>
          </cell>
          <cell r="M37">
            <v>-658.23477000000003</v>
          </cell>
          <cell r="N37">
            <v>-911.13004000000001</v>
          </cell>
          <cell r="O37">
            <v>-7247.8286699999999</v>
          </cell>
        </row>
        <row r="40">
          <cell r="B40" t="str">
            <v>ABN</v>
          </cell>
          <cell r="C40">
            <v>-17.417650000000002</v>
          </cell>
          <cell r="D40">
            <v>-89.36760000000001</v>
          </cell>
          <cell r="E40">
            <v>-17.195529999999998</v>
          </cell>
          <cell r="F40">
            <v>-80.92725999999999</v>
          </cell>
          <cell r="G40">
            <v>-1.39307</v>
          </cell>
          <cell r="H40">
            <v>-1.1731099999999999</v>
          </cell>
          <cell r="I40">
            <v>-1.1040999999999999</v>
          </cell>
          <cell r="J40">
            <v>-1.3564100000000001</v>
          </cell>
          <cell r="K40">
            <v>-1.46207</v>
          </cell>
          <cell r="L40">
            <v>-1.3175899999999998</v>
          </cell>
          <cell r="M40">
            <v>-1.4254100000000001</v>
          </cell>
          <cell r="N40">
            <v>193.56899999999999</v>
          </cell>
          <cell r="O40">
            <v>-20.57080000000002</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t Six Years (2)"/>
      <sheetName val="Past Six Years"/>
      <sheetName val="Lead times"/>
      <sheetName val="CD List1 - Sorted on Compl"/>
      <sheetName val="CD List1 - Sorted by Type"/>
      <sheetName val="Projected Eng &amp; Net Resources"/>
      <sheetName val="PC Overview"/>
      <sheetName val="Property Scope"/>
      <sheetName val="Complexes - Summary"/>
      <sheetName val="Order of Preference - P'Complex"/>
      <sheetName val="Planning Dates #1"/>
      <sheetName val="Corrected Dates #2"/>
      <sheetName val="PDR Issue Dates"/>
      <sheetName val="Short List rev00 "/>
    </sheetNames>
    <sheetDataSet>
      <sheetData sheetId="0"/>
      <sheetData sheetId="1"/>
      <sheetData sheetId="2" refreshError="1">
        <row r="7">
          <cell r="A7">
            <v>1</v>
          </cell>
          <cell r="B7" t="str">
            <v>EHV TL -EIS</v>
          </cell>
          <cell r="C7">
            <v>60</v>
          </cell>
          <cell r="D7">
            <v>0.2</v>
          </cell>
        </row>
        <row r="8">
          <cell r="A8">
            <v>2</v>
          </cell>
          <cell r="B8" t="str">
            <v>EHV TL -REF</v>
          </cell>
          <cell r="C8">
            <v>36</v>
          </cell>
          <cell r="D8">
            <v>0.17499999999999999</v>
          </cell>
        </row>
        <row r="9">
          <cell r="A9">
            <v>3</v>
          </cell>
          <cell r="B9" t="str">
            <v>TL -EIS</v>
          </cell>
          <cell r="C9">
            <v>48</v>
          </cell>
          <cell r="D9">
            <v>0.2</v>
          </cell>
        </row>
        <row r="10">
          <cell r="A10">
            <v>4</v>
          </cell>
          <cell r="B10" t="str">
            <v>TL -REF</v>
          </cell>
          <cell r="C10">
            <v>24</v>
          </cell>
          <cell r="D10">
            <v>0.17499999999999999</v>
          </cell>
        </row>
        <row r="11">
          <cell r="A11">
            <v>5</v>
          </cell>
          <cell r="B11" t="str">
            <v>500/330kV Greenfield</v>
          </cell>
          <cell r="C11">
            <v>40</v>
          </cell>
          <cell r="D11">
            <v>0.2</v>
          </cell>
        </row>
        <row r="12">
          <cell r="A12">
            <v>6</v>
          </cell>
          <cell r="B12" t="str">
            <v>330/132kV Greenfield</v>
          </cell>
          <cell r="C12">
            <v>36</v>
          </cell>
          <cell r="D12">
            <v>0.2</v>
          </cell>
        </row>
        <row r="13">
          <cell r="A13">
            <v>7</v>
          </cell>
          <cell r="B13" t="str">
            <v>132kV Greenfield</v>
          </cell>
          <cell r="C13">
            <v>30</v>
          </cell>
          <cell r="D13">
            <v>0.2</v>
          </cell>
        </row>
        <row r="14">
          <cell r="A14">
            <v>8</v>
          </cell>
          <cell r="B14" t="str">
            <v>500/330kV Aug</v>
          </cell>
          <cell r="C14">
            <v>28</v>
          </cell>
          <cell r="D14">
            <v>0.3</v>
          </cell>
        </row>
        <row r="15">
          <cell r="A15">
            <v>9</v>
          </cell>
          <cell r="B15" t="str">
            <v>330/132kV Aug</v>
          </cell>
          <cell r="C15">
            <v>24</v>
          </cell>
          <cell r="D15">
            <v>0.3</v>
          </cell>
        </row>
        <row r="16">
          <cell r="A16">
            <v>10</v>
          </cell>
          <cell r="B16" t="str">
            <v>132kV Aug</v>
          </cell>
          <cell r="C16">
            <v>24</v>
          </cell>
          <cell r="D16">
            <v>0.3</v>
          </cell>
        </row>
        <row r="17">
          <cell r="A17">
            <v>11</v>
          </cell>
          <cell r="B17" t="str">
            <v>Transformer Replace</v>
          </cell>
          <cell r="C17">
            <v>18</v>
          </cell>
          <cell r="D17">
            <v>0.3</v>
          </cell>
        </row>
        <row r="18">
          <cell r="A18">
            <v>12</v>
          </cell>
          <cell r="B18" t="str">
            <v>Capacitor Replace</v>
          </cell>
          <cell r="C18">
            <v>14</v>
          </cell>
          <cell r="D18">
            <v>0.6</v>
          </cell>
        </row>
        <row r="19">
          <cell r="A19">
            <v>13</v>
          </cell>
          <cell r="B19" t="str">
            <v>Shunt Reactor Replace</v>
          </cell>
          <cell r="C19">
            <v>18</v>
          </cell>
          <cell r="D19">
            <v>0.3</v>
          </cell>
        </row>
        <row r="20">
          <cell r="A20">
            <v>14</v>
          </cell>
          <cell r="B20" t="str">
            <v>SS Property Acquistion</v>
          </cell>
          <cell r="C20">
            <v>18</v>
          </cell>
        </row>
        <row r="21">
          <cell r="A21">
            <v>15</v>
          </cell>
          <cell r="B21" t="str">
            <v>TL Property Acquistion</v>
          </cell>
          <cell r="C21">
            <v>18</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DATES"/>
      <sheetName val="A"/>
      <sheetName val="Reference"/>
      <sheetName val="Lists"/>
      <sheetName val="Balsheet"/>
      <sheetName val="Lookups and Dates"/>
      <sheetName val="List"/>
      <sheetName val="Master Data"/>
      <sheetName val="Rates"/>
      <sheetName val="OPEX"/>
      <sheetName val="Lookups"/>
      <sheetName val="2. Labour"/>
      <sheetName val="(X) Data"/>
      <sheetName val="GL Accou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Data"/>
      <sheetName val="Option 1 Meet Planning Dates"/>
      <sheetName val="Option 2 No Major Projects"/>
      <sheetName val="Option 3 Selected Major Project"/>
      <sheetName val="Option 3 Selected Major-sorted"/>
      <sheetName val="Option 3 Eng &amp; Net Costs"/>
      <sheetName val="Option 3 Eng &amp; Net Costs (2)"/>
      <sheetName val="Sheet1"/>
      <sheetName val="Simplified Summary"/>
      <sheetName val="Lead times"/>
    </sheetNames>
    <sheetDataSet>
      <sheetData sheetId="0"/>
      <sheetData sheetId="1"/>
      <sheetData sheetId="2"/>
      <sheetData sheetId="3"/>
      <sheetData sheetId="4"/>
      <sheetData sheetId="5"/>
      <sheetData sheetId="6"/>
      <sheetData sheetId="7"/>
      <sheetData sheetId="8"/>
      <sheetData sheetId="9" refreshError="1">
        <row r="5">
          <cell r="A5" t="str">
            <v>No</v>
          </cell>
          <cell r="B5" t="str">
            <v>Type</v>
          </cell>
          <cell r="C5" t="str">
            <v xml:space="preserve">Lead Time </v>
          </cell>
          <cell r="D5" t="str">
            <v xml:space="preserve">Eng &amp; </v>
          </cell>
        </row>
        <row r="6">
          <cell r="C6" t="str">
            <v>Months</v>
          </cell>
          <cell r="D6" t="str">
            <v>Network</v>
          </cell>
        </row>
        <row r="7">
          <cell r="A7">
            <v>1</v>
          </cell>
          <cell r="B7" t="str">
            <v>EHV TL -EIS</v>
          </cell>
          <cell r="C7">
            <v>60</v>
          </cell>
          <cell r="D7">
            <v>0.2</v>
          </cell>
        </row>
        <row r="8">
          <cell r="A8">
            <v>2</v>
          </cell>
          <cell r="B8" t="str">
            <v>EHV TL -REF</v>
          </cell>
          <cell r="C8">
            <v>36</v>
          </cell>
          <cell r="D8">
            <v>0.17499999999999999</v>
          </cell>
        </row>
        <row r="9">
          <cell r="A9">
            <v>3</v>
          </cell>
          <cell r="B9" t="str">
            <v>TL -EIS</v>
          </cell>
          <cell r="C9">
            <v>48</v>
          </cell>
          <cell r="D9">
            <v>0.2</v>
          </cell>
        </row>
        <row r="10">
          <cell r="A10">
            <v>4</v>
          </cell>
          <cell r="B10" t="str">
            <v>TL -REF</v>
          </cell>
          <cell r="C10">
            <v>24</v>
          </cell>
          <cell r="D10">
            <v>0.17499999999999999</v>
          </cell>
        </row>
        <row r="11">
          <cell r="A11">
            <v>5</v>
          </cell>
          <cell r="B11" t="str">
            <v>500/330kV Greenfield</v>
          </cell>
          <cell r="C11">
            <v>40</v>
          </cell>
          <cell r="D11">
            <v>0.2</v>
          </cell>
        </row>
        <row r="12">
          <cell r="A12">
            <v>6</v>
          </cell>
          <cell r="B12" t="str">
            <v>330/132kV Greenfield</v>
          </cell>
          <cell r="C12">
            <v>36</v>
          </cell>
          <cell r="D12">
            <v>0.2</v>
          </cell>
        </row>
        <row r="13">
          <cell r="A13">
            <v>7</v>
          </cell>
          <cell r="B13" t="str">
            <v>132kV Greenfield</v>
          </cell>
          <cell r="C13">
            <v>30</v>
          </cell>
          <cell r="D13">
            <v>0.2</v>
          </cell>
        </row>
        <row r="14">
          <cell r="A14">
            <v>8</v>
          </cell>
          <cell r="B14" t="str">
            <v>500/330kV Aug</v>
          </cell>
          <cell r="C14">
            <v>28</v>
          </cell>
          <cell r="D14">
            <v>0.3</v>
          </cell>
        </row>
        <row r="15">
          <cell r="A15">
            <v>9</v>
          </cell>
          <cell r="B15" t="str">
            <v>330/132kV Aug</v>
          </cell>
          <cell r="C15">
            <v>24</v>
          </cell>
          <cell r="D15">
            <v>0.3</v>
          </cell>
        </row>
        <row r="16">
          <cell r="A16">
            <v>10</v>
          </cell>
          <cell r="B16" t="str">
            <v>132kV Aug</v>
          </cell>
          <cell r="C16">
            <v>24</v>
          </cell>
          <cell r="D16">
            <v>0.3</v>
          </cell>
        </row>
        <row r="17">
          <cell r="A17">
            <v>11</v>
          </cell>
          <cell r="B17" t="str">
            <v>Transformer Replace</v>
          </cell>
          <cell r="C17">
            <v>18</v>
          </cell>
          <cell r="D17">
            <v>0.3</v>
          </cell>
        </row>
        <row r="18">
          <cell r="A18">
            <v>12</v>
          </cell>
          <cell r="B18" t="str">
            <v>Capacitor Replace</v>
          </cell>
          <cell r="C18">
            <v>14</v>
          </cell>
          <cell r="D18">
            <v>0.6</v>
          </cell>
        </row>
        <row r="19">
          <cell r="A19">
            <v>13</v>
          </cell>
          <cell r="B19" t="str">
            <v>Shunt Reactor Replace</v>
          </cell>
          <cell r="C19">
            <v>18</v>
          </cell>
          <cell r="D19">
            <v>0.3</v>
          </cell>
        </row>
        <row r="20">
          <cell r="A20">
            <v>14</v>
          </cell>
          <cell r="B20" t="str">
            <v>SS Property Acquistion</v>
          </cell>
          <cell r="C20">
            <v>18</v>
          </cell>
        </row>
        <row r="21">
          <cell r="A21">
            <v>15</v>
          </cell>
          <cell r="B21" t="str">
            <v>TL Property Acquistion</v>
          </cell>
          <cell r="C21">
            <v>18</v>
          </cell>
        </row>
      </sheetData>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LE INFORMATION"/>
      <sheetName val="Segment Note Page"/>
      <sheetName val="CompIncomeVsSegment"/>
      <sheetName val="Segment note(withworkings)"/>
      <sheetName val="March 08_P&amp;L"/>
      <sheetName val="Revenue Recon"/>
      <sheetName val="Mar08 Exps Recon"/>
      <sheetName val="TRANS Mar 08 P&amp;L"/>
      <sheetName val="Output GAS"/>
      <sheetName val="Output 143"/>
      <sheetName val="Output Elect"/>
      <sheetName val="Output 152"/>
      <sheetName val="Output Distribution"/>
      <sheetName val="153 Accounts"/>
      <sheetName val="Output 153"/>
      <sheetName val="Output 203"/>
      <sheetName val="PROJECT PIVOT"/>
      <sheetName val="Project Revenue_Costs"/>
      <sheetName val="PROJ Codes"/>
      <sheetName val="MAR 08 BS by Entity"/>
      <sheetName val="SP AusNet Capex Mar"/>
      <sheetName val="Linh's reco"/>
    </sheetNames>
    <sheetDataSet>
      <sheetData sheetId="0"/>
      <sheetData sheetId="1"/>
      <sheetData sheetId="2"/>
      <sheetData sheetId="3"/>
      <sheetData sheetId="4"/>
      <sheetData sheetId="5">
        <row r="111">
          <cell r="C111" t="str">
            <v>T REG</v>
          </cell>
        </row>
        <row r="112">
          <cell r="C112" t="str">
            <v>T REG IC</v>
          </cell>
        </row>
        <row r="113">
          <cell r="C113" t="str">
            <v>E REG</v>
          </cell>
        </row>
        <row r="114">
          <cell r="C114" t="str">
            <v>E REG IC</v>
          </cell>
        </row>
        <row r="115">
          <cell r="C115" t="str">
            <v>G REG</v>
          </cell>
        </row>
        <row r="116">
          <cell r="C116" t="str">
            <v>G REG IC</v>
          </cell>
        </row>
        <row r="117">
          <cell r="C117" t="str">
            <v>T EXCL</v>
          </cell>
        </row>
        <row r="118">
          <cell r="C118" t="str">
            <v>T EXCL IC</v>
          </cell>
        </row>
        <row r="119">
          <cell r="C119" t="str">
            <v>E EXCL</v>
          </cell>
        </row>
        <row r="120">
          <cell r="C120" t="str">
            <v>E EXCL IC</v>
          </cell>
        </row>
        <row r="121">
          <cell r="C121" t="str">
            <v>G EXCL</v>
          </cell>
        </row>
        <row r="122">
          <cell r="C122" t="str">
            <v>G EXCL IC</v>
          </cell>
        </row>
        <row r="123">
          <cell r="C123" t="str">
            <v>CC</v>
          </cell>
        </row>
        <row r="124">
          <cell r="C124" t="str">
            <v>OTHER</v>
          </cell>
        </row>
        <row r="125">
          <cell r="C125" t="str">
            <v>OTHER IC</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ource Data"/>
      <sheetName val="Network Capex ACCC Submission"/>
      <sheetName val="Printout Source Data"/>
      <sheetName val="Printout Project Type"/>
      <sheetName val="Lead times"/>
      <sheetName val="Summary Network Costs"/>
      <sheetName val="Conso Proj Des Final"/>
      <sheetName val="All Details"/>
    </sheetNames>
    <sheetDataSet>
      <sheetData sheetId="0" refreshError="1"/>
      <sheetData sheetId="1" refreshError="1">
        <row r="58">
          <cell r="A58">
            <v>1</v>
          </cell>
          <cell r="B58" t="str">
            <v>Newcastle and Lower North Coast Supply - Committed</v>
          </cell>
          <cell r="C58">
            <v>1</v>
          </cell>
          <cell r="E58">
            <v>39</v>
          </cell>
          <cell r="H58">
            <v>11</v>
          </cell>
          <cell r="I58" t="str">
            <v>Transformer Replace</v>
          </cell>
          <cell r="N58" t="str">
            <v>Committed</v>
          </cell>
          <cell r="O58" t="str">
            <v>Establishment of Waratah West 330/132kV Sub - Contract</v>
          </cell>
          <cell r="P58" t="str">
            <v>330SS</v>
          </cell>
          <cell r="Q58" t="str">
            <v>Northern</v>
          </cell>
          <cell r="R58">
            <v>18.57</v>
          </cell>
          <cell r="S58">
            <v>4.0199999999999996</v>
          </cell>
        </row>
        <row r="59">
          <cell r="A59">
            <v>2</v>
          </cell>
          <cell r="B59" t="str">
            <v>Sydney West SVC</v>
          </cell>
          <cell r="C59">
            <v>1</v>
          </cell>
          <cell r="E59">
            <v>55</v>
          </cell>
          <cell r="H59">
            <v>11</v>
          </cell>
          <cell r="I59" t="str">
            <v>Transformer Replace</v>
          </cell>
          <cell r="N59" t="str">
            <v>Committed</v>
          </cell>
          <cell r="O59" t="str">
            <v>Sydney West SVC - Contract</v>
          </cell>
          <cell r="P59" t="str">
            <v>SVC</v>
          </cell>
          <cell r="Q59" t="str">
            <v>Central</v>
          </cell>
          <cell r="R59">
            <v>26.9</v>
          </cell>
          <cell r="S59">
            <v>3.6</v>
          </cell>
          <cell r="T59">
            <v>2.9000000000000001E-2</v>
          </cell>
        </row>
        <row r="60">
          <cell r="A60">
            <v>3</v>
          </cell>
          <cell r="B60" t="str">
            <v>Tuggerah Sterland Line Upgrade</v>
          </cell>
          <cell r="C60">
            <v>1</v>
          </cell>
          <cell r="E60">
            <v>63</v>
          </cell>
          <cell r="H60">
            <v>11</v>
          </cell>
          <cell r="I60" t="str">
            <v>Transformer Replace</v>
          </cell>
          <cell r="N60" t="str">
            <v>Committed</v>
          </cell>
          <cell r="O60" t="str">
            <v>Tuggerah Streland Upgrade</v>
          </cell>
          <cell r="P60" t="str">
            <v>TL REF</v>
          </cell>
          <cell r="Q60" t="str">
            <v>Northern</v>
          </cell>
          <cell r="R60">
            <v>14.23</v>
          </cell>
          <cell r="S60">
            <v>1.64</v>
          </cell>
        </row>
        <row r="61">
          <cell r="A61">
            <v>4</v>
          </cell>
          <cell r="B61" t="str">
            <v>Yass 330 kV Substation Equipment Replacement</v>
          </cell>
          <cell r="C61">
            <v>1</v>
          </cell>
          <cell r="E61">
            <v>68</v>
          </cell>
          <cell r="H61">
            <v>11</v>
          </cell>
          <cell r="I61" t="str">
            <v>Transformer Replace</v>
          </cell>
          <cell r="N61" t="str">
            <v>Committed</v>
          </cell>
          <cell r="O61" t="str">
            <v>Yass 330kV Substation Refurbishment - Contract</v>
          </cell>
          <cell r="P61" t="str">
            <v>330SS</v>
          </cell>
          <cell r="Q61" t="str">
            <v>Southern</v>
          </cell>
          <cell r="R61">
            <v>38.67</v>
          </cell>
          <cell r="S61">
            <v>13.9</v>
          </cell>
        </row>
        <row r="62">
          <cell r="A62">
            <v>5</v>
          </cell>
          <cell r="B62" t="str">
            <v>Substation Projects - Miscellaneous</v>
          </cell>
          <cell r="C62">
            <v>1</v>
          </cell>
          <cell r="E62">
            <v>68</v>
          </cell>
          <cell r="H62">
            <v>11</v>
          </cell>
          <cell r="I62" t="str">
            <v>Transformer Replace</v>
          </cell>
          <cell r="N62" t="str">
            <v>Committed</v>
          </cell>
          <cell r="O62" t="str">
            <v>Substation Projects - Miscellaneous</v>
          </cell>
          <cell r="P62" t="str">
            <v>330SS</v>
          </cell>
          <cell r="Q62" t="str">
            <v>Various</v>
          </cell>
          <cell r="R62">
            <v>34.700000000000003</v>
          </cell>
          <cell r="S62">
            <v>1.49</v>
          </cell>
        </row>
        <row r="63">
          <cell r="A63">
            <v>6</v>
          </cell>
          <cell r="B63" t="str">
            <v>SNOVIC Upgrades</v>
          </cell>
          <cell r="C63">
            <v>1</v>
          </cell>
          <cell r="E63">
            <v>39</v>
          </cell>
          <cell r="H63">
            <v>11</v>
          </cell>
          <cell r="I63" t="str">
            <v>Transformer Replace</v>
          </cell>
          <cell r="N63" t="str">
            <v>Committed</v>
          </cell>
          <cell r="O63" t="str">
            <v>SNOVIC Upgrade</v>
          </cell>
          <cell r="P63" t="str">
            <v>330SS</v>
          </cell>
          <cell r="Q63" t="str">
            <v>Northern</v>
          </cell>
          <cell r="R63">
            <v>2.58</v>
          </cell>
          <cell r="S63">
            <v>1.55E-2</v>
          </cell>
        </row>
        <row r="64">
          <cell r="A64">
            <v>7</v>
          </cell>
          <cell r="B64" t="str">
            <v>Koolkhan 132/66kV Substation - Upgrade</v>
          </cell>
          <cell r="C64">
            <v>1</v>
          </cell>
          <cell r="E64">
            <v>39</v>
          </cell>
          <cell r="H64">
            <v>11</v>
          </cell>
          <cell r="I64" t="str">
            <v>Transformer Replace</v>
          </cell>
          <cell r="N64" t="str">
            <v>Committed</v>
          </cell>
          <cell r="O64" t="str">
            <v>Koolkhan 132/66kV Substation - Upgrade</v>
          </cell>
          <cell r="P64" t="str">
            <v>330SS</v>
          </cell>
          <cell r="Q64" t="str">
            <v>Northern</v>
          </cell>
          <cell r="R64">
            <v>4.4980000000000002</v>
          </cell>
          <cell r="S64">
            <v>0.50600000000000001</v>
          </cell>
        </row>
        <row r="65">
          <cell r="A65">
            <v>8</v>
          </cell>
          <cell r="B65" t="str">
            <v>Communications Upgrades</v>
          </cell>
          <cell r="C65">
            <v>1</v>
          </cell>
          <cell r="E65">
            <v>39</v>
          </cell>
          <cell r="H65">
            <v>11</v>
          </cell>
          <cell r="I65" t="str">
            <v>Transformer Replace</v>
          </cell>
          <cell r="N65" t="str">
            <v>Committed</v>
          </cell>
          <cell r="O65" t="str">
            <v>Communications Upgrades</v>
          </cell>
          <cell r="P65" t="str">
            <v>Tech Serv</v>
          </cell>
          <cell r="Q65" t="str">
            <v>Various</v>
          </cell>
          <cell r="R65">
            <v>25.5</v>
          </cell>
          <cell r="S65">
            <v>5.4</v>
          </cell>
          <cell r="T65">
            <v>6.5</v>
          </cell>
          <cell r="U65">
            <v>6</v>
          </cell>
          <cell r="V65">
            <v>3.5</v>
          </cell>
        </row>
        <row r="66">
          <cell r="A66">
            <v>9</v>
          </cell>
        </row>
        <row r="67">
          <cell r="A67">
            <v>10</v>
          </cell>
        </row>
        <row r="68">
          <cell r="A68">
            <v>11</v>
          </cell>
        </row>
        <row r="69">
          <cell r="A69">
            <v>12</v>
          </cell>
          <cell r="B69" t="str">
            <v>Wollar - Wellington 330 kV Line &amp; Wollar 330 kV Sw Stn</v>
          </cell>
          <cell r="C69">
            <v>1</v>
          </cell>
          <cell r="E69">
            <v>64</v>
          </cell>
          <cell r="H69">
            <v>11</v>
          </cell>
          <cell r="I69" t="str">
            <v>Transformer Replace</v>
          </cell>
          <cell r="N69" t="str">
            <v>Committed</v>
          </cell>
          <cell r="O69" t="str">
            <v>Wollar to Wellington Substation Works</v>
          </cell>
          <cell r="P69" t="str">
            <v>330SS</v>
          </cell>
          <cell r="Q69" t="str">
            <v>Central</v>
          </cell>
          <cell r="R69">
            <v>24.870000000000005</v>
          </cell>
          <cell r="S69">
            <v>1.7689999999999999</v>
          </cell>
          <cell r="T69">
            <v>5.2240000000000002</v>
          </cell>
          <cell r="U69">
            <v>17.256</v>
          </cell>
        </row>
        <row r="70">
          <cell r="A70">
            <v>13</v>
          </cell>
          <cell r="B70" t="str">
            <v>Wollar - Wellington 330 kV Line &amp; Wollar 330 kV Sw Stn</v>
          </cell>
          <cell r="C70">
            <v>1</v>
          </cell>
          <cell r="E70">
            <v>65</v>
          </cell>
          <cell r="H70">
            <v>11</v>
          </cell>
          <cell r="I70" t="str">
            <v>Transformer Replace</v>
          </cell>
          <cell r="N70" t="str">
            <v>Committed</v>
          </cell>
          <cell r="O70" t="str">
            <v>Wollar to Wellington 330kV TL - Contract</v>
          </cell>
          <cell r="P70" t="str">
            <v>TL EIS</v>
          </cell>
          <cell r="Q70" t="str">
            <v>Central</v>
          </cell>
          <cell r="R70">
            <v>49.3</v>
          </cell>
          <cell r="S70">
            <v>1.1200000000000001</v>
          </cell>
          <cell r="T70">
            <v>14.2</v>
          </cell>
          <cell r="U70">
            <v>30.8</v>
          </cell>
          <cell r="V70">
            <v>2.1</v>
          </cell>
        </row>
        <row r="71">
          <cell r="A71">
            <v>14</v>
          </cell>
          <cell r="B71" t="str">
            <v>Armidale, Mrln, Vales, Vinyd,Well'ton,&amp; Yass 330 kV Txs</v>
          </cell>
          <cell r="C71">
            <v>1</v>
          </cell>
          <cell r="E71">
            <v>3</v>
          </cell>
          <cell r="H71">
            <v>11</v>
          </cell>
          <cell r="I71" t="str">
            <v>Transformer Replace</v>
          </cell>
          <cell r="N71" t="str">
            <v>Committed</v>
          </cell>
          <cell r="O71" t="str">
            <v>Vineyard 330kV SS- Replacement of No.2 Tx - Contract</v>
          </cell>
          <cell r="P71" t="str">
            <v>330TX</v>
          </cell>
          <cell r="Q71" t="str">
            <v>Central</v>
          </cell>
          <cell r="R71">
            <v>3.8450000000000002</v>
          </cell>
          <cell r="S71">
            <v>2.1000000000000001E-2</v>
          </cell>
        </row>
        <row r="72">
          <cell r="A72">
            <v>15</v>
          </cell>
          <cell r="B72" t="str">
            <v>Liverpool Third 330/132 kV Transformer</v>
          </cell>
          <cell r="C72">
            <v>1</v>
          </cell>
          <cell r="E72">
            <v>28</v>
          </cell>
          <cell r="H72">
            <v>11</v>
          </cell>
          <cell r="I72" t="str">
            <v>Transformer Replace</v>
          </cell>
          <cell r="N72" t="str">
            <v>Committed</v>
          </cell>
          <cell r="O72" t="str">
            <v>Liverpool Third Transformer - Contract</v>
          </cell>
          <cell r="P72" t="str">
            <v>330SS</v>
          </cell>
          <cell r="Q72" t="str">
            <v>Central</v>
          </cell>
          <cell r="R72">
            <v>8.89</v>
          </cell>
          <cell r="S72">
            <v>8.4</v>
          </cell>
        </row>
        <row r="73">
          <cell r="A73">
            <v>16</v>
          </cell>
          <cell r="B73" t="str">
            <v>Coffs Harbour: 330/132 kV Substation</v>
          </cell>
          <cell r="C73">
            <v>1</v>
          </cell>
          <cell r="E73">
            <v>9</v>
          </cell>
          <cell r="H73">
            <v>11</v>
          </cell>
          <cell r="I73" t="str">
            <v>Transformer Replace</v>
          </cell>
          <cell r="N73" t="str">
            <v>Committed</v>
          </cell>
          <cell r="O73" t="str">
            <v>Coffs Harbour 330/132kV Substation - Contract</v>
          </cell>
          <cell r="P73" t="str">
            <v>330SS</v>
          </cell>
          <cell r="Q73" t="str">
            <v>Northern</v>
          </cell>
          <cell r="R73">
            <v>16.2</v>
          </cell>
          <cell r="S73">
            <v>3.8</v>
          </cell>
          <cell r="T73">
            <v>12.2</v>
          </cell>
        </row>
        <row r="74">
          <cell r="A74">
            <v>17</v>
          </cell>
          <cell r="B74" t="str">
            <v>Coffs Harbour: 330/132 kV Substation</v>
          </cell>
          <cell r="C74">
            <v>1</v>
          </cell>
          <cell r="E74">
            <v>9</v>
          </cell>
          <cell r="H74">
            <v>11</v>
          </cell>
          <cell r="I74" t="str">
            <v>Transformer Replace</v>
          </cell>
          <cell r="N74" t="str">
            <v>Committed</v>
          </cell>
          <cell r="O74" t="str">
            <v>Coffs Harbour TL Rearrangement - Contract</v>
          </cell>
          <cell r="P74" t="str">
            <v>TL REF</v>
          </cell>
          <cell r="Q74" t="str">
            <v>Northern</v>
          </cell>
          <cell r="R74">
            <v>3.3</v>
          </cell>
          <cell r="S74">
            <v>0.88</v>
          </cell>
          <cell r="T74">
            <v>2.2999999999999998</v>
          </cell>
        </row>
        <row r="75">
          <cell r="A75">
            <v>18</v>
          </cell>
        </row>
        <row r="76">
          <cell r="A76">
            <v>19</v>
          </cell>
        </row>
        <row r="77">
          <cell r="A77" t="str">
            <v>Condition Based Transformer Replacements</v>
          </cell>
        </row>
        <row r="78">
          <cell r="A78">
            <v>20</v>
          </cell>
          <cell r="B78" t="str">
            <v>Armidale 132/66 kV Transformer Replacement</v>
          </cell>
          <cell r="C78">
            <v>1</v>
          </cell>
          <cell r="D78">
            <v>38749</v>
          </cell>
          <cell r="E78">
            <v>2</v>
          </cell>
          <cell r="F78">
            <v>3</v>
          </cell>
          <cell r="G78">
            <v>38209</v>
          </cell>
          <cell r="H78">
            <v>11</v>
          </cell>
          <cell r="I78" t="str">
            <v>Transformer Replace</v>
          </cell>
          <cell r="J78">
            <v>18</v>
          </cell>
          <cell r="L78" t="str">
            <v>5.3.2</v>
          </cell>
          <cell r="M78" t="str">
            <v>Likely</v>
          </cell>
          <cell r="N78" t="str">
            <v>Planning</v>
          </cell>
          <cell r="O78" t="str">
            <v>Armidale 2*132/66kV Tx Replacement</v>
          </cell>
          <cell r="P78" t="str">
            <v>132TX</v>
          </cell>
          <cell r="Q78" t="str">
            <v>Northern</v>
          </cell>
          <cell r="R78">
            <v>7.5</v>
          </cell>
          <cell r="S78">
            <v>2.3396739130434794</v>
          </cell>
          <cell r="T78">
            <v>5.1603260869565206</v>
          </cell>
        </row>
        <row r="79">
          <cell r="A79">
            <v>21</v>
          </cell>
          <cell r="B79" t="str">
            <v>Armidale, Mrln, Vales, Vinyd,Well'ton,&amp; Yass 330 kV Txs</v>
          </cell>
          <cell r="C79">
            <v>1</v>
          </cell>
          <cell r="D79">
            <v>38749</v>
          </cell>
          <cell r="E79">
            <v>3</v>
          </cell>
          <cell r="F79">
            <v>3</v>
          </cell>
          <cell r="G79">
            <v>38209</v>
          </cell>
          <cell r="H79">
            <v>11</v>
          </cell>
          <cell r="I79" t="str">
            <v>Transformer Replace</v>
          </cell>
          <cell r="J79">
            <v>18</v>
          </cell>
          <cell r="L79" t="str">
            <v>6.3.1</v>
          </cell>
          <cell r="M79" t="str">
            <v>Likely</v>
          </cell>
          <cell r="N79" t="str">
            <v>Planning</v>
          </cell>
          <cell r="O79" t="str">
            <v>Wellington Tx Replacement 2x375MVA tx - contract</v>
          </cell>
          <cell r="P79" t="str">
            <v>330TX</v>
          </cell>
          <cell r="Q79" t="str">
            <v>Central</v>
          </cell>
          <cell r="R79">
            <v>6</v>
          </cell>
          <cell r="S79">
            <v>1.8717391304347832</v>
          </cell>
          <cell r="T79">
            <v>4.1282608695652172</v>
          </cell>
        </row>
        <row r="80">
          <cell r="A80">
            <v>22</v>
          </cell>
          <cell r="B80" t="str">
            <v>Armidale, Mrln, Vales, Vinyd,Well'ton,&amp; Yass 330 kV Txs</v>
          </cell>
          <cell r="C80">
            <v>1</v>
          </cell>
          <cell r="D80">
            <v>39234</v>
          </cell>
          <cell r="E80">
            <v>3</v>
          </cell>
          <cell r="F80">
            <v>3</v>
          </cell>
          <cell r="G80">
            <v>38694</v>
          </cell>
          <cell r="H80">
            <v>11</v>
          </cell>
          <cell r="I80" t="str">
            <v>Transformer Replace</v>
          </cell>
          <cell r="J80">
            <v>18</v>
          </cell>
          <cell r="L80" t="str">
            <v>6.3.1</v>
          </cell>
          <cell r="M80" t="str">
            <v>Likely</v>
          </cell>
          <cell r="N80" t="str">
            <v>Planning</v>
          </cell>
          <cell r="O80" t="str">
            <v>Vales Point Txs Replacement - Contract</v>
          </cell>
          <cell r="P80" t="str">
            <v>330TX</v>
          </cell>
          <cell r="Q80" t="str">
            <v>Northern</v>
          </cell>
          <cell r="R80">
            <v>4</v>
          </cell>
          <cell r="T80">
            <v>0.32</v>
          </cell>
          <cell r="U80">
            <v>3.68</v>
          </cell>
        </row>
        <row r="81">
          <cell r="A81">
            <v>23</v>
          </cell>
          <cell r="B81" t="str">
            <v>Armidale, Mrln, Vales, Vinyd,Well'ton,&amp; Yass 330 kV Txs</v>
          </cell>
          <cell r="C81">
            <v>1</v>
          </cell>
          <cell r="D81">
            <v>39234</v>
          </cell>
          <cell r="E81">
            <v>3</v>
          </cell>
          <cell r="F81">
            <v>3</v>
          </cell>
          <cell r="G81">
            <v>38694</v>
          </cell>
          <cell r="H81">
            <v>11</v>
          </cell>
          <cell r="I81" t="str">
            <v>Transformer Replace</v>
          </cell>
          <cell r="J81">
            <v>18</v>
          </cell>
          <cell r="L81" t="str">
            <v>6.3.1</v>
          </cell>
          <cell r="M81" t="str">
            <v>Likely</v>
          </cell>
          <cell r="N81" t="str">
            <v>Planning</v>
          </cell>
          <cell r="O81" t="str">
            <v>Armidale 2* 330/132kV 375 MVAr Tx replacement - contract</v>
          </cell>
          <cell r="P81" t="str">
            <v>330TX</v>
          </cell>
          <cell r="Q81" t="str">
            <v>Northern</v>
          </cell>
          <cell r="R81">
            <v>12</v>
          </cell>
          <cell r="T81">
            <v>0.96</v>
          </cell>
          <cell r="U81">
            <v>11.04</v>
          </cell>
        </row>
        <row r="82">
          <cell r="A82">
            <v>24</v>
          </cell>
          <cell r="B82" t="str">
            <v>Port Macquarie 132/33 kV Transformer Replacement</v>
          </cell>
          <cell r="C82">
            <v>1</v>
          </cell>
          <cell r="D82">
            <v>38991</v>
          </cell>
          <cell r="E82">
            <v>44</v>
          </cell>
          <cell r="F82">
            <v>3</v>
          </cell>
          <cell r="G82">
            <v>38271</v>
          </cell>
          <cell r="H82">
            <v>10</v>
          </cell>
          <cell r="I82" t="str">
            <v>132kV Aug</v>
          </cell>
          <cell r="J82">
            <v>24</v>
          </cell>
          <cell r="L82" t="str">
            <v>5.3.3</v>
          </cell>
          <cell r="M82" t="str">
            <v>Likely</v>
          </cell>
          <cell r="N82" t="str">
            <v>Proposed</v>
          </cell>
          <cell r="O82" t="str">
            <v>Port Macquarie Tx Replacement - Contract</v>
          </cell>
          <cell r="P82" t="str">
            <v>132TX</v>
          </cell>
          <cell r="Q82" t="str">
            <v>Northern</v>
          </cell>
          <cell r="R82">
            <v>5.666666666666667</v>
          </cell>
          <cell r="S82">
            <v>0.42499999999999999</v>
          </cell>
          <cell r="T82">
            <v>4.6749999999999998</v>
          </cell>
          <cell r="U82">
            <v>0.56666666666666665</v>
          </cell>
        </row>
        <row r="83">
          <cell r="A83">
            <v>25</v>
          </cell>
          <cell r="B83" t="str">
            <v>Supply to South &amp; Inner Metro Sydney</v>
          </cell>
          <cell r="C83">
            <v>1</v>
          </cell>
          <cell r="D83">
            <v>39234</v>
          </cell>
          <cell r="E83">
            <v>52</v>
          </cell>
          <cell r="F83">
            <v>3</v>
          </cell>
          <cell r="G83">
            <v>38694</v>
          </cell>
          <cell r="H83">
            <v>13</v>
          </cell>
          <cell r="I83" t="str">
            <v>Shunt Reactor Replace</v>
          </cell>
          <cell r="J83">
            <v>18</v>
          </cell>
          <cell r="L83" t="str">
            <v>6.5.13</v>
          </cell>
          <cell r="M83" t="str">
            <v>Poss</v>
          </cell>
          <cell r="N83" t="str">
            <v>PT</v>
          </cell>
          <cell r="O83" t="str">
            <v>Sydney South 41 Cable Series Reactor Replacement - Contract</v>
          </cell>
          <cell r="P83" t="str">
            <v>330TX</v>
          </cell>
          <cell r="Q83" t="str">
            <v>Central</v>
          </cell>
          <cell r="R83">
            <v>5</v>
          </cell>
          <cell r="T83">
            <v>0.4</v>
          </cell>
          <cell r="U83">
            <v>4.5999999999999996</v>
          </cell>
        </row>
        <row r="84">
          <cell r="A84">
            <v>26</v>
          </cell>
          <cell r="B84" t="str">
            <v>Supply to South &amp; Inner Metro Sydney</v>
          </cell>
          <cell r="C84">
            <v>1</v>
          </cell>
          <cell r="D84">
            <v>39234</v>
          </cell>
          <cell r="E84">
            <v>52</v>
          </cell>
          <cell r="F84">
            <v>3</v>
          </cell>
          <cell r="G84">
            <v>38694</v>
          </cell>
          <cell r="H84">
            <v>13</v>
          </cell>
          <cell r="I84" t="str">
            <v>Shunt Reactor Replace</v>
          </cell>
          <cell r="J84">
            <v>18</v>
          </cell>
          <cell r="L84" t="str">
            <v>6.5.13</v>
          </cell>
          <cell r="M84" t="str">
            <v>Poss</v>
          </cell>
          <cell r="N84" t="str">
            <v>PT</v>
          </cell>
          <cell r="O84" t="str">
            <v>Sydney South 41 Cable Shunt Reactor Replacement - Contract</v>
          </cell>
          <cell r="P84" t="str">
            <v>Asset Replace</v>
          </cell>
          <cell r="Q84" t="str">
            <v>Central</v>
          </cell>
          <cell r="R84">
            <v>5</v>
          </cell>
          <cell r="T84">
            <v>0.4</v>
          </cell>
          <cell r="U84">
            <v>4.5999999999999996</v>
          </cell>
        </row>
        <row r="85">
          <cell r="A85">
            <v>27</v>
          </cell>
          <cell r="B85" t="str">
            <v>Sydney West Transformer Replacement</v>
          </cell>
          <cell r="C85">
            <v>1</v>
          </cell>
          <cell r="D85">
            <v>39965</v>
          </cell>
          <cell r="E85">
            <v>56</v>
          </cell>
          <cell r="F85">
            <v>3</v>
          </cell>
          <cell r="G85">
            <v>38405</v>
          </cell>
          <cell r="H85">
            <v>11</v>
          </cell>
          <cell r="I85" t="str">
            <v>Transformer Replace</v>
          </cell>
          <cell r="J85">
            <v>52</v>
          </cell>
          <cell r="L85" t="str">
            <v>6.5.16</v>
          </cell>
          <cell r="M85" t="str">
            <v>Poss</v>
          </cell>
          <cell r="N85" t="str">
            <v>Proposed</v>
          </cell>
          <cell r="O85" t="str">
            <v>Sydney West Single Phase Tx Replacement - Contract</v>
          </cell>
          <cell r="P85" t="str">
            <v>330TX</v>
          </cell>
          <cell r="Q85" t="str">
            <v>Central</v>
          </cell>
          <cell r="R85">
            <v>24</v>
          </cell>
          <cell r="S85">
            <v>0.19780219780219782</v>
          </cell>
          <cell r="T85">
            <v>1.3714285714285719</v>
          </cell>
          <cell r="U85">
            <v>2.2039651070578907</v>
          </cell>
          <cell r="V85">
            <v>15.674174993883511</v>
          </cell>
          <cell r="W85">
            <v>4.5526291298278272</v>
          </cell>
        </row>
        <row r="86">
          <cell r="A86">
            <v>28</v>
          </cell>
          <cell r="B86" t="str">
            <v>Tamworth Reactors</v>
          </cell>
          <cell r="C86">
            <v>1</v>
          </cell>
          <cell r="D86">
            <v>39539</v>
          </cell>
          <cell r="E86">
            <v>58</v>
          </cell>
          <cell r="F86">
            <v>3</v>
          </cell>
          <cell r="G86">
            <v>38999</v>
          </cell>
          <cell r="H86">
            <v>13</v>
          </cell>
          <cell r="I86" t="str">
            <v>Shunt Reactor Replace</v>
          </cell>
          <cell r="J86">
            <v>18</v>
          </cell>
          <cell r="L86" t="str">
            <v>6.3.9</v>
          </cell>
          <cell r="M86" t="str">
            <v>Likely</v>
          </cell>
          <cell r="N86" t="str">
            <v>Future</v>
          </cell>
          <cell r="O86" t="str">
            <v>Tamworth Reactor Replacement Stage 2 - Contract</v>
          </cell>
          <cell r="P86" t="str">
            <v>330CAP</v>
          </cell>
          <cell r="Q86" t="str">
            <v>Northern</v>
          </cell>
          <cell r="R86">
            <v>6</v>
          </cell>
          <cell r="U86">
            <v>0.6</v>
          </cell>
          <cell r="V86">
            <v>5.4</v>
          </cell>
        </row>
        <row r="87">
          <cell r="A87">
            <v>29</v>
          </cell>
          <cell r="B87" t="str">
            <v>Tamworth Reactors</v>
          </cell>
          <cell r="C87">
            <v>1</v>
          </cell>
          <cell r="D87">
            <v>39052</v>
          </cell>
          <cell r="E87">
            <v>58</v>
          </cell>
          <cell r="F87">
            <v>3</v>
          </cell>
          <cell r="G87">
            <v>38512</v>
          </cell>
          <cell r="H87">
            <v>13</v>
          </cell>
          <cell r="I87" t="str">
            <v>Shunt Reactor Replace</v>
          </cell>
          <cell r="J87">
            <v>18</v>
          </cell>
          <cell r="L87" t="str">
            <v>6.3.9</v>
          </cell>
          <cell r="M87" t="str">
            <v>Likely</v>
          </cell>
          <cell r="N87" t="str">
            <v>Future</v>
          </cell>
          <cell r="O87" t="str">
            <v>Tamworth Reactor Replacement Stage 1 - Contract</v>
          </cell>
          <cell r="P87" t="str">
            <v>330CAP</v>
          </cell>
          <cell r="Q87" t="str">
            <v>Northern</v>
          </cell>
          <cell r="R87">
            <v>6</v>
          </cell>
          <cell r="S87">
            <v>0.03</v>
          </cell>
          <cell r="T87">
            <v>4.47</v>
          </cell>
          <cell r="U87">
            <v>1.5</v>
          </cell>
        </row>
        <row r="88">
          <cell r="A88" t="str">
            <v>Strategy Based Substation Replacements</v>
          </cell>
        </row>
        <row r="89">
          <cell r="A89">
            <v>30</v>
          </cell>
          <cell r="B89" t="str">
            <v>Snowy Assets Rehab - MSS</v>
          </cell>
          <cell r="C89">
            <v>1</v>
          </cell>
          <cell r="D89">
            <v>39783</v>
          </cell>
          <cell r="E89">
            <v>48</v>
          </cell>
          <cell r="F89">
            <v>3</v>
          </cell>
          <cell r="G89">
            <v>38703</v>
          </cell>
          <cell r="H89">
            <v>6</v>
          </cell>
          <cell r="I89" t="str">
            <v>330/132kV Greenfield</v>
          </cell>
          <cell r="J89">
            <v>36</v>
          </cell>
          <cell r="L89" t="str">
            <v>5.3.7</v>
          </cell>
          <cell r="M89" t="str">
            <v>Const</v>
          </cell>
          <cell r="N89" t="str">
            <v>Proposed</v>
          </cell>
          <cell r="O89" t="str">
            <v>Murray 330kV SS Augmentation - Contract</v>
          </cell>
          <cell r="P89" t="str">
            <v>330SS</v>
          </cell>
          <cell r="Q89" t="str">
            <v>Southern</v>
          </cell>
          <cell r="R89">
            <v>10</v>
          </cell>
          <cell r="T89">
            <v>0.31111111111111112</v>
          </cell>
          <cell r="U89">
            <v>0.90869565217391335</v>
          </cell>
          <cell r="V89">
            <v>7.6294469680582591</v>
          </cell>
          <cell r="W89">
            <v>1.1507462686567167</v>
          </cell>
        </row>
        <row r="90">
          <cell r="A90">
            <v>31</v>
          </cell>
          <cell r="B90" t="str">
            <v>Snowy Assets Rehab - UTSS</v>
          </cell>
          <cell r="C90">
            <v>1</v>
          </cell>
          <cell r="D90">
            <v>39783</v>
          </cell>
          <cell r="E90">
            <v>49</v>
          </cell>
          <cell r="F90">
            <v>3</v>
          </cell>
          <cell r="G90">
            <v>38703</v>
          </cell>
          <cell r="H90">
            <v>6</v>
          </cell>
          <cell r="I90" t="str">
            <v>330/132kV Greenfield</v>
          </cell>
          <cell r="J90">
            <v>36</v>
          </cell>
          <cell r="L90" t="str">
            <v>5.3.7</v>
          </cell>
          <cell r="M90" t="str">
            <v>Const</v>
          </cell>
          <cell r="N90" t="str">
            <v>Proposed</v>
          </cell>
          <cell r="O90" t="str">
            <v>Upper Tumut Switching Station (UTSS) Augmentation - Contract</v>
          </cell>
          <cell r="P90" t="str">
            <v>330SS</v>
          </cell>
          <cell r="Q90" t="str">
            <v>Southern</v>
          </cell>
          <cell r="R90">
            <v>7.5</v>
          </cell>
          <cell r="T90">
            <v>0.23333333333333334</v>
          </cell>
          <cell r="U90">
            <v>0.68152173913043501</v>
          </cell>
          <cell r="V90">
            <v>5.722085226043693</v>
          </cell>
          <cell r="W90">
            <v>0.86305970149253741</v>
          </cell>
        </row>
        <row r="91">
          <cell r="A91" t="str">
            <v>Small Augmentations - New Lines</v>
          </cell>
        </row>
        <row r="92">
          <cell r="A92">
            <v>32</v>
          </cell>
          <cell r="B92" t="str">
            <v>Glen Innes/Inverell supply</v>
          </cell>
          <cell r="C92">
            <v>1</v>
          </cell>
          <cell r="D92">
            <v>40513</v>
          </cell>
          <cell r="E92">
            <v>20</v>
          </cell>
          <cell r="F92">
            <v>1</v>
          </cell>
          <cell r="G92">
            <v>39073</v>
          </cell>
          <cell r="H92">
            <v>3</v>
          </cell>
          <cell r="I92" t="str">
            <v>TL -EIS</v>
          </cell>
          <cell r="J92">
            <v>48</v>
          </cell>
          <cell r="L92" t="str">
            <v>7.2.11</v>
          </cell>
          <cell r="M92" t="str">
            <v>Future</v>
          </cell>
          <cell r="N92" t="str">
            <v>Planning PT</v>
          </cell>
          <cell r="O92" t="str">
            <v>Glen Innes - Inverell 132kV TL (65km)</v>
          </cell>
          <cell r="P92" t="str">
            <v>TL EIS</v>
          </cell>
          <cell r="Q92" t="str">
            <v>Northern</v>
          </cell>
          <cell r="R92">
            <v>12</v>
          </cell>
          <cell r="U92">
            <v>0.17230769230769236</v>
          </cell>
          <cell r="V92">
            <v>0.58769230769230796</v>
          </cell>
          <cell r="W92">
            <v>0.872</v>
          </cell>
          <cell r="X92">
            <v>10.133124555160142</v>
          </cell>
          <cell r="Y92">
            <v>0.2348754448398577</v>
          </cell>
        </row>
        <row r="93">
          <cell r="A93">
            <v>33</v>
          </cell>
          <cell r="B93" t="str">
            <v>Glen Innes/Inverell supply</v>
          </cell>
          <cell r="C93">
            <v>1</v>
          </cell>
          <cell r="D93">
            <v>40513</v>
          </cell>
          <cell r="E93">
            <v>20</v>
          </cell>
          <cell r="F93">
            <v>3</v>
          </cell>
          <cell r="G93">
            <v>39793</v>
          </cell>
          <cell r="H93">
            <v>10</v>
          </cell>
          <cell r="I93" t="str">
            <v>132kV Aug</v>
          </cell>
          <cell r="J93">
            <v>24</v>
          </cell>
          <cell r="L93" t="str">
            <v>7.2.11</v>
          </cell>
          <cell r="M93" t="str">
            <v>Future</v>
          </cell>
          <cell r="N93" t="str">
            <v>Planning PT</v>
          </cell>
          <cell r="O93" t="str">
            <v>Inverell 132kV Switchbay</v>
          </cell>
          <cell r="P93" t="str">
            <v>132SS</v>
          </cell>
          <cell r="Q93" t="str">
            <v>Northern</v>
          </cell>
          <cell r="R93">
            <v>1</v>
          </cell>
          <cell r="W93">
            <v>5.8333333333333348E-2</v>
          </cell>
          <cell r="X93">
            <v>0.76032338308457714</v>
          </cell>
          <cell r="Y93">
            <v>0.18134328358208951</v>
          </cell>
        </row>
        <row r="94">
          <cell r="A94">
            <v>34</v>
          </cell>
          <cell r="B94" t="str">
            <v>Lismore area supply</v>
          </cell>
          <cell r="C94">
            <v>1</v>
          </cell>
          <cell r="D94">
            <v>38961</v>
          </cell>
          <cell r="E94">
            <v>27</v>
          </cell>
          <cell r="F94">
            <v>2</v>
          </cell>
          <cell r="G94">
            <v>38241</v>
          </cell>
          <cell r="H94">
            <v>4</v>
          </cell>
          <cell r="I94" t="str">
            <v>TL -REF</v>
          </cell>
          <cell r="J94">
            <v>24</v>
          </cell>
          <cell r="L94" t="str">
            <v>6.5.2</v>
          </cell>
          <cell r="M94" t="str">
            <v>Poss</v>
          </cell>
          <cell r="N94" t="str">
            <v>Proposed</v>
          </cell>
          <cell r="O94" t="str">
            <v>Uprating of 966 Armidale - Koolkhan 132kV TL - Contract</v>
          </cell>
          <cell r="P94" t="str">
            <v>TL REF</v>
          </cell>
          <cell r="Q94" t="str">
            <v>Northern</v>
          </cell>
          <cell r="R94">
            <v>3</v>
          </cell>
          <cell r="S94">
            <v>0.3318965517241379</v>
          </cell>
          <cell r="T94">
            <v>2.6268872320596466</v>
          </cell>
          <cell r="U94">
            <v>4.1216216216216198E-2</v>
          </cell>
        </row>
        <row r="95">
          <cell r="A95">
            <v>35</v>
          </cell>
          <cell r="B95" t="str">
            <v>Mulwala 132 kV Supply</v>
          </cell>
          <cell r="C95">
            <v>1</v>
          </cell>
          <cell r="D95">
            <v>39783</v>
          </cell>
          <cell r="E95">
            <v>36</v>
          </cell>
          <cell r="F95">
            <v>1</v>
          </cell>
          <cell r="G95">
            <v>38343</v>
          </cell>
          <cell r="H95">
            <v>3</v>
          </cell>
          <cell r="I95" t="str">
            <v>TL -EIS</v>
          </cell>
          <cell r="J95">
            <v>48</v>
          </cell>
          <cell r="L95" t="str">
            <v>6.5.31</v>
          </cell>
          <cell r="M95" t="str">
            <v>Poss</v>
          </cell>
          <cell r="N95" t="str">
            <v>Planning</v>
          </cell>
          <cell r="O95" t="str">
            <v>Mulwala - Finley 132kV TL (62Km) Contract</v>
          </cell>
          <cell r="P95" t="str">
            <v>TL EIS</v>
          </cell>
          <cell r="Q95" t="str">
            <v>Southern</v>
          </cell>
          <cell r="R95">
            <v>12</v>
          </cell>
          <cell r="S95">
            <v>0.17230769230769236</v>
          </cell>
          <cell r="T95">
            <v>0.58769230769230796</v>
          </cell>
          <cell r="U95">
            <v>0.872</v>
          </cell>
          <cell r="V95">
            <v>10.133124555160142</v>
          </cell>
          <cell r="W95">
            <v>0.2348754448398577</v>
          </cell>
        </row>
        <row r="96">
          <cell r="A96">
            <v>36</v>
          </cell>
          <cell r="B96" t="str">
            <v>Mulwala 132 kV Supply</v>
          </cell>
          <cell r="C96">
            <v>1</v>
          </cell>
          <cell r="D96">
            <v>39417</v>
          </cell>
          <cell r="E96">
            <v>36</v>
          </cell>
          <cell r="F96">
            <v>3</v>
          </cell>
          <cell r="G96">
            <v>38697</v>
          </cell>
          <cell r="H96">
            <v>10</v>
          </cell>
          <cell r="I96" t="str">
            <v>132kV Aug</v>
          </cell>
          <cell r="J96">
            <v>24</v>
          </cell>
          <cell r="L96" t="str">
            <v>6.5.31</v>
          </cell>
          <cell r="M96" t="str">
            <v>Poss</v>
          </cell>
          <cell r="N96" t="str">
            <v>Planning</v>
          </cell>
          <cell r="O96" t="str">
            <v>Mulwala 132/66kV Substation Augmentation - Contract</v>
          </cell>
          <cell r="P96" t="str">
            <v>132SS</v>
          </cell>
          <cell r="Q96" t="str">
            <v>Southern</v>
          </cell>
          <cell r="R96">
            <v>2</v>
          </cell>
          <cell r="T96">
            <v>0.1166666666666667</v>
          </cell>
          <cell r="U96">
            <v>1.5206467661691543</v>
          </cell>
          <cell r="V96">
            <v>0.36268656716417902</v>
          </cell>
        </row>
        <row r="97">
          <cell r="A97">
            <v>37</v>
          </cell>
          <cell r="B97" t="str">
            <v>Mulwala 132 kV Supply</v>
          </cell>
          <cell r="C97">
            <v>1</v>
          </cell>
          <cell r="D97">
            <v>39417</v>
          </cell>
          <cell r="E97">
            <v>36</v>
          </cell>
          <cell r="F97">
            <v>3</v>
          </cell>
          <cell r="G97">
            <v>38697</v>
          </cell>
          <cell r="H97">
            <v>10</v>
          </cell>
          <cell r="I97" t="str">
            <v>132kV Aug</v>
          </cell>
          <cell r="J97">
            <v>24</v>
          </cell>
          <cell r="L97" t="str">
            <v>6.5.31</v>
          </cell>
          <cell r="M97" t="str">
            <v>Poss</v>
          </cell>
          <cell r="N97" t="str">
            <v>Planning</v>
          </cell>
          <cell r="O97" t="str">
            <v>Finley 132/66kV Substattion Augmentation - Contract</v>
          </cell>
          <cell r="P97" t="str">
            <v>132SS</v>
          </cell>
          <cell r="Q97" t="str">
            <v>Southern</v>
          </cell>
          <cell r="R97">
            <v>5</v>
          </cell>
          <cell r="T97">
            <v>0.29166666666666674</v>
          </cell>
          <cell r="U97">
            <v>3.801616915422886</v>
          </cell>
          <cell r="V97">
            <v>0.90671641791044766</v>
          </cell>
        </row>
        <row r="98">
          <cell r="A98">
            <v>38</v>
          </cell>
          <cell r="B98" t="str">
            <v>Narrandera and Lockhart supply</v>
          </cell>
          <cell r="C98">
            <v>1</v>
          </cell>
          <cell r="D98">
            <v>40513</v>
          </cell>
          <cell r="E98">
            <v>38</v>
          </cell>
          <cell r="F98">
            <v>3</v>
          </cell>
          <cell r="G98">
            <v>39613</v>
          </cell>
          <cell r="H98">
            <v>7</v>
          </cell>
          <cell r="I98" t="str">
            <v>132kV Greenfield</v>
          </cell>
          <cell r="J98">
            <v>30</v>
          </cell>
          <cell r="L98" t="str">
            <v>6.5.29</v>
          </cell>
          <cell r="M98" t="str">
            <v>Poss</v>
          </cell>
          <cell r="N98" t="str">
            <v>Planning</v>
          </cell>
          <cell r="O98" t="str">
            <v>Narrandera Substation Establish - Contract</v>
          </cell>
          <cell r="P98" t="str">
            <v>132SS</v>
          </cell>
          <cell r="Q98" t="str">
            <v>Southern</v>
          </cell>
          <cell r="R98">
            <v>6</v>
          </cell>
          <cell r="V98">
            <v>1.0714285714285714E-2</v>
          </cell>
          <cell r="W98">
            <v>0.51428571428571446</v>
          </cell>
          <cell r="X98">
            <v>4.6761940298507456</v>
          </cell>
          <cell r="Y98">
            <v>0.79880597014925392</v>
          </cell>
        </row>
        <row r="99">
          <cell r="A99">
            <v>39</v>
          </cell>
          <cell r="B99" t="str">
            <v>Orange 132 kV Substation Augmentation</v>
          </cell>
          <cell r="C99">
            <v>1</v>
          </cell>
          <cell r="D99">
            <v>39783</v>
          </cell>
          <cell r="E99">
            <v>41</v>
          </cell>
          <cell r="F99">
            <v>2</v>
          </cell>
          <cell r="G99">
            <v>39063</v>
          </cell>
          <cell r="H99">
            <v>4</v>
          </cell>
          <cell r="I99" t="str">
            <v>TL -REF</v>
          </cell>
          <cell r="J99">
            <v>24</v>
          </cell>
          <cell r="L99" t="str">
            <v>6.5.18</v>
          </cell>
          <cell r="M99" t="str">
            <v>Poss</v>
          </cell>
          <cell r="N99" t="str">
            <v>Proposed</v>
          </cell>
          <cell r="O99" t="str">
            <v>Orange Outlets Line Works - Contract</v>
          </cell>
          <cell r="P99" t="str">
            <v>TL REF</v>
          </cell>
          <cell r="Q99" t="str">
            <v>Central</v>
          </cell>
          <cell r="R99">
            <v>1</v>
          </cell>
          <cell r="U99">
            <v>8.4770114942528757E-2</v>
          </cell>
          <cell r="V99">
            <v>0.73352256798430082</v>
          </cell>
          <cell r="W99">
            <v>0.18170731707317073</v>
          </cell>
        </row>
        <row r="100">
          <cell r="A100">
            <v>40</v>
          </cell>
          <cell r="B100" t="str">
            <v>Parkes, Forbes and Cowra supply</v>
          </cell>
          <cell r="C100">
            <v>1</v>
          </cell>
          <cell r="D100">
            <v>39692</v>
          </cell>
          <cell r="E100">
            <v>43</v>
          </cell>
          <cell r="F100">
            <v>1</v>
          </cell>
          <cell r="G100">
            <v>38252</v>
          </cell>
          <cell r="H100">
            <v>3</v>
          </cell>
          <cell r="I100" t="str">
            <v>TL -EIS</v>
          </cell>
          <cell r="J100">
            <v>48</v>
          </cell>
          <cell r="L100" t="str">
            <v>6.5.20</v>
          </cell>
          <cell r="M100" t="str">
            <v>Poss</v>
          </cell>
          <cell r="N100" t="str">
            <v>Planning</v>
          </cell>
          <cell r="O100" t="str">
            <v>Manildra Parkes 132kV Line - Contract</v>
          </cell>
          <cell r="P100" t="str">
            <v>TL EIS</v>
          </cell>
          <cell r="Q100" t="str">
            <v>Central</v>
          </cell>
          <cell r="R100">
            <v>12</v>
          </cell>
          <cell r="S100">
            <v>0.33846153846153854</v>
          </cell>
          <cell r="T100">
            <v>0.54153846153846186</v>
          </cell>
          <cell r="U100">
            <v>1.1839999999999999</v>
          </cell>
          <cell r="V100">
            <v>9.8980996441281146</v>
          </cell>
          <cell r="W100">
            <v>3.7900355871886171E-2</v>
          </cell>
        </row>
        <row r="101">
          <cell r="A101">
            <v>41</v>
          </cell>
          <cell r="B101" t="str">
            <v>Parkes, Forbes and Cowra supply</v>
          </cell>
          <cell r="C101">
            <v>1</v>
          </cell>
          <cell r="D101">
            <v>39417</v>
          </cell>
          <cell r="E101">
            <v>43</v>
          </cell>
          <cell r="F101">
            <v>3</v>
          </cell>
          <cell r="G101">
            <v>38697</v>
          </cell>
          <cell r="H101">
            <v>10</v>
          </cell>
          <cell r="I101" t="str">
            <v>132kV Aug</v>
          </cell>
          <cell r="J101">
            <v>24</v>
          </cell>
          <cell r="L101" t="str">
            <v>6.5.20</v>
          </cell>
          <cell r="M101" t="str">
            <v>Poss</v>
          </cell>
          <cell r="N101" t="str">
            <v>Planning</v>
          </cell>
          <cell r="O101" t="str">
            <v>Manildra SS Augmentation - Contract</v>
          </cell>
          <cell r="P101" t="str">
            <v>132SS</v>
          </cell>
          <cell r="Q101" t="str">
            <v>Central</v>
          </cell>
          <cell r="R101">
            <v>1</v>
          </cell>
          <cell r="T101">
            <v>5.8333333333333348E-2</v>
          </cell>
          <cell r="U101">
            <v>0.76032338308457714</v>
          </cell>
          <cell r="V101">
            <v>0.18134328358208951</v>
          </cell>
        </row>
        <row r="102">
          <cell r="A102">
            <v>42</v>
          </cell>
          <cell r="B102" t="str">
            <v>Parkes, Forbes and Cowra supply</v>
          </cell>
          <cell r="C102">
            <v>1</v>
          </cell>
          <cell r="D102">
            <v>39417</v>
          </cell>
          <cell r="E102">
            <v>43</v>
          </cell>
          <cell r="F102">
            <v>2</v>
          </cell>
          <cell r="G102">
            <v>38697</v>
          </cell>
          <cell r="H102">
            <v>4</v>
          </cell>
          <cell r="I102" t="str">
            <v>TL -REF</v>
          </cell>
          <cell r="J102">
            <v>24</v>
          </cell>
          <cell r="L102" t="str">
            <v>6.5.20</v>
          </cell>
          <cell r="M102" t="str">
            <v>Poss</v>
          </cell>
          <cell r="N102" t="str">
            <v>Planning</v>
          </cell>
          <cell r="O102" t="str">
            <v>Cowra Line Uprate - Contract</v>
          </cell>
          <cell r="P102" t="str">
            <v>TL REF</v>
          </cell>
          <cell r="Q102" t="str">
            <v>Central</v>
          </cell>
          <cell r="R102">
            <v>4</v>
          </cell>
          <cell r="T102">
            <v>0.33908045977011503</v>
          </cell>
          <cell r="U102">
            <v>2.9340902719372033</v>
          </cell>
          <cell r="V102">
            <v>0.72682926829268291</v>
          </cell>
        </row>
        <row r="103">
          <cell r="A103">
            <v>43</v>
          </cell>
          <cell r="B103" t="str">
            <v>Snowy Assets Rehab - Lines</v>
          </cell>
          <cell r="C103">
            <v>1</v>
          </cell>
          <cell r="D103">
            <v>39417</v>
          </cell>
          <cell r="E103">
            <v>47</v>
          </cell>
          <cell r="F103">
            <v>2</v>
          </cell>
          <cell r="G103">
            <v>38337</v>
          </cell>
          <cell r="H103">
            <v>2</v>
          </cell>
          <cell r="I103" t="str">
            <v>EHV TL -REF</v>
          </cell>
          <cell r="J103">
            <v>36</v>
          </cell>
          <cell r="L103" t="str">
            <v>5.3.7</v>
          </cell>
          <cell r="M103" t="str">
            <v>Poss</v>
          </cell>
          <cell r="N103" t="str">
            <v>Proposed</v>
          </cell>
          <cell r="O103" t="str">
            <v>Snowy Area 330kV TL Uprate (160Km) - Contract</v>
          </cell>
          <cell r="P103" t="str">
            <v>TL EIS</v>
          </cell>
          <cell r="Q103" t="str">
            <v>Southern</v>
          </cell>
          <cell r="R103">
            <v>8</v>
          </cell>
          <cell r="S103">
            <v>0.37333333333333335</v>
          </cell>
          <cell r="T103">
            <v>0.77946902654867267</v>
          </cell>
          <cell r="U103">
            <v>6.560419241607752</v>
          </cell>
          <cell r="V103">
            <v>0.28677839851024212</v>
          </cell>
        </row>
        <row r="104">
          <cell r="A104">
            <v>44</v>
          </cell>
          <cell r="B104" t="str">
            <v>Supply to South &amp; Inner Metro Sydney</v>
          </cell>
          <cell r="C104">
            <v>1</v>
          </cell>
          <cell r="D104">
            <v>39417</v>
          </cell>
          <cell r="E104">
            <v>52</v>
          </cell>
          <cell r="F104">
            <v>3</v>
          </cell>
          <cell r="G104">
            <v>38697</v>
          </cell>
          <cell r="H104">
            <v>10</v>
          </cell>
          <cell r="I104" t="str">
            <v>132kV Aug</v>
          </cell>
          <cell r="J104">
            <v>24</v>
          </cell>
          <cell r="L104" t="str">
            <v>6.5.13</v>
          </cell>
          <cell r="M104" t="str">
            <v>Poss</v>
          </cell>
          <cell r="N104" t="str">
            <v>PT</v>
          </cell>
          <cell r="O104" t="str">
            <v>Sydney South 132kV Augmentations (910/911 &amp; 916/917) Contract</v>
          </cell>
          <cell r="P104" t="str">
            <v>132SS</v>
          </cell>
          <cell r="Q104" t="str">
            <v>Central</v>
          </cell>
          <cell r="R104">
            <v>2</v>
          </cell>
          <cell r="T104">
            <v>0.1166666666666667</v>
          </cell>
          <cell r="U104">
            <v>1.5206467661691543</v>
          </cell>
          <cell r="V104">
            <v>0.36268656716417902</v>
          </cell>
        </row>
        <row r="105">
          <cell r="A105">
            <v>45</v>
          </cell>
          <cell r="B105" t="str">
            <v>Wagga 132 kV line rearrangements</v>
          </cell>
          <cell r="C105">
            <v>1</v>
          </cell>
          <cell r="D105">
            <v>38565</v>
          </cell>
          <cell r="E105">
            <v>61</v>
          </cell>
          <cell r="F105">
            <v>2</v>
          </cell>
          <cell r="G105">
            <v>37845</v>
          </cell>
          <cell r="H105">
            <v>4</v>
          </cell>
          <cell r="I105" t="str">
            <v>TL -REF</v>
          </cell>
          <cell r="J105">
            <v>24</v>
          </cell>
          <cell r="L105" t="str">
            <v>6.3.3</v>
          </cell>
          <cell r="M105" t="str">
            <v>Likely</v>
          </cell>
          <cell r="N105" t="str">
            <v>Future</v>
          </cell>
          <cell r="O105" t="str">
            <v>Wagga North 132kV Line Re-Arrangements - Contract</v>
          </cell>
          <cell r="P105" t="str">
            <v>TL REF</v>
          </cell>
          <cell r="Q105" t="str">
            <v>Southern</v>
          </cell>
          <cell r="R105">
            <v>0.3</v>
          </cell>
          <cell r="S105">
            <v>0.26335274930102526</v>
          </cell>
          <cell r="T105">
            <v>1.2162162162162162E-3</v>
          </cell>
        </row>
        <row r="106">
          <cell r="A106" t="str">
            <v>Small Augmentations - New Substations</v>
          </cell>
        </row>
        <row r="107">
          <cell r="A107">
            <v>46</v>
          </cell>
          <cell r="B107" t="str">
            <v>Boggabri supply</v>
          </cell>
          <cell r="C107">
            <v>1</v>
          </cell>
          <cell r="D107">
            <v>39142</v>
          </cell>
          <cell r="E107">
            <v>5</v>
          </cell>
          <cell r="F107">
            <v>3</v>
          </cell>
          <cell r="G107">
            <v>38242</v>
          </cell>
          <cell r="H107">
            <v>7</v>
          </cell>
          <cell r="I107" t="str">
            <v>132kV Greenfield</v>
          </cell>
          <cell r="J107">
            <v>30</v>
          </cell>
          <cell r="L107" t="str">
            <v>6.5.5</v>
          </cell>
          <cell r="M107" t="str">
            <v>Poss</v>
          </cell>
          <cell r="N107" t="str">
            <v>Planning PT</v>
          </cell>
          <cell r="O107" t="str">
            <v>Boggabri 132/66kV SS  Contract</v>
          </cell>
          <cell r="P107" t="str">
            <v>132SS</v>
          </cell>
          <cell r="Q107" t="str">
            <v>Northern</v>
          </cell>
          <cell r="R107">
            <v>8</v>
          </cell>
          <cell r="S107">
            <v>0.55000000000000004</v>
          </cell>
          <cell r="T107">
            <v>5.45</v>
          </cell>
          <cell r="U107">
            <v>2</v>
          </cell>
        </row>
        <row r="108">
          <cell r="A108">
            <v>47</v>
          </cell>
          <cell r="B108" t="str">
            <v>Bulahdelah area supply</v>
          </cell>
          <cell r="C108">
            <v>1</v>
          </cell>
          <cell r="D108">
            <v>39142</v>
          </cell>
          <cell r="E108">
            <v>6</v>
          </cell>
          <cell r="F108">
            <v>3</v>
          </cell>
          <cell r="G108">
            <v>38242</v>
          </cell>
          <cell r="H108">
            <v>7</v>
          </cell>
          <cell r="I108" t="str">
            <v>132kV Greenfield</v>
          </cell>
          <cell r="J108">
            <v>30</v>
          </cell>
          <cell r="L108" t="str">
            <v>6.5.8</v>
          </cell>
          <cell r="M108" t="str">
            <v>Poss</v>
          </cell>
          <cell r="N108" t="str">
            <v>Planning PT</v>
          </cell>
          <cell r="O108" t="str">
            <v>Bulahdelah 132/66kV SS  installation</v>
          </cell>
          <cell r="P108" t="str">
            <v>132SS</v>
          </cell>
          <cell r="Q108" t="str">
            <v>Northern</v>
          </cell>
          <cell r="R108">
            <v>8</v>
          </cell>
          <cell r="S108">
            <v>0.55000000000000004</v>
          </cell>
          <cell r="T108">
            <v>5.45</v>
          </cell>
          <cell r="U108">
            <v>2</v>
          </cell>
        </row>
        <row r="109">
          <cell r="A109">
            <v>48</v>
          </cell>
          <cell r="B109" t="str">
            <v>Glen Innes supply</v>
          </cell>
          <cell r="C109">
            <v>1</v>
          </cell>
          <cell r="D109">
            <v>39234</v>
          </cell>
          <cell r="E109">
            <v>19</v>
          </cell>
          <cell r="F109">
            <v>0</v>
          </cell>
          <cell r="G109">
            <v>38694</v>
          </cell>
          <cell r="H109">
            <v>30</v>
          </cell>
          <cell r="I109" t="str">
            <v>TL Property Acquistion</v>
          </cell>
          <cell r="J109">
            <v>18</v>
          </cell>
          <cell r="L109" t="str">
            <v>6.5.4</v>
          </cell>
          <cell r="M109" t="str">
            <v>Poss</v>
          </cell>
          <cell r="N109" t="str">
            <v>Future</v>
          </cell>
          <cell r="O109" t="str">
            <v>Glen Innes 132kV Rebuild (PSR 39) - Contract</v>
          </cell>
          <cell r="P109" t="str">
            <v>132SS</v>
          </cell>
          <cell r="Q109" t="str">
            <v>Northern</v>
          </cell>
          <cell r="R109">
            <v>10</v>
          </cell>
          <cell r="T109">
            <v>0.8</v>
          </cell>
          <cell r="U109">
            <v>9.1999999999999993</v>
          </cell>
        </row>
        <row r="110">
          <cell r="A110">
            <v>49</v>
          </cell>
          <cell r="B110" t="str">
            <v>Narrandera and Lockhart supply</v>
          </cell>
          <cell r="C110">
            <v>1</v>
          </cell>
          <cell r="D110">
            <v>40513</v>
          </cell>
          <cell r="E110">
            <v>38</v>
          </cell>
          <cell r="F110">
            <v>2</v>
          </cell>
          <cell r="G110">
            <v>39793</v>
          </cell>
          <cell r="H110">
            <v>4</v>
          </cell>
          <cell r="I110" t="str">
            <v>TL -REF</v>
          </cell>
          <cell r="J110">
            <v>24</v>
          </cell>
          <cell r="L110" t="str">
            <v>6.5.29</v>
          </cell>
          <cell r="M110" t="str">
            <v>Poss</v>
          </cell>
          <cell r="N110" t="str">
            <v>Planning</v>
          </cell>
          <cell r="O110" t="str">
            <v>994-Narrandera 132kV DCSP line (5km) - Contract</v>
          </cell>
          <cell r="P110" t="str">
            <v>TL REF</v>
          </cell>
          <cell r="Q110" t="str">
            <v>Southern</v>
          </cell>
          <cell r="R110">
            <v>2</v>
          </cell>
          <cell r="W110">
            <v>0.16954022988505751</v>
          </cell>
          <cell r="X110">
            <v>1.4670451359686016</v>
          </cell>
          <cell r="Y110">
            <v>0.36341463414634145</v>
          </cell>
        </row>
        <row r="111">
          <cell r="A111">
            <v>50</v>
          </cell>
          <cell r="B111" t="str">
            <v>South West of Greater Sydney supply</v>
          </cell>
          <cell r="C111">
            <v>1</v>
          </cell>
          <cell r="D111">
            <v>39417</v>
          </cell>
          <cell r="E111">
            <v>51</v>
          </cell>
          <cell r="F111">
            <v>3</v>
          </cell>
          <cell r="G111">
            <v>38337</v>
          </cell>
          <cell r="H111">
            <v>6</v>
          </cell>
          <cell r="I111" t="str">
            <v>330/132kV Greenfield</v>
          </cell>
          <cell r="J111">
            <v>36</v>
          </cell>
          <cell r="L111" t="str">
            <v>6.5.17</v>
          </cell>
          <cell r="M111" t="str">
            <v>Poss</v>
          </cell>
          <cell r="N111" t="str">
            <v>Future</v>
          </cell>
          <cell r="O111" t="str">
            <v>Establishment of Mt Annan 330/132/66kV Substn - Contract</v>
          </cell>
          <cell r="P111" t="str">
            <v>330SS</v>
          </cell>
          <cell r="Q111" t="str">
            <v>Central</v>
          </cell>
          <cell r="R111">
            <v>15</v>
          </cell>
          <cell r="S111">
            <v>0.46666666666666667</v>
          </cell>
          <cell r="T111">
            <v>1.36304347826087</v>
          </cell>
          <cell r="U111">
            <v>11.444170452087386</v>
          </cell>
          <cell r="V111">
            <v>1.7261194029850748</v>
          </cell>
        </row>
        <row r="112">
          <cell r="A112">
            <v>51</v>
          </cell>
          <cell r="B112" t="str">
            <v>Wagga 132/66 kV Substation Transformer Rating Limitations</v>
          </cell>
          <cell r="C112">
            <v>1</v>
          </cell>
          <cell r="D112">
            <v>39417</v>
          </cell>
          <cell r="E112">
            <v>62</v>
          </cell>
          <cell r="F112">
            <v>3</v>
          </cell>
          <cell r="G112">
            <v>38517</v>
          </cell>
          <cell r="H112">
            <v>7</v>
          </cell>
          <cell r="I112" t="str">
            <v>132kV Greenfield</v>
          </cell>
          <cell r="J112">
            <v>30</v>
          </cell>
          <cell r="L112" t="str">
            <v>6.5.27</v>
          </cell>
          <cell r="M112" t="str">
            <v>Poss</v>
          </cell>
          <cell r="N112" t="str">
            <v>Future</v>
          </cell>
          <cell r="O112" t="str">
            <v>Wagga Nth 132/66kV Substation - Contract</v>
          </cell>
          <cell r="P112" t="str">
            <v>132SS</v>
          </cell>
          <cell r="Q112" t="str">
            <v>Southern</v>
          </cell>
          <cell r="R112">
            <v>8</v>
          </cell>
          <cell r="S112">
            <v>1.4285714285714287E-2</v>
          </cell>
          <cell r="T112">
            <v>0.68571428571428605</v>
          </cell>
          <cell r="U112">
            <v>6.2349253731343293</v>
          </cell>
          <cell r="V112">
            <v>1.0650746268656719</v>
          </cell>
        </row>
        <row r="113">
          <cell r="A113">
            <v>52</v>
          </cell>
          <cell r="B113" t="str">
            <v>Wollar - Wellington 330 kV Line &amp; Wollar 330 kV Sw Stn</v>
          </cell>
          <cell r="C113">
            <v>1</v>
          </cell>
          <cell r="D113">
            <v>39417</v>
          </cell>
          <cell r="E113">
            <v>65</v>
          </cell>
          <cell r="F113">
            <v>3</v>
          </cell>
          <cell r="G113">
            <v>38337</v>
          </cell>
          <cell r="H113">
            <v>6</v>
          </cell>
          <cell r="I113" t="str">
            <v>330/132kV Greenfield</v>
          </cell>
          <cell r="J113">
            <v>36</v>
          </cell>
          <cell r="L113" t="str">
            <v>5.3.4</v>
          </cell>
          <cell r="M113" t="str">
            <v>Likely</v>
          </cell>
          <cell r="N113" t="str">
            <v>Committed</v>
          </cell>
          <cell r="O113" t="str">
            <v>Wollar 330kV Switching Station - Contract</v>
          </cell>
          <cell r="P113" t="str">
            <v>330SS</v>
          </cell>
          <cell r="Q113" t="str">
            <v>Central</v>
          </cell>
          <cell r="R113">
            <v>15</v>
          </cell>
          <cell r="S113">
            <v>0.46666666666666667</v>
          </cell>
          <cell r="T113">
            <v>1.36304347826087</v>
          </cell>
          <cell r="U113">
            <v>11.444170452087386</v>
          </cell>
          <cell r="V113">
            <v>1.7261194029850748</v>
          </cell>
        </row>
        <row r="114">
          <cell r="A114" t="str">
            <v>Small Augmentations - Reactive Plant</v>
          </cell>
        </row>
        <row r="115">
          <cell r="A115">
            <v>53</v>
          </cell>
          <cell r="B115" t="str">
            <v>Canberra  - capacitor bank</v>
          </cell>
          <cell r="C115">
            <v>1</v>
          </cell>
          <cell r="D115">
            <v>38687</v>
          </cell>
          <cell r="E115">
            <v>7</v>
          </cell>
          <cell r="F115">
            <v>3</v>
          </cell>
          <cell r="G115">
            <v>38267</v>
          </cell>
          <cell r="H115">
            <v>12</v>
          </cell>
          <cell r="I115" t="str">
            <v>Capacitor Replace</v>
          </cell>
          <cell r="J115">
            <v>14</v>
          </cell>
          <cell r="L115" t="str">
            <v>5.3.8</v>
          </cell>
          <cell r="M115" t="str">
            <v>Likely</v>
          </cell>
          <cell r="N115" t="str">
            <v>Proposed</v>
          </cell>
          <cell r="O115" t="str">
            <v xml:space="preserve">Canberra 132kV 1*80MVAr Cap Bank- Contract </v>
          </cell>
          <cell r="P115" t="str">
            <v>132CAP</v>
          </cell>
          <cell r="Q115" t="str">
            <v>Southern</v>
          </cell>
          <cell r="R115">
            <v>1</v>
          </cell>
          <cell r="S115">
            <v>0.43878787878787873</v>
          </cell>
          <cell r="T115">
            <v>0.56121212121212127</v>
          </cell>
        </row>
        <row r="116">
          <cell r="A116">
            <v>54</v>
          </cell>
          <cell r="B116" t="str">
            <v>Cowra, Parkes and Forbes - capacitor banks</v>
          </cell>
          <cell r="C116">
            <v>1</v>
          </cell>
          <cell r="D116">
            <v>38687</v>
          </cell>
          <cell r="E116">
            <v>13</v>
          </cell>
          <cell r="F116">
            <v>3</v>
          </cell>
          <cell r="G116">
            <v>38267</v>
          </cell>
          <cell r="H116">
            <v>12</v>
          </cell>
          <cell r="I116" t="str">
            <v>Capacitor Replace</v>
          </cell>
          <cell r="J116">
            <v>14</v>
          </cell>
          <cell r="L116" t="str">
            <v>6.3.7</v>
          </cell>
          <cell r="M116" t="str">
            <v>Likely</v>
          </cell>
          <cell r="N116" t="str">
            <v>Future</v>
          </cell>
          <cell r="O116" t="str">
            <v>Forbes 1x132kV 12MVAr Cap Bank - Contract</v>
          </cell>
          <cell r="P116" t="str">
            <v>132CAP</v>
          </cell>
          <cell r="Q116" t="str">
            <v>Central</v>
          </cell>
          <cell r="R116">
            <v>0.5</v>
          </cell>
          <cell r="S116">
            <v>0.21939393939393936</v>
          </cell>
          <cell r="T116">
            <v>0.28060606060606064</v>
          </cell>
        </row>
        <row r="117">
          <cell r="A117">
            <v>55</v>
          </cell>
          <cell r="B117" t="str">
            <v>Cowra, Parkes and Forbes - capacitor banks</v>
          </cell>
          <cell r="C117">
            <v>1</v>
          </cell>
          <cell r="D117">
            <v>38687</v>
          </cell>
          <cell r="E117">
            <v>13</v>
          </cell>
          <cell r="F117">
            <v>3</v>
          </cell>
          <cell r="G117">
            <v>38267</v>
          </cell>
          <cell r="H117">
            <v>12</v>
          </cell>
          <cell r="I117" t="str">
            <v>Capacitor Replace</v>
          </cell>
          <cell r="J117">
            <v>14</v>
          </cell>
          <cell r="L117" t="str">
            <v>6.3.7</v>
          </cell>
          <cell r="M117" t="str">
            <v>Likely</v>
          </cell>
          <cell r="N117" t="str">
            <v>Future</v>
          </cell>
          <cell r="O117" t="str">
            <v>Parkes 1x66kV 8MVAr Cap Bank - Contract</v>
          </cell>
          <cell r="P117" t="str">
            <v>66CAP</v>
          </cell>
          <cell r="Q117" t="str">
            <v>Central</v>
          </cell>
          <cell r="R117">
            <v>0.4</v>
          </cell>
          <cell r="S117">
            <v>0.17551515151515151</v>
          </cell>
          <cell r="T117">
            <v>0.22448484848484848</v>
          </cell>
        </row>
        <row r="118">
          <cell r="A118">
            <v>56</v>
          </cell>
          <cell r="B118" t="str">
            <v>Cowra, Parkes and Forbes - capacitor banks</v>
          </cell>
          <cell r="C118">
            <v>1</v>
          </cell>
          <cell r="D118">
            <v>38687</v>
          </cell>
          <cell r="E118">
            <v>13</v>
          </cell>
          <cell r="F118">
            <v>3</v>
          </cell>
          <cell r="G118">
            <v>38267</v>
          </cell>
          <cell r="H118">
            <v>12</v>
          </cell>
          <cell r="I118" t="str">
            <v>Capacitor Replace</v>
          </cell>
          <cell r="J118">
            <v>14</v>
          </cell>
          <cell r="L118" t="str">
            <v>6.3.7</v>
          </cell>
          <cell r="M118" t="str">
            <v>Likely</v>
          </cell>
          <cell r="N118" t="str">
            <v>Future</v>
          </cell>
          <cell r="O118" t="str">
            <v>Cowra 2x6MVAr 66kV Cap Banks - Contract</v>
          </cell>
          <cell r="P118" t="str">
            <v>66CAP</v>
          </cell>
          <cell r="Q118" t="str">
            <v>Central</v>
          </cell>
          <cell r="R118">
            <v>0.8</v>
          </cell>
          <cell r="S118">
            <v>0.35103030303030303</v>
          </cell>
          <cell r="T118">
            <v>0.44896969696969696</v>
          </cell>
        </row>
        <row r="119">
          <cell r="A119">
            <v>57</v>
          </cell>
          <cell r="B119" t="str">
            <v>Dapto Transformer Capacity Limitations</v>
          </cell>
          <cell r="C119">
            <v>1</v>
          </cell>
          <cell r="D119">
            <v>38687</v>
          </cell>
          <cell r="E119">
            <v>15</v>
          </cell>
          <cell r="F119">
            <v>3</v>
          </cell>
          <cell r="G119">
            <v>38267</v>
          </cell>
          <cell r="H119">
            <v>12</v>
          </cell>
          <cell r="I119" t="str">
            <v>Capacitor Replace</v>
          </cell>
          <cell r="J119">
            <v>14</v>
          </cell>
          <cell r="L119" t="str">
            <v>7.2.18</v>
          </cell>
          <cell r="M119" t="str">
            <v>Future</v>
          </cell>
          <cell r="N119" t="str">
            <v>Planning</v>
          </cell>
          <cell r="O119" t="str">
            <v>Dapto 132kV Capacitor Upgrade - Contract</v>
          </cell>
          <cell r="P119" t="str">
            <v>132CAP</v>
          </cell>
          <cell r="Q119" t="str">
            <v>Central</v>
          </cell>
          <cell r="R119">
            <v>2</v>
          </cell>
          <cell r="S119">
            <v>0.87757575757575745</v>
          </cell>
          <cell r="T119">
            <v>1.1224242424242425</v>
          </cell>
        </row>
        <row r="120">
          <cell r="A120">
            <v>58</v>
          </cell>
          <cell r="B120" t="str">
            <v>Darlington Point - capacitor banks</v>
          </cell>
          <cell r="C120">
            <v>1</v>
          </cell>
          <cell r="D120">
            <v>38687</v>
          </cell>
          <cell r="E120">
            <v>16</v>
          </cell>
          <cell r="F120">
            <v>3</v>
          </cell>
          <cell r="G120">
            <v>38267</v>
          </cell>
          <cell r="H120">
            <v>12</v>
          </cell>
          <cell r="I120" t="str">
            <v>Capacitor Replace</v>
          </cell>
          <cell r="J120">
            <v>14</v>
          </cell>
          <cell r="L120" t="str">
            <v>5.3.9</v>
          </cell>
          <cell r="M120" t="str">
            <v>Likely</v>
          </cell>
          <cell r="N120" t="str">
            <v>Proposed</v>
          </cell>
          <cell r="O120" t="str">
            <v>Darlington Pt. 132kV No. 2&amp;3 Capacitor Banks - Contract</v>
          </cell>
          <cell r="P120" t="str">
            <v>132CAP</v>
          </cell>
          <cell r="Q120" t="str">
            <v>Southern</v>
          </cell>
          <cell r="R120">
            <v>1</v>
          </cell>
          <cell r="S120">
            <v>0.43878787878787873</v>
          </cell>
          <cell r="T120">
            <v>0.56121212121212127</v>
          </cell>
        </row>
        <row r="121">
          <cell r="A121">
            <v>59</v>
          </cell>
          <cell r="B121" t="str">
            <v>Deniliquin - capacitor bank</v>
          </cell>
          <cell r="C121">
            <v>1</v>
          </cell>
          <cell r="D121">
            <v>38687</v>
          </cell>
          <cell r="E121">
            <v>17</v>
          </cell>
          <cell r="F121">
            <v>3</v>
          </cell>
          <cell r="G121">
            <v>38267</v>
          </cell>
          <cell r="H121">
            <v>12</v>
          </cell>
          <cell r="I121" t="str">
            <v>Capacitor Replace</v>
          </cell>
          <cell r="J121">
            <v>14</v>
          </cell>
          <cell r="L121" t="str">
            <v>6.3.8</v>
          </cell>
          <cell r="M121" t="str">
            <v>Likely</v>
          </cell>
          <cell r="N121" t="str">
            <v>Proposed</v>
          </cell>
          <cell r="O121" t="str">
            <v>Deniliquin 132kV 10MVAr capacitor bank - contract</v>
          </cell>
          <cell r="P121" t="str">
            <v>132CAP</v>
          </cell>
          <cell r="Q121" t="str">
            <v>Southern</v>
          </cell>
          <cell r="R121">
            <v>0.6</v>
          </cell>
          <cell r="S121">
            <v>0.26327272727272721</v>
          </cell>
          <cell r="T121">
            <v>0.33672727272727271</v>
          </cell>
        </row>
        <row r="122">
          <cell r="A122">
            <v>60</v>
          </cell>
          <cell r="B122" t="str">
            <v>Lismore area supply</v>
          </cell>
          <cell r="C122">
            <v>1</v>
          </cell>
          <cell r="D122">
            <v>38687</v>
          </cell>
          <cell r="E122">
            <v>27</v>
          </cell>
          <cell r="F122">
            <v>3</v>
          </cell>
          <cell r="G122">
            <v>38267</v>
          </cell>
          <cell r="H122">
            <v>12</v>
          </cell>
          <cell r="I122" t="str">
            <v>Capacitor Replace</v>
          </cell>
          <cell r="J122">
            <v>14</v>
          </cell>
          <cell r="L122" t="str">
            <v>6.5.2</v>
          </cell>
          <cell r="M122" t="str">
            <v>Poss</v>
          </cell>
          <cell r="N122" t="str">
            <v>Proposed</v>
          </cell>
          <cell r="O122" t="str">
            <v>Nambucca 2x10MVAr 66kV Cap Banks - Contract</v>
          </cell>
          <cell r="P122" t="str">
            <v>66CAP</v>
          </cell>
          <cell r="Q122" t="str">
            <v>Northern</v>
          </cell>
          <cell r="R122">
            <v>0.8</v>
          </cell>
          <cell r="S122">
            <v>0.35103030303030303</v>
          </cell>
          <cell r="T122">
            <v>0.44896969696969696</v>
          </cell>
        </row>
        <row r="123">
          <cell r="A123">
            <v>61</v>
          </cell>
          <cell r="B123" t="str">
            <v>Lismore area supply</v>
          </cell>
          <cell r="C123">
            <v>1</v>
          </cell>
          <cell r="D123">
            <v>38687</v>
          </cell>
          <cell r="E123">
            <v>27</v>
          </cell>
          <cell r="F123">
            <v>3</v>
          </cell>
          <cell r="G123">
            <v>38267</v>
          </cell>
          <cell r="H123">
            <v>12</v>
          </cell>
          <cell r="I123" t="str">
            <v>Capacitor Replace</v>
          </cell>
          <cell r="J123">
            <v>14</v>
          </cell>
          <cell r="L123" t="str">
            <v>6.5.2</v>
          </cell>
          <cell r="M123" t="str">
            <v>Poss</v>
          </cell>
          <cell r="N123" t="str">
            <v>Proposed</v>
          </cell>
          <cell r="O123" t="str">
            <v>Koolkhan 2x10MVAr 66kV Cap Banks - Contract</v>
          </cell>
          <cell r="P123" t="str">
            <v>66CAP</v>
          </cell>
          <cell r="Q123" t="str">
            <v>Northern</v>
          </cell>
          <cell r="R123">
            <v>0.8</v>
          </cell>
          <cell r="S123">
            <v>0.35103030303030303</v>
          </cell>
          <cell r="T123">
            <v>0.44896969696969696</v>
          </cell>
        </row>
        <row r="124">
          <cell r="A124">
            <v>62</v>
          </cell>
          <cell r="B124" t="str">
            <v>Main Grid Capacitor Banks - Syd West</v>
          </cell>
          <cell r="C124">
            <v>1</v>
          </cell>
          <cell r="D124">
            <v>38687</v>
          </cell>
          <cell r="E124">
            <v>29</v>
          </cell>
          <cell r="F124">
            <v>3</v>
          </cell>
          <cell r="G124">
            <v>38267</v>
          </cell>
          <cell r="H124">
            <v>12</v>
          </cell>
          <cell r="I124" t="str">
            <v>Capacitor Replace</v>
          </cell>
          <cell r="J124">
            <v>14</v>
          </cell>
          <cell r="L124" t="str">
            <v>6.3.5</v>
          </cell>
          <cell r="M124" t="str">
            <v>Likely</v>
          </cell>
          <cell r="N124" t="str">
            <v>Planning</v>
          </cell>
          <cell r="O124" t="str">
            <v>Sydney West 1*200 MVAr 330kV Bank - Contract</v>
          </cell>
          <cell r="P124" t="str">
            <v>330CAP</v>
          </cell>
          <cell r="Q124" t="str">
            <v>Central</v>
          </cell>
          <cell r="R124">
            <v>2</v>
          </cell>
          <cell r="S124">
            <v>0.87757575757575745</v>
          </cell>
          <cell r="T124">
            <v>1.1224242424242425</v>
          </cell>
        </row>
        <row r="125">
          <cell r="A125">
            <v>63</v>
          </cell>
          <cell r="B125" t="str">
            <v>Main Grid Capacitor Banks - Vales Point</v>
          </cell>
          <cell r="C125">
            <v>1</v>
          </cell>
          <cell r="D125">
            <v>38687</v>
          </cell>
          <cell r="E125">
            <v>29</v>
          </cell>
          <cell r="F125">
            <v>3</v>
          </cell>
          <cell r="G125">
            <v>38267</v>
          </cell>
          <cell r="H125">
            <v>12</v>
          </cell>
          <cell r="I125" t="str">
            <v>Capacitor Replace</v>
          </cell>
          <cell r="J125">
            <v>14</v>
          </cell>
          <cell r="L125" t="str">
            <v>6.3.5</v>
          </cell>
          <cell r="M125" t="str">
            <v>Likely</v>
          </cell>
          <cell r="N125" t="str">
            <v>Planning</v>
          </cell>
          <cell r="O125" t="str">
            <v>Liddell 2*200 MVAr 330kV Banks - Contract</v>
          </cell>
          <cell r="P125" t="str">
            <v>330CAP</v>
          </cell>
          <cell r="Q125" t="str">
            <v>Northern</v>
          </cell>
          <cell r="R125">
            <v>4</v>
          </cell>
          <cell r="S125">
            <v>1.7551515151515149</v>
          </cell>
          <cell r="T125">
            <v>2.2448484848484851</v>
          </cell>
        </row>
        <row r="126">
          <cell r="A126">
            <v>64</v>
          </cell>
          <cell r="B126" t="str">
            <v>Narrabri - capacitor bank</v>
          </cell>
          <cell r="C126">
            <v>1</v>
          </cell>
          <cell r="D126">
            <v>38687</v>
          </cell>
          <cell r="E126">
            <v>37</v>
          </cell>
          <cell r="F126">
            <v>3</v>
          </cell>
          <cell r="G126">
            <v>38267</v>
          </cell>
          <cell r="H126">
            <v>12</v>
          </cell>
          <cell r="I126" t="str">
            <v>Capacitor Replace</v>
          </cell>
          <cell r="J126">
            <v>14</v>
          </cell>
          <cell r="L126" t="str">
            <v>6.3.6</v>
          </cell>
          <cell r="M126" t="str">
            <v>Likely</v>
          </cell>
          <cell r="N126" t="str">
            <v>Planning</v>
          </cell>
          <cell r="O126" t="str">
            <v>Narrabri 8MVAr 66kV Capacitor - Contract</v>
          </cell>
          <cell r="P126" t="str">
            <v>132CAP</v>
          </cell>
          <cell r="Q126" t="str">
            <v>Northern</v>
          </cell>
          <cell r="R126">
            <v>0.5</v>
          </cell>
          <cell r="S126">
            <v>0.21939393939393936</v>
          </cell>
          <cell r="T126">
            <v>0.28060606060606064</v>
          </cell>
        </row>
        <row r="127">
          <cell r="A127">
            <v>65</v>
          </cell>
          <cell r="B127" t="str">
            <v>Parkes area supply</v>
          </cell>
          <cell r="C127">
            <v>1</v>
          </cell>
          <cell r="D127">
            <v>38687</v>
          </cell>
          <cell r="E127">
            <v>42</v>
          </cell>
          <cell r="F127">
            <v>3</v>
          </cell>
          <cell r="G127">
            <v>38267</v>
          </cell>
          <cell r="H127">
            <v>12</v>
          </cell>
          <cell r="I127" t="str">
            <v>Capacitor Replace</v>
          </cell>
          <cell r="J127">
            <v>14</v>
          </cell>
          <cell r="L127" t="str">
            <v>6.5.19</v>
          </cell>
          <cell r="M127" t="str">
            <v>Poss</v>
          </cell>
          <cell r="N127" t="str">
            <v>Planning</v>
          </cell>
          <cell r="O127" t="str">
            <v>Parkes 66kV Cap Bank - Contract</v>
          </cell>
          <cell r="P127" t="str">
            <v>132CAP</v>
          </cell>
          <cell r="Q127" t="str">
            <v>Central</v>
          </cell>
          <cell r="R127">
            <v>0.5</v>
          </cell>
          <cell r="S127">
            <v>0.21939393939393936</v>
          </cell>
          <cell r="T127">
            <v>0.28060606060606064</v>
          </cell>
        </row>
        <row r="128">
          <cell r="A128">
            <v>66</v>
          </cell>
          <cell r="B128" t="str">
            <v>System Reactive Plant</v>
          </cell>
          <cell r="C128">
            <v>1</v>
          </cell>
          <cell r="D128">
            <v>39052</v>
          </cell>
          <cell r="E128">
            <v>57</v>
          </cell>
          <cell r="F128">
            <v>3</v>
          </cell>
          <cell r="G128">
            <v>38632</v>
          </cell>
          <cell r="H128">
            <v>12</v>
          </cell>
          <cell r="I128" t="str">
            <v>Capacitor Replace</v>
          </cell>
          <cell r="J128">
            <v>14</v>
          </cell>
          <cell r="L128" t="str">
            <v>6.5.35</v>
          </cell>
          <cell r="M128" t="str">
            <v>Poss</v>
          </cell>
          <cell r="N128" t="str">
            <v>Planning</v>
          </cell>
          <cell r="O128" t="str">
            <v>Mt Piper 1*150MVAr 330kV Cap Bank - Contract</v>
          </cell>
          <cell r="P128" t="str">
            <v>330CAP</v>
          </cell>
          <cell r="Q128" t="str">
            <v>Central</v>
          </cell>
          <cell r="R128">
            <v>2</v>
          </cell>
          <cell r="T128">
            <v>0.87757575757575745</v>
          </cell>
          <cell r="U128">
            <v>1.1224242424242425</v>
          </cell>
        </row>
        <row r="129">
          <cell r="A129">
            <v>67</v>
          </cell>
          <cell r="B129" t="str">
            <v>System Reactive Plant</v>
          </cell>
          <cell r="C129">
            <v>1</v>
          </cell>
          <cell r="D129">
            <v>39052</v>
          </cell>
          <cell r="E129">
            <v>57</v>
          </cell>
          <cell r="F129">
            <v>3</v>
          </cell>
          <cell r="G129">
            <v>38632</v>
          </cell>
          <cell r="H129">
            <v>12</v>
          </cell>
          <cell r="I129" t="str">
            <v>Capacitor Replace</v>
          </cell>
          <cell r="J129">
            <v>14</v>
          </cell>
          <cell r="L129" t="str">
            <v>6.5.35</v>
          </cell>
          <cell r="M129" t="str">
            <v>Poss</v>
          </cell>
          <cell r="N129" t="str">
            <v>Planning</v>
          </cell>
          <cell r="O129" t="str">
            <v>Bayswater / Liddell 2*150 MVAr Cap Banks - Contract</v>
          </cell>
          <cell r="P129" t="str">
            <v>330CAP</v>
          </cell>
          <cell r="Q129" t="str">
            <v>Northern</v>
          </cell>
          <cell r="R129">
            <v>4</v>
          </cell>
          <cell r="T129">
            <v>1.7551515151515149</v>
          </cell>
          <cell r="U129">
            <v>2.2448484848484851</v>
          </cell>
        </row>
        <row r="130">
          <cell r="A130">
            <v>68</v>
          </cell>
          <cell r="B130" t="str">
            <v>System Reactive Plant</v>
          </cell>
          <cell r="C130">
            <v>1</v>
          </cell>
          <cell r="D130">
            <v>39417</v>
          </cell>
          <cell r="E130">
            <v>57</v>
          </cell>
          <cell r="F130">
            <v>3</v>
          </cell>
          <cell r="G130">
            <v>38997</v>
          </cell>
          <cell r="H130">
            <v>12</v>
          </cell>
          <cell r="I130" t="str">
            <v>Capacitor Replace</v>
          </cell>
          <cell r="J130">
            <v>14</v>
          </cell>
          <cell r="L130" t="str">
            <v>6.5.35</v>
          </cell>
          <cell r="M130" t="str">
            <v>Poss</v>
          </cell>
          <cell r="N130" t="str">
            <v>Planning</v>
          </cell>
          <cell r="O130" t="str">
            <v>Locations to be Specified 3*200 MVAr Cap Banks - Contract</v>
          </cell>
          <cell r="P130" t="str">
            <v>330CAP</v>
          </cell>
          <cell r="Q130" t="str">
            <v>All</v>
          </cell>
          <cell r="R130">
            <v>6</v>
          </cell>
          <cell r="U130">
            <v>2.6327272727272728</v>
          </cell>
          <cell r="V130">
            <v>3.3672727272727272</v>
          </cell>
        </row>
        <row r="131">
          <cell r="A131">
            <v>69</v>
          </cell>
          <cell r="B131" t="str">
            <v>System Reactive Plant</v>
          </cell>
          <cell r="C131">
            <v>1</v>
          </cell>
          <cell r="D131">
            <v>39417</v>
          </cell>
          <cell r="E131">
            <v>57</v>
          </cell>
          <cell r="F131">
            <v>3</v>
          </cell>
          <cell r="G131">
            <v>38997</v>
          </cell>
          <cell r="H131">
            <v>12</v>
          </cell>
          <cell r="I131" t="str">
            <v>Capacitor Replace</v>
          </cell>
          <cell r="J131">
            <v>14</v>
          </cell>
          <cell r="L131" t="str">
            <v>6.5.35</v>
          </cell>
          <cell r="M131" t="str">
            <v>Poss</v>
          </cell>
          <cell r="N131" t="str">
            <v>Planning</v>
          </cell>
          <cell r="O131" t="str">
            <v xml:space="preserve">Location to be specified - 1*200 MVAr 330kV Bank - Contract </v>
          </cell>
          <cell r="P131" t="str">
            <v>330CAP</v>
          </cell>
          <cell r="Q131" t="str">
            <v>All</v>
          </cell>
          <cell r="R131">
            <v>2</v>
          </cell>
          <cell r="U131">
            <v>0.87757575757575745</v>
          </cell>
          <cell r="V131">
            <v>1.1224242424242425</v>
          </cell>
        </row>
        <row r="132">
          <cell r="A132">
            <v>70</v>
          </cell>
          <cell r="B132" t="str">
            <v>System Reactive Plant</v>
          </cell>
          <cell r="C132">
            <v>1</v>
          </cell>
          <cell r="D132">
            <v>39417</v>
          </cell>
          <cell r="E132">
            <v>57</v>
          </cell>
          <cell r="F132">
            <v>3</v>
          </cell>
          <cell r="G132">
            <v>38997</v>
          </cell>
          <cell r="H132">
            <v>12</v>
          </cell>
          <cell r="I132" t="str">
            <v>Capacitor Replace</v>
          </cell>
          <cell r="J132">
            <v>14</v>
          </cell>
          <cell r="L132" t="str">
            <v>6.5.35</v>
          </cell>
          <cell r="M132" t="str">
            <v>Poss</v>
          </cell>
          <cell r="N132" t="str">
            <v>Planning</v>
          </cell>
          <cell r="O132" t="str">
            <v>Eraring 2*150MVAr 330kV Cap Banks - Contract</v>
          </cell>
          <cell r="P132" t="str">
            <v>330CAP</v>
          </cell>
          <cell r="Q132" t="str">
            <v>Northern</v>
          </cell>
          <cell r="R132">
            <v>4</v>
          </cell>
          <cell r="U132">
            <v>1.7551515151515149</v>
          </cell>
          <cell r="V132">
            <v>2.2448484848484851</v>
          </cell>
        </row>
        <row r="133">
          <cell r="A133" t="str">
            <v>Small Augmentations - Substations</v>
          </cell>
        </row>
        <row r="134">
          <cell r="A134">
            <v>71</v>
          </cell>
          <cell r="B134" t="str">
            <v>Central Coast 330 kV Rearr'ts: 24 Line Turn in</v>
          </cell>
          <cell r="C134">
            <v>1</v>
          </cell>
          <cell r="D134">
            <v>38930</v>
          </cell>
          <cell r="E134">
            <v>8</v>
          </cell>
          <cell r="F134">
            <v>3</v>
          </cell>
          <cell r="G134">
            <v>38210</v>
          </cell>
          <cell r="H134">
            <v>9</v>
          </cell>
          <cell r="I134" t="str">
            <v>330/132kV Aug</v>
          </cell>
          <cell r="J134">
            <v>24</v>
          </cell>
          <cell r="L134" t="str">
            <v>5.3.5</v>
          </cell>
          <cell r="M134" t="str">
            <v>Likely</v>
          </cell>
          <cell r="N134" t="str">
            <v>Proposed</v>
          </cell>
          <cell r="O134" t="str">
            <v>Eraring Switchbay New Line Bays/ Eraring PS 330kV S</v>
          </cell>
          <cell r="P134" t="str">
            <v>TL REF</v>
          </cell>
          <cell r="Q134" t="str">
            <v>Northern</v>
          </cell>
          <cell r="R134">
            <v>2</v>
          </cell>
          <cell r="S134">
            <v>0.18333333333333335</v>
          </cell>
          <cell r="T134">
            <v>1.7614942528735633</v>
          </cell>
          <cell r="U134">
            <v>5.5172413793103454E-2</v>
          </cell>
        </row>
        <row r="135">
          <cell r="A135">
            <v>72</v>
          </cell>
          <cell r="B135" t="str">
            <v>Central Coast 330 kV Rearr'ts: 24 Line Turn in</v>
          </cell>
          <cell r="C135">
            <v>1</v>
          </cell>
          <cell r="D135">
            <v>39295</v>
          </cell>
          <cell r="E135">
            <v>8</v>
          </cell>
          <cell r="F135">
            <v>2</v>
          </cell>
          <cell r="G135">
            <v>38215</v>
          </cell>
          <cell r="H135">
            <v>2</v>
          </cell>
          <cell r="I135" t="str">
            <v>EHV TL -REF</v>
          </cell>
          <cell r="J135">
            <v>36</v>
          </cell>
          <cell r="L135" t="str">
            <v>5.3.5</v>
          </cell>
          <cell r="M135" t="str">
            <v>Likely</v>
          </cell>
          <cell r="N135" t="str">
            <v>Proposed</v>
          </cell>
          <cell r="O135" t="str">
            <v>Connection of 24 Vales Pt - Newcastle line to Eraring</v>
          </cell>
          <cell r="P135" t="str">
            <v>TL REF</v>
          </cell>
          <cell r="Q135" t="str">
            <v>Northern</v>
          </cell>
          <cell r="R135">
            <v>1</v>
          </cell>
          <cell r="S135">
            <v>8.787878787878789E-2</v>
          </cell>
          <cell r="T135">
            <v>0.23070528291767237</v>
          </cell>
          <cell r="U135">
            <v>0.678901962723093</v>
          </cell>
          <cell r="V135">
            <v>2.5139664804469269E-3</v>
          </cell>
        </row>
        <row r="136">
          <cell r="A136">
            <v>73</v>
          </cell>
          <cell r="B136" t="str">
            <v>Central Coast 330 kV Rearr'ts: Vales Point</v>
          </cell>
          <cell r="C136">
            <v>1</v>
          </cell>
          <cell r="D136">
            <v>38930</v>
          </cell>
          <cell r="E136">
            <v>8</v>
          </cell>
          <cell r="F136">
            <v>3</v>
          </cell>
          <cell r="G136">
            <v>38210</v>
          </cell>
          <cell r="H136">
            <v>9</v>
          </cell>
          <cell r="I136" t="str">
            <v>330/132kV Aug</v>
          </cell>
          <cell r="J136">
            <v>24</v>
          </cell>
          <cell r="L136" t="str">
            <v>5.3.6</v>
          </cell>
          <cell r="M136" t="str">
            <v>Likely</v>
          </cell>
          <cell r="N136" t="str">
            <v>Proposed</v>
          </cell>
          <cell r="O136" t="str">
            <v>Rearrangement of lines near Vales Pt</v>
          </cell>
          <cell r="P136" t="str">
            <v>TL REF</v>
          </cell>
          <cell r="Q136" t="str">
            <v>Northern</v>
          </cell>
          <cell r="R136">
            <v>3</v>
          </cell>
          <cell r="S136">
            <v>0.27500000000000002</v>
          </cell>
          <cell r="T136">
            <v>2.6422413793103448</v>
          </cell>
          <cell r="U136">
            <v>8.2758620689655185E-2</v>
          </cell>
        </row>
        <row r="137">
          <cell r="A137">
            <v>74</v>
          </cell>
          <cell r="B137" t="str">
            <v>Coffs Harbour: 89 Line Connections at Armidale</v>
          </cell>
          <cell r="C137">
            <v>1</v>
          </cell>
          <cell r="D137">
            <v>38961</v>
          </cell>
          <cell r="E137">
            <v>10</v>
          </cell>
          <cell r="F137">
            <v>2</v>
          </cell>
          <cell r="G137">
            <v>37881</v>
          </cell>
          <cell r="H137">
            <v>2</v>
          </cell>
          <cell r="I137" t="str">
            <v>EHV TL -REF</v>
          </cell>
          <cell r="J137">
            <v>36</v>
          </cell>
          <cell r="L137" t="str">
            <v>5.3.1</v>
          </cell>
          <cell r="M137" t="str">
            <v>Likely</v>
          </cell>
          <cell r="N137" t="str">
            <v>Proposed</v>
          </cell>
          <cell r="O137" t="str">
            <v>Armidale 89 Line Rearrangement - Contract</v>
          </cell>
          <cell r="P137" t="str">
            <v>TL REF</v>
          </cell>
          <cell r="Q137" t="str">
            <v>Northern</v>
          </cell>
          <cell r="R137">
            <v>1</v>
          </cell>
          <cell r="S137">
            <v>0.17868508089747034</v>
          </cell>
          <cell r="T137">
            <v>0.7323935828348247</v>
          </cell>
          <cell r="U137">
            <v>7.3556797020484163E-3</v>
          </cell>
        </row>
        <row r="138">
          <cell r="A138">
            <v>75</v>
          </cell>
          <cell r="B138" t="str">
            <v>Coffs Harbour: 89 Line Connections at Armidale</v>
          </cell>
          <cell r="C138">
            <v>1</v>
          </cell>
          <cell r="D138">
            <v>38961</v>
          </cell>
          <cell r="E138">
            <v>10</v>
          </cell>
          <cell r="F138">
            <v>3</v>
          </cell>
          <cell r="G138">
            <v>38241</v>
          </cell>
          <cell r="H138">
            <v>9</v>
          </cell>
          <cell r="I138" t="str">
            <v>330/132kV Aug</v>
          </cell>
          <cell r="J138">
            <v>24</v>
          </cell>
          <cell r="L138" t="str">
            <v>5.3.1</v>
          </cell>
          <cell r="M138" t="str">
            <v>Likely</v>
          </cell>
          <cell r="N138" t="str">
            <v>Proposed</v>
          </cell>
          <cell r="O138" t="str">
            <v>Connection of 89 Line at Armidale - Contract</v>
          </cell>
          <cell r="P138" t="str">
            <v>330SS</v>
          </cell>
          <cell r="Q138" t="str">
            <v>Northern</v>
          </cell>
          <cell r="R138">
            <v>4.5</v>
          </cell>
          <cell r="S138">
            <v>0.375</v>
          </cell>
          <cell r="T138">
            <v>3.8508620689655171</v>
          </cell>
          <cell r="U138">
            <v>0.27413793103448275</v>
          </cell>
        </row>
        <row r="139">
          <cell r="A139">
            <v>76</v>
          </cell>
          <cell r="B139" t="str">
            <v>Dapto 330/132 kV Substation - Fault Levels</v>
          </cell>
          <cell r="C139">
            <v>1</v>
          </cell>
          <cell r="D139">
            <v>40513</v>
          </cell>
          <cell r="E139">
            <v>14</v>
          </cell>
          <cell r="F139">
            <v>3</v>
          </cell>
          <cell r="G139">
            <v>39793</v>
          </cell>
          <cell r="H139">
            <v>9</v>
          </cell>
          <cell r="I139" t="str">
            <v>330/132kV Aug</v>
          </cell>
          <cell r="J139">
            <v>24</v>
          </cell>
          <cell r="L139" t="str">
            <v>7.2.22</v>
          </cell>
          <cell r="M139" t="str">
            <v>Future</v>
          </cell>
          <cell r="N139" t="str">
            <v>Planning</v>
          </cell>
          <cell r="O139" t="str">
            <v>Dapto Fault Rating Upgrade (330kV Switchyard upgrade) Daylabour</v>
          </cell>
          <cell r="P139" t="str">
            <v>330SS</v>
          </cell>
          <cell r="Q139" t="str">
            <v>Central</v>
          </cell>
          <cell r="R139">
            <v>3</v>
          </cell>
          <cell r="W139">
            <v>0.17499999999999999</v>
          </cell>
          <cell r="X139">
            <v>2.2809701492537315</v>
          </cell>
          <cell r="Y139">
            <v>0.54402985074626864</v>
          </cell>
        </row>
        <row r="140">
          <cell r="A140">
            <v>77</v>
          </cell>
          <cell r="B140" t="str">
            <v>Dapto Transformer Capacity Limitations</v>
          </cell>
          <cell r="C140">
            <v>1</v>
          </cell>
          <cell r="D140">
            <v>39783</v>
          </cell>
          <cell r="E140">
            <v>15</v>
          </cell>
          <cell r="F140">
            <v>3</v>
          </cell>
          <cell r="G140">
            <v>39063</v>
          </cell>
          <cell r="H140">
            <v>10</v>
          </cell>
          <cell r="I140" t="str">
            <v>132kV Aug</v>
          </cell>
          <cell r="J140">
            <v>24</v>
          </cell>
          <cell r="L140" t="str">
            <v>7.2.18</v>
          </cell>
          <cell r="M140" t="str">
            <v>Future</v>
          </cell>
          <cell r="N140" t="str">
            <v>Planning</v>
          </cell>
          <cell r="O140" t="str">
            <v>Dapto 2*132kV Line Bay - Contract</v>
          </cell>
          <cell r="P140" t="str">
            <v>132SS</v>
          </cell>
          <cell r="Q140" t="str">
            <v>Central</v>
          </cell>
          <cell r="R140">
            <v>1</v>
          </cell>
          <cell r="U140">
            <v>5.8333333333333348E-2</v>
          </cell>
          <cell r="V140">
            <v>0.76032338308457714</v>
          </cell>
          <cell r="W140">
            <v>0.18134328358208951</v>
          </cell>
        </row>
        <row r="141">
          <cell r="A141">
            <v>78</v>
          </cell>
          <cell r="B141" t="str">
            <v>Line Terminal Upratings</v>
          </cell>
          <cell r="C141">
            <v>1</v>
          </cell>
          <cell r="D141">
            <v>40148</v>
          </cell>
          <cell r="E141">
            <v>26</v>
          </cell>
          <cell r="F141">
            <v>1</v>
          </cell>
          <cell r="G141">
            <v>38708</v>
          </cell>
          <cell r="H141">
            <v>3</v>
          </cell>
          <cell r="I141" t="str">
            <v>TL -EIS</v>
          </cell>
          <cell r="J141">
            <v>48</v>
          </cell>
          <cell r="L141" t="str">
            <v>6.5.36</v>
          </cell>
          <cell r="M141" t="str">
            <v>Poss</v>
          </cell>
          <cell r="N141" t="str">
            <v>Proposed</v>
          </cell>
          <cell r="O141" t="str">
            <v>Project to Replace Terminal Equipment by Daylabour</v>
          </cell>
          <cell r="P141" t="str">
            <v>330SS</v>
          </cell>
          <cell r="Q141" t="str">
            <v>Various</v>
          </cell>
          <cell r="R141">
            <v>12</v>
          </cell>
          <cell r="T141">
            <v>0.17230769230769236</v>
          </cell>
          <cell r="U141">
            <v>0.58769230769230796</v>
          </cell>
          <cell r="V141">
            <v>0.872</v>
          </cell>
          <cell r="W141">
            <v>10.133124555160142</v>
          </cell>
          <cell r="X141">
            <v>0.2348754448398577</v>
          </cell>
        </row>
        <row r="142">
          <cell r="A142">
            <v>79</v>
          </cell>
          <cell r="B142" t="str">
            <v>Orange 132 kV Substation Augmentation</v>
          </cell>
          <cell r="C142">
            <v>1</v>
          </cell>
          <cell r="D142">
            <v>39783</v>
          </cell>
          <cell r="E142">
            <v>41</v>
          </cell>
          <cell r="F142">
            <v>3</v>
          </cell>
          <cell r="G142">
            <v>39063</v>
          </cell>
          <cell r="H142">
            <v>10</v>
          </cell>
          <cell r="I142" t="str">
            <v>132kV Aug</v>
          </cell>
          <cell r="J142">
            <v>24</v>
          </cell>
          <cell r="L142" t="str">
            <v>6.5.18</v>
          </cell>
          <cell r="M142" t="str">
            <v>Poss</v>
          </cell>
          <cell r="N142" t="str">
            <v>Proposed</v>
          </cell>
          <cell r="O142" t="str">
            <v>Uprating of Orange 132kV &amp; Transformers - Contract</v>
          </cell>
          <cell r="P142" t="str">
            <v>132SS</v>
          </cell>
          <cell r="Q142" t="str">
            <v>Central</v>
          </cell>
          <cell r="R142">
            <v>14</v>
          </cell>
          <cell r="U142">
            <v>0.81666666666666687</v>
          </cell>
          <cell r="V142">
            <v>10.644527363184082</v>
          </cell>
          <cell r="W142">
            <v>2.5388059701492534</v>
          </cell>
        </row>
        <row r="143">
          <cell r="A143">
            <v>80</v>
          </cell>
          <cell r="B143" t="str">
            <v>Snowy Assets Rehab - UTSS</v>
          </cell>
          <cell r="C143">
            <v>1</v>
          </cell>
          <cell r="D143">
            <v>39783</v>
          </cell>
          <cell r="E143">
            <v>49</v>
          </cell>
          <cell r="F143">
            <v>3</v>
          </cell>
          <cell r="G143">
            <v>38703</v>
          </cell>
          <cell r="H143">
            <v>6</v>
          </cell>
          <cell r="I143" t="str">
            <v>330/132kV Greenfield</v>
          </cell>
          <cell r="J143">
            <v>36</v>
          </cell>
          <cell r="L143" t="str">
            <v>5.3.7</v>
          </cell>
          <cell r="M143" t="str">
            <v>Const</v>
          </cell>
          <cell r="N143" t="str">
            <v>Proposed</v>
          </cell>
          <cell r="O143" t="str">
            <v>Upper Tumut Switching Station (UTSS) Augmentation - Contract</v>
          </cell>
          <cell r="P143" t="str">
            <v>330SS</v>
          </cell>
          <cell r="Q143" t="str">
            <v>Southern</v>
          </cell>
          <cell r="R143">
            <v>7.5</v>
          </cell>
          <cell r="T143">
            <v>0.23333333333333334</v>
          </cell>
          <cell r="U143">
            <v>0.68152173913043501</v>
          </cell>
          <cell r="V143">
            <v>5.722085226043693</v>
          </cell>
          <cell r="W143">
            <v>0.86305970149253741</v>
          </cell>
        </row>
        <row r="144">
          <cell r="A144">
            <v>81</v>
          </cell>
          <cell r="B144" t="str">
            <v>Sydney North 132 kV Fault Level Limits</v>
          </cell>
          <cell r="C144">
            <v>1</v>
          </cell>
          <cell r="D144">
            <v>39783</v>
          </cell>
          <cell r="E144">
            <v>53</v>
          </cell>
          <cell r="F144">
            <v>3</v>
          </cell>
          <cell r="G144">
            <v>39063</v>
          </cell>
          <cell r="H144">
            <v>10</v>
          </cell>
          <cell r="I144" t="str">
            <v>132kV Aug</v>
          </cell>
          <cell r="J144">
            <v>24</v>
          </cell>
          <cell r="L144" t="str">
            <v>6.5.10</v>
          </cell>
          <cell r="M144" t="str">
            <v>Poss</v>
          </cell>
          <cell r="N144" t="str">
            <v>Proposed</v>
          </cell>
          <cell r="O144" t="str">
            <v>Sydney North Upgrade - Contract</v>
          </cell>
          <cell r="P144" t="str">
            <v>132SS</v>
          </cell>
          <cell r="Q144" t="str">
            <v>Central</v>
          </cell>
          <cell r="R144">
            <v>5</v>
          </cell>
          <cell r="U144">
            <v>0.29166666666666674</v>
          </cell>
          <cell r="V144">
            <v>3.801616915422886</v>
          </cell>
          <cell r="W144">
            <v>0.90671641791044766</v>
          </cell>
        </row>
        <row r="145">
          <cell r="A145">
            <v>82</v>
          </cell>
          <cell r="B145" t="str">
            <v>Sydney North 132 kV Fault Level Limits</v>
          </cell>
          <cell r="C145">
            <v>1</v>
          </cell>
          <cell r="D145">
            <v>39783</v>
          </cell>
          <cell r="E145">
            <v>53</v>
          </cell>
          <cell r="F145">
            <v>3</v>
          </cell>
          <cell r="G145">
            <v>39063</v>
          </cell>
          <cell r="H145">
            <v>10</v>
          </cell>
          <cell r="I145" t="str">
            <v>132kV Aug</v>
          </cell>
          <cell r="J145">
            <v>24</v>
          </cell>
          <cell r="L145" t="str">
            <v>6.5.10</v>
          </cell>
          <cell r="M145" t="str">
            <v>Poss</v>
          </cell>
          <cell r="N145" t="str">
            <v>Proposed</v>
          </cell>
          <cell r="O145" t="str">
            <v>Sydney North Upgrade due to 132kV fault Levels</v>
          </cell>
          <cell r="P145" t="str">
            <v>330SS</v>
          </cell>
          <cell r="Q145" t="str">
            <v>Central</v>
          </cell>
          <cell r="R145">
            <v>3</v>
          </cell>
          <cell r="U145">
            <v>0.17499999999999999</v>
          </cell>
          <cell r="V145">
            <v>2.2809701492537315</v>
          </cell>
          <cell r="W145">
            <v>0.54402985074626864</v>
          </cell>
        </row>
        <row r="146">
          <cell r="A146">
            <v>83</v>
          </cell>
          <cell r="B146" t="str">
            <v>Sydney West 132 kV Switchbays</v>
          </cell>
          <cell r="C146">
            <v>1</v>
          </cell>
          <cell r="D146">
            <v>38687</v>
          </cell>
          <cell r="E146">
            <v>54</v>
          </cell>
          <cell r="F146">
            <v>3</v>
          </cell>
          <cell r="G146">
            <v>37967</v>
          </cell>
          <cell r="H146">
            <v>10</v>
          </cell>
          <cell r="I146" t="str">
            <v>132kV Aug</v>
          </cell>
          <cell r="J146">
            <v>24</v>
          </cell>
          <cell r="L146" t="str">
            <v>6.3.2</v>
          </cell>
          <cell r="M146" t="str">
            <v>Poss</v>
          </cell>
          <cell r="N146" t="str">
            <v>Proposed</v>
          </cell>
          <cell r="O146" t="str">
            <v>Sydney West 132kV Switchbays - Contract</v>
          </cell>
          <cell r="P146" t="str">
            <v>132SS</v>
          </cell>
          <cell r="Q146" t="str">
            <v>Central</v>
          </cell>
          <cell r="R146">
            <v>1</v>
          </cell>
          <cell r="S146">
            <v>0.76032338308457714</v>
          </cell>
          <cell r="T146">
            <v>0.18134328358208951</v>
          </cell>
        </row>
        <row r="147">
          <cell r="A147">
            <v>84</v>
          </cell>
          <cell r="B147" t="str">
            <v>Sydney West Fault Level Upgrade</v>
          </cell>
          <cell r="C147">
            <v>1</v>
          </cell>
          <cell r="D147">
            <v>39783</v>
          </cell>
          <cell r="E147">
            <v>54</v>
          </cell>
          <cell r="F147">
            <v>3</v>
          </cell>
          <cell r="G147">
            <v>39063</v>
          </cell>
          <cell r="H147">
            <v>9</v>
          </cell>
          <cell r="I147" t="str">
            <v>330/132kV Aug</v>
          </cell>
          <cell r="J147">
            <v>24</v>
          </cell>
          <cell r="L147" t="str">
            <v>6.5.11</v>
          </cell>
          <cell r="M147" t="str">
            <v>Poss</v>
          </cell>
          <cell r="N147" t="str">
            <v>Proposed</v>
          </cell>
          <cell r="O147" t="str">
            <v>Sydney West 330kV Fault Level Upgrade - Contract</v>
          </cell>
          <cell r="P147" t="str">
            <v>330SS</v>
          </cell>
          <cell r="Q147" t="str">
            <v>Central</v>
          </cell>
          <cell r="R147">
            <v>3.5</v>
          </cell>
          <cell r="U147">
            <v>0.20416666666666672</v>
          </cell>
          <cell r="V147">
            <v>2.6611318407960205</v>
          </cell>
          <cell r="W147">
            <v>0.63470149253731334</v>
          </cell>
        </row>
        <row r="148">
          <cell r="A148">
            <v>85</v>
          </cell>
          <cell r="B148" t="str">
            <v>Tuggerah supply</v>
          </cell>
          <cell r="C148">
            <v>1</v>
          </cell>
          <cell r="D148">
            <v>39052</v>
          </cell>
          <cell r="E148">
            <v>59</v>
          </cell>
          <cell r="F148">
            <v>3</v>
          </cell>
          <cell r="G148">
            <v>38332</v>
          </cell>
          <cell r="H148">
            <v>10</v>
          </cell>
          <cell r="I148" t="str">
            <v>132kV Aug</v>
          </cell>
          <cell r="J148">
            <v>24</v>
          </cell>
          <cell r="L148" t="str">
            <v>6.5.9</v>
          </cell>
          <cell r="M148" t="str">
            <v>Poss</v>
          </cell>
          <cell r="N148" t="str">
            <v>Planning</v>
          </cell>
          <cell r="O148" t="str">
            <v>Tuggerah Stage 2 - 132kV Augmentations - Contract</v>
          </cell>
          <cell r="P148" t="str">
            <v>132SS</v>
          </cell>
          <cell r="Q148" t="str">
            <v>Northern</v>
          </cell>
          <cell r="R148">
            <v>2</v>
          </cell>
          <cell r="S148">
            <v>0.1166666666666667</v>
          </cell>
          <cell r="T148">
            <v>1.5206467661691543</v>
          </cell>
          <cell r="U148">
            <v>0.36268656716417902</v>
          </cell>
        </row>
        <row r="149">
          <cell r="A149">
            <v>86</v>
          </cell>
          <cell r="B149" t="str">
            <v>Vineyard 330 kV Substation - 132 kV Switchbays</v>
          </cell>
          <cell r="C149">
            <v>1</v>
          </cell>
          <cell r="D149">
            <v>39052</v>
          </cell>
          <cell r="E149">
            <v>60</v>
          </cell>
          <cell r="F149">
            <v>3</v>
          </cell>
          <cell r="G149">
            <v>38332</v>
          </cell>
          <cell r="H149">
            <v>10</v>
          </cell>
          <cell r="I149" t="str">
            <v>132kV Aug</v>
          </cell>
          <cell r="J149">
            <v>24</v>
          </cell>
          <cell r="L149" t="str">
            <v>5.2.5</v>
          </cell>
          <cell r="M149" t="str">
            <v>Const</v>
          </cell>
          <cell r="N149" t="str">
            <v>Proposed</v>
          </cell>
          <cell r="O149" t="str">
            <v>Vineyard 132 kV  Line Bay(s) - Contract</v>
          </cell>
          <cell r="P149" t="str">
            <v>132SS</v>
          </cell>
          <cell r="Q149" t="str">
            <v>Central</v>
          </cell>
          <cell r="R149">
            <v>2</v>
          </cell>
          <cell r="S149">
            <v>0.1166666666666667</v>
          </cell>
          <cell r="T149">
            <v>1.5206467661691543</v>
          </cell>
          <cell r="U149">
            <v>0.36268656716417902</v>
          </cell>
        </row>
        <row r="150">
          <cell r="A150">
            <v>87</v>
          </cell>
          <cell r="B150" t="str">
            <v>Wollar - Wellington 330 kV Line &amp; Wollar 330 kV Sw Stn</v>
          </cell>
          <cell r="C150">
            <v>1</v>
          </cell>
          <cell r="D150">
            <v>39417</v>
          </cell>
          <cell r="E150">
            <v>65</v>
          </cell>
          <cell r="F150">
            <v>3</v>
          </cell>
          <cell r="G150">
            <v>38697</v>
          </cell>
          <cell r="H150">
            <v>9</v>
          </cell>
          <cell r="I150" t="str">
            <v>330/132kV Aug</v>
          </cell>
          <cell r="J150">
            <v>24</v>
          </cell>
          <cell r="L150" t="str">
            <v>5.3.4</v>
          </cell>
          <cell r="M150" t="str">
            <v>Likely</v>
          </cell>
          <cell r="N150" t="str">
            <v>Committed</v>
          </cell>
          <cell r="O150" t="str">
            <v>Wellington Substation- Installation of Shunt Reactors</v>
          </cell>
          <cell r="P150" t="str">
            <v>330CAP</v>
          </cell>
          <cell r="Q150" t="str">
            <v>Central</v>
          </cell>
          <cell r="R150">
            <v>9</v>
          </cell>
          <cell r="T150">
            <v>0.52500000000000002</v>
          </cell>
          <cell r="U150">
            <v>6.8429104477611933</v>
          </cell>
          <cell r="V150">
            <v>1.6320895522388059</v>
          </cell>
        </row>
        <row r="151">
          <cell r="A151" t="str">
            <v>Small Augmentations - Transformers</v>
          </cell>
        </row>
        <row r="152">
          <cell r="A152">
            <v>88</v>
          </cell>
          <cell r="B152" t="str">
            <v>Armidale, Mrln, Vales, Vinyd,Well'ton,&amp; Yass 330 kV Txs</v>
          </cell>
          <cell r="C152">
            <v>1</v>
          </cell>
          <cell r="D152">
            <v>38749</v>
          </cell>
          <cell r="E152">
            <v>3</v>
          </cell>
          <cell r="F152">
            <v>3</v>
          </cell>
          <cell r="G152">
            <v>38209</v>
          </cell>
          <cell r="H152">
            <v>11</v>
          </cell>
          <cell r="I152" t="str">
            <v>Transformer Replace</v>
          </cell>
          <cell r="J152">
            <v>18</v>
          </cell>
          <cell r="L152" t="str">
            <v>6.3.1</v>
          </cell>
          <cell r="M152" t="str">
            <v>Likely</v>
          </cell>
          <cell r="N152" t="str">
            <v>Planning</v>
          </cell>
          <cell r="O152" t="str">
            <v>Wellington Tx Replacement 2x375MVA tx - contract</v>
          </cell>
          <cell r="P152" t="str">
            <v>330TX</v>
          </cell>
          <cell r="Q152" t="str">
            <v>Central</v>
          </cell>
          <cell r="R152">
            <v>6</v>
          </cell>
          <cell r="S152">
            <v>1.8717391304347832</v>
          </cell>
          <cell r="T152">
            <v>4.1282608695652172</v>
          </cell>
        </row>
        <row r="153">
          <cell r="A153">
            <v>89</v>
          </cell>
          <cell r="B153" t="str">
            <v>Armidale, Mrln, Vales, Vinyd,Well'ton,&amp; Yass 330 kV Txs</v>
          </cell>
          <cell r="C153">
            <v>1</v>
          </cell>
          <cell r="D153">
            <v>38749</v>
          </cell>
          <cell r="E153">
            <v>3</v>
          </cell>
          <cell r="F153">
            <v>3</v>
          </cell>
          <cell r="G153">
            <v>38209</v>
          </cell>
          <cell r="H153">
            <v>11</v>
          </cell>
          <cell r="I153" t="str">
            <v>Transformer Replace</v>
          </cell>
          <cell r="J153">
            <v>18</v>
          </cell>
          <cell r="L153" t="str">
            <v>6.3.1</v>
          </cell>
          <cell r="M153" t="str">
            <v>Likely</v>
          </cell>
          <cell r="N153" t="str">
            <v>Proposed</v>
          </cell>
          <cell r="O153" t="str">
            <v>Vineyard 330kV SS No.1 new Tx  - Contract</v>
          </cell>
          <cell r="P153" t="str">
            <v>330TX</v>
          </cell>
          <cell r="Q153" t="str">
            <v>Central</v>
          </cell>
          <cell r="R153">
            <v>5</v>
          </cell>
          <cell r="S153">
            <v>1.5597826086956528</v>
          </cell>
          <cell r="T153">
            <v>3.4402173913043477</v>
          </cell>
        </row>
        <row r="154">
          <cell r="A154">
            <v>90</v>
          </cell>
          <cell r="B154" t="str">
            <v>Armidale, Mrln, Vales, Vinyd,Well'ton,&amp; Yass 330 kV Txs</v>
          </cell>
          <cell r="C154">
            <v>1</v>
          </cell>
          <cell r="D154">
            <v>39417</v>
          </cell>
          <cell r="E154">
            <v>3</v>
          </cell>
          <cell r="F154">
            <v>3</v>
          </cell>
          <cell r="G154">
            <v>38877</v>
          </cell>
          <cell r="H154">
            <v>11</v>
          </cell>
          <cell r="I154" t="str">
            <v>Transformer Replace</v>
          </cell>
          <cell r="J154">
            <v>18</v>
          </cell>
          <cell r="L154" t="str">
            <v>6.3.1</v>
          </cell>
          <cell r="M154" t="str">
            <v>Likely</v>
          </cell>
          <cell r="N154" t="str">
            <v>Planning</v>
          </cell>
          <cell r="O154" t="str">
            <v>Marulan 330/132kV 200MVAr Tx Replacement - contract</v>
          </cell>
          <cell r="P154" t="str">
            <v>330TX</v>
          </cell>
          <cell r="Q154" t="str">
            <v>Central</v>
          </cell>
          <cell r="R154">
            <v>6</v>
          </cell>
          <cell r="T154">
            <v>0.03</v>
          </cell>
          <cell r="U154">
            <v>4.47</v>
          </cell>
          <cell r="V154">
            <v>1.5</v>
          </cell>
        </row>
        <row r="155">
          <cell r="A155">
            <v>91</v>
          </cell>
          <cell r="B155" t="str">
            <v>Cowra 132/66 kV Tx Limitations</v>
          </cell>
          <cell r="C155">
            <v>1</v>
          </cell>
          <cell r="D155">
            <v>39417</v>
          </cell>
          <cell r="E155">
            <v>12</v>
          </cell>
          <cell r="F155">
            <v>3</v>
          </cell>
          <cell r="G155">
            <v>38697</v>
          </cell>
          <cell r="H155">
            <v>10</v>
          </cell>
          <cell r="I155" t="str">
            <v>132kV Aug</v>
          </cell>
          <cell r="J155">
            <v>24</v>
          </cell>
          <cell r="L155" t="str">
            <v>6.5.21</v>
          </cell>
          <cell r="M155" t="str">
            <v>Poss</v>
          </cell>
          <cell r="N155" t="str">
            <v>Future</v>
          </cell>
          <cell r="O155" t="str">
            <v>Replace 2x132/66kV Transformers (60MVA) (refurbishment for ss) Contract</v>
          </cell>
          <cell r="P155" t="str">
            <v>132TX</v>
          </cell>
          <cell r="Q155" t="str">
            <v>Central</v>
          </cell>
          <cell r="R155">
            <v>6</v>
          </cell>
          <cell r="T155">
            <v>0.35</v>
          </cell>
          <cell r="U155">
            <v>4.5619402985074631</v>
          </cell>
          <cell r="V155">
            <v>1.0880597014925373</v>
          </cell>
        </row>
        <row r="156">
          <cell r="A156">
            <v>92</v>
          </cell>
          <cell r="B156" t="str">
            <v>Dapto Transformer Capacity Limitations</v>
          </cell>
          <cell r="C156">
            <v>1</v>
          </cell>
          <cell r="D156">
            <v>39783</v>
          </cell>
          <cell r="E156">
            <v>15</v>
          </cell>
          <cell r="F156">
            <v>3</v>
          </cell>
          <cell r="G156">
            <v>39243</v>
          </cell>
          <cell r="H156">
            <v>11</v>
          </cell>
          <cell r="I156" t="str">
            <v>Transformer Replace</v>
          </cell>
          <cell r="J156">
            <v>18</v>
          </cell>
          <cell r="L156" t="str">
            <v>7.2.18</v>
          </cell>
          <cell r="M156" t="str">
            <v>Future</v>
          </cell>
          <cell r="N156" t="str">
            <v>Planning</v>
          </cell>
          <cell r="O156" t="str">
            <v>Dapto 330/132kV 375MVAr Transformer - Contract</v>
          </cell>
          <cell r="P156" t="str">
            <v>330TX</v>
          </cell>
          <cell r="Q156" t="str">
            <v>Central</v>
          </cell>
          <cell r="R156">
            <v>5</v>
          </cell>
          <cell r="U156">
            <v>2.5000000000000001E-2</v>
          </cell>
          <cell r="V156">
            <v>3.7250000000000001</v>
          </cell>
          <cell r="W156">
            <v>1.25</v>
          </cell>
        </row>
        <row r="157">
          <cell r="A157">
            <v>93</v>
          </cell>
          <cell r="B157" t="str">
            <v>Deniliquin Tx Rating Limits</v>
          </cell>
          <cell r="C157">
            <v>1</v>
          </cell>
          <cell r="D157">
            <v>40148</v>
          </cell>
          <cell r="E157">
            <v>17</v>
          </cell>
          <cell r="F157">
            <v>3</v>
          </cell>
          <cell r="G157">
            <v>39608</v>
          </cell>
          <cell r="H157">
            <v>11</v>
          </cell>
          <cell r="I157" t="str">
            <v>Transformer Replace</v>
          </cell>
          <cell r="J157">
            <v>18</v>
          </cell>
          <cell r="L157" t="str">
            <v>7.2.21</v>
          </cell>
          <cell r="M157" t="str">
            <v>Future</v>
          </cell>
          <cell r="N157" t="str">
            <v>Planning</v>
          </cell>
          <cell r="O157" t="str">
            <v>Deniliquin 132/66 kV Tx replacement - 2x120MVA - Contract</v>
          </cell>
          <cell r="P157" t="str">
            <v>132TX</v>
          </cell>
          <cell r="Q157" t="str">
            <v>Southern</v>
          </cell>
          <cell r="R157">
            <v>2</v>
          </cell>
          <cell r="V157">
            <v>0.01</v>
          </cell>
          <cell r="W157">
            <v>1.49</v>
          </cell>
          <cell r="X157">
            <v>0.5</v>
          </cell>
        </row>
        <row r="158">
          <cell r="A158">
            <v>94</v>
          </cell>
          <cell r="B158" t="str">
            <v>Finley 132/66kV Tx Capacity Limits</v>
          </cell>
          <cell r="C158">
            <v>1</v>
          </cell>
          <cell r="D158">
            <v>39052</v>
          </cell>
          <cell r="E158">
            <v>18</v>
          </cell>
          <cell r="F158">
            <v>3</v>
          </cell>
          <cell r="G158">
            <v>38332</v>
          </cell>
          <cell r="H158">
            <v>10</v>
          </cell>
          <cell r="I158" t="str">
            <v>132kV Aug</v>
          </cell>
          <cell r="J158">
            <v>24</v>
          </cell>
          <cell r="L158" t="str">
            <v>6.5.30</v>
          </cell>
          <cell r="M158" t="str">
            <v>Poss</v>
          </cell>
          <cell r="N158" t="str">
            <v>Planning</v>
          </cell>
          <cell r="O158" t="str">
            <v xml:space="preserve">Finley Substation Augmentation (2nd Tx) Contract </v>
          </cell>
          <cell r="P158" t="str">
            <v>132SS</v>
          </cell>
          <cell r="Q158" t="str">
            <v>Southern</v>
          </cell>
          <cell r="R158">
            <v>5</v>
          </cell>
          <cell r="S158">
            <v>0.29166666666666674</v>
          </cell>
          <cell r="T158">
            <v>3.801616915422886</v>
          </cell>
          <cell r="U158">
            <v>0.90671641791044766</v>
          </cell>
        </row>
        <row r="159">
          <cell r="A159">
            <v>95</v>
          </cell>
          <cell r="B159" t="str">
            <v>Kempsey 132/33 kV Tx Capacity Limitations</v>
          </cell>
          <cell r="C159">
            <v>1</v>
          </cell>
          <cell r="D159">
            <v>39417</v>
          </cell>
          <cell r="E159">
            <v>25</v>
          </cell>
          <cell r="F159">
            <v>3</v>
          </cell>
          <cell r="G159">
            <v>38877</v>
          </cell>
          <cell r="H159">
            <v>11</v>
          </cell>
          <cell r="I159" t="str">
            <v>Transformer Replace</v>
          </cell>
          <cell r="J159">
            <v>18</v>
          </cell>
          <cell r="L159" t="str">
            <v>7.2.14</v>
          </cell>
          <cell r="M159" t="str">
            <v>Future</v>
          </cell>
          <cell r="N159" t="str">
            <v>Planning</v>
          </cell>
          <cell r="O159" t="str">
            <v>Kempsey 2*60MVA 132/33kV Tx Replacement - Contract</v>
          </cell>
          <cell r="P159" t="str">
            <v>132TX</v>
          </cell>
          <cell r="Q159" t="str">
            <v>Northern</v>
          </cell>
          <cell r="R159">
            <v>4.5</v>
          </cell>
          <cell r="T159">
            <v>2.2499999999999999E-2</v>
          </cell>
          <cell r="U159">
            <v>3.3525</v>
          </cell>
          <cell r="V159">
            <v>1.125</v>
          </cell>
        </row>
        <row r="160">
          <cell r="A160">
            <v>96</v>
          </cell>
          <cell r="B160" t="str">
            <v>Parkes area supply</v>
          </cell>
          <cell r="C160">
            <v>1</v>
          </cell>
          <cell r="D160">
            <v>39052</v>
          </cell>
          <cell r="E160">
            <v>42</v>
          </cell>
          <cell r="F160">
            <v>3</v>
          </cell>
          <cell r="G160">
            <v>38512</v>
          </cell>
          <cell r="H160">
            <v>11</v>
          </cell>
          <cell r="I160" t="str">
            <v>Transformer Replace</v>
          </cell>
          <cell r="J160">
            <v>18</v>
          </cell>
          <cell r="L160" t="str">
            <v>6.5.19</v>
          </cell>
          <cell r="M160" t="str">
            <v>Poss</v>
          </cell>
          <cell r="N160" t="str">
            <v>Planning</v>
          </cell>
          <cell r="O160" t="str">
            <v>Parkes 132/66 kV 2nd Tx SS Aug - Contract</v>
          </cell>
          <cell r="P160" t="str">
            <v>132TX</v>
          </cell>
          <cell r="Q160" t="str">
            <v>Central</v>
          </cell>
          <cell r="R160">
            <v>5</v>
          </cell>
          <cell r="S160">
            <v>2.5000000000000001E-2</v>
          </cell>
          <cell r="T160">
            <v>3.7250000000000001</v>
          </cell>
          <cell r="U160">
            <v>1.25</v>
          </cell>
        </row>
        <row r="161">
          <cell r="A161">
            <v>97</v>
          </cell>
          <cell r="B161" t="str">
            <v>Port Macquarie 132/33 kV Transformer Replacement</v>
          </cell>
          <cell r="C161">
            <v>1</v>
          </cell>
          <cell r="D161">
            <v>38991</v>
          </cell>
          <cell r="E161">
            <v>44</v>
          </cell>
          <cell r="F161">
            <v>3</v>
          </cell>
          <cell r="G161">
            <v>38271</v>
          </cell>
          <cell r="H161">
            <v>10</v>
          </cell>
          <cell r="I161" t="str">
            <v>132kV Aug</v>
          </cell>
          <cell r="J161">
            <v>24</v>
          </cell>
          <cell r="L161" t="str">
            <v>5.3.3</v>
          </cell>
          <cell r="M161" t="str">
            <v>Likely</v>
          </cell>
          <cell r="N161" t="str">
            <v>Proposed</v>
          </cell>
          <cell r="O161" t="str">
            <v>Port Macquarie Tx Replacement - Contract</v>
          </cell>
          <cell r="P161" t="str">
            <v>132TX</v>
          </cell>
          <cell r="Q161" t="str">
            <v>Northern</v>
          </cell>
          <cell r="R161">
            <v>2.8333333333333335</v>
          </cell>
          <cell r="S161">
            <v>0.21249999999999999</v>
          </cell>
          <cell r="T161">
            <v>2.3374999999999999</v>
          </cell>
          <cell r="U161">
            <v>0.28333333333333333</v>
          </cell>
        </row>
        <row r="162">
          <cell r="A162">
            <v>98</v>
          </cell>
          <cell r="B162" t="str">
            <v>Replacement of Two 330/132 kV Txs at Sydney South</v>
          </cell>
          <cell r="C162">
            <v>1</v>
          </cell>
          <cell r="D162">
            <v>39417</v>
          </cell>
          <cell r="E162">
            <v>46</v>
          </cell>
          <cell r="F162">
            <v>3</v>
          </cell>
          <cell r="G162">
            <v>38697</v>
          </cell>
          <cell r="H162">
            <v>9</v>
          </cell>
          <cell r="I162" t="str">
            <v>330/132kV Aug</v>
          </cell>
          <cell r="J162">
            <v>24</v>
          </cell>
          <cell r="L162" t="str">
            <v>7.2.17</v>
          </cell>
          <cell r="M162" t="str">
            <v>Future</v>
          </cell>
          <cell r="N162" t="str">
            <v>Planning</v>
          </cell>
          <cell r="O162" t="str">
            <v>Sydney South #3 &amp; #4 Tx Replacement  - Contract</v>
          </cell>
          <cell r="P162" t="str">
            <v>330TX</v>
          </cell>
          <cell r="Q162" t="str">
            <v>Central</v>
          </cell>
          <cell r="R162">
            <v>12</v>
          </cell>
          <cell r="T162">
            <v>0.7</v>
          </cell>
          <cell r="U162">
            <v>9.1238805970149262</v>
          </cell>
          <cell r="V162">
            <v>2.1761194029850746</v>
          </cell>
        </row>
        <row r="163">
          <cell r="A163">
            <v>99</v>
          </cell>
          <cell r="B163" t="str">
            <v>Tuggerah supply</v>
          </cell>
          <cell r="C163">
            <v>1</v>
          </cell>
          <cell r="D163">
            <v>39783</v>
          </cell>
          <cell r="E163">
            <v>59</v>
          </cell>
          <cell r="F163">
            <v>3</v>
          </cell>
          <cell r="G163">
            <v>39063</v>
          </cell>
          <cell r="H163">
            <v>9</v>
          </cell>
          <cell r="I163" t="str">
            <v>330/132kV Aug</v>
          </cell>
          <cell r="J163">
            <v>24</v>
          </cell>
          <cell r="L163" t="str">
            <v>6.5.9</v>
          </cell>
          <cell r="M163" t="str">
            <v>Poss</v>
          </cell>
          <cell r="N163" t="str">
            <v>Planning</v>
          </cell>
          <cell r="O163" t="str">
            <v>Tuggerah Stage 1 - 330kV &amp; Tx - Contract</v>
          </cell>
          <cell r="P163" t="str">
            <v>330SS</v>
          </cell>
          <cell r="Q163" t="str">
            <v>Northern</v>
          </cell>
          <cell r="R163">
            <v>8</v>
          </cell>
          <cell r="U163">
            <v>0.46666666666666679</v>
          </cell>
          <cell r="V163">
            <v>6.0825870646766171</v>
          </cell>
          <cell r="W163">
            <v>1.4507462686567161</v>
          </cell>
        </row>
        <row r="164">
          <cell r="A164">
            <v>100</v>
          </cell>
          <cell r="B164" t="str">
            <v>Yanco 132/66kV Tx Capacity Limits</v>
          </cell>
          <cell r="C164">
            <v>1</v>
          </cell>
          <cell r="D164">
            <v>40148</v>
          </cell>
          <cell r="E164">
            <v>66</v>
          </cell>
          <cell r="F164">
            <v>3</v>
          </cell>
          <cell r="G164">
            <v>39608</v>
          </cell>
          <cell r="H164">
            <v>11</v>
          </cell>
          <cell r="I164" t="str">
            <v>Transformer Replace</v>
          </cell>
          <cell r="J164">
            <v>18</v>
          </cell>
          <cell r="L164" t="str">
            <v>7.2.20</v>
          </cell>
          <cell r="M164" t="str">
            <v>Future</v>
          </cell>
          <cell r="N164" t="str">
            <v>Planning</v>
          </cell>
          <cell r="O164" t="str">
            <v>Yanco 132/33kV SS Tx Upgrade - Contract</v>
          </cell>
          <cell r="P164" t="str">
            <v>132TX</v>
          </cell>
          <cell r="Q164" t="str">
            <v>Southern</v>
          </cell>
          <cell r="R164">
            <v>2</v>
          </cell>
          <cell r="V164">
            <v>0.01</v>
          </cell>
          <cell r="W164">
            <v>1.49</v>
          </cell>
          <cell r="X164">
            <v>0.5</v>
          </cell>
        </row>
        <row r="165">
          <cell r="A165">
            <v>101</v>
          </cell>
          <cell r="B165" t="str">
            <v>Holroyd Complex - Stage 1 Holroyd 132kV SwStn</v>
          </cell>
          <cell r="C165">
            <v>1</v>
          </cell>
          <cell r="D165">
            <v>39783</v>
          </cell>
          <cell r="E165">
            <v>21</v>
          </cell>
          <cell r="F165">
            <v>3</v>
          </cell>
          <cell r="G165">
            <v>38883</v>
          </cell>
          <cell r="H165">
            <v>7</v>
          </cell>
          <cell r="I165" t="str">
            <v>132kV Greenfield</v>
          </cell>
          <cell r="J165">
            <v>30</v>
          </cell>
          <cell r="L165" t="str">
            <v>6.5.15</v>
          </cell>
          <cell r="M165" t="str">
            <v>Poss</v>
          </cell>
          <cell r="N165" t="str">
            <v>Proposed</v>
          </cell>
          <cell r="O165" t="str">
            <v xml:space="preserve"> Establish Holroyd 132kV Switching Station - Contract</v>
          </cell>
          <cell r="P165" t="str">
            <v>132SS</v>
          </cell>
          <cell r="Q165" t="str">
            <v>Central</v>
          </cell>
          <cell r="R165">
            <v>6</v>
          </cell>
          <cell r="T165">
            <v>1.0714285714285714E-2</v>
          </cell>
          <cell r="U165">
            <v>0.51428571428571446</v>
          </cell>
          <cell r="V165">
            <v>4.6761940298507456</v>
          </cell>
          <cell r="W165">
            <v>0.79880597014925392</v>
          </cell>
        </row>
        <row r="166">
          <cell r="A166">
            <v>102</v>
          </cell>
          <cell r="B166" t="str">
            <v>Holroyd Complex - Stage 1 Holroyd 132kV SwStn</v>
          </cell>
          <cell r="C166">
            <v>1</v>
          </cell>
          <cell r="D166">
            <v>39783</v>
          </cell>
          <cell r="E166">
            <v>21</v>
          </cell>
          <cell r="F166">
            <v>2</v>
          </cell>
          <cell r="G166">
            <v>39063</v>
          </cell>
          <cell r="H166">
            <v>4</v>
          </cell>
          <cell r="I166" t="str">
            <v>TL -REF</v>
          </cell>
          <cell r="J166">
            <v>24</v>
          </cell>
          <cell r="L166" t="str">
            <v>6.5.15</v>
          </cell>
          <cell r="M166" t="str">
            <v>Poss</v>
          </cell>
          <cell r="N166" t="str">
            <v>Proposed</v>
          </cell>
          <cell r="O166" t="str">
            <v xml:space="preserve"> Establish Holroyd 132kV Outlets - Contract</v>
          </cell>
          <cell r="P166" t="str">
            <v>TL REF</v>
          </cell>
          <cell r="Q166" t="str">
            <v>Central</v>
          </cell>
          <cell r="R166">
            <v>3</v>
          </cell>
          <cell r="U166">
            <v>0.25431034482758619</v>
          </cell>
          <cell r="V166">
            <v>2.2005677039529021</v>
          </cell>
          <cell r="W166">
            <v>0.54512195121951201</v>
          </cell>
        </row>
        <row r="167">
          <cell r="A167">
            <v>103</v>
          </cell>
          <cell r="B167" t="str">
            <v>Holroyd Complex - Stage 2 330/132kV Substation</v>
          </cell>
          <cell r="C167">
            <v>1</v>
          </cell>
          <cell r="D167">
            <v>40148</v>
          </cell>
          <cell r="E167">
            <v>21</v>
          </cell>
          <cell r="F167">
            <v>2</v>
          </cell>
          <cell r="G167">
            <v>39068</v>
          </cell>
          <cell r="H167">
            <v>2</v>
          </cell>
          <cell r="I167" t="str">
            <v>EHV TL -REF</v>
          </cell>
          <cell r="J167">
            <v>36</v>
          </cell>
          <cell r="L167" t="str">
            <v>6.5.14</v>
          </cell>
          <cell r="M167" t="str">
            <v>Poss</v>
          </cell>
          <cell r="N167" t="str">
            <v>Proposed</v>
          </cell>
          <cell r="O167" t="str">
            <v>Holroyd Stage 2 Line works - Contract</v>
          </cell>
          <cell r="P167" t="str">
            <v>TL EIS</v>
          </cell>
          <cell r="Q167" t="str">
            <v>Central</v>
          </cell>
          <cell r="R167">
            <v>12</v>
          </cell>
          <cell r="U167">
            <v>0.56000000000000005</v>
          </cell>
          <cell r="V167">
            <v>1.1692035398230087</v>
          </cell>
          <cell r="W167">
            <v>9.8406288624116272</v>
          </cell>
          <cell r="X167">
            <v>0.43016759776536317</v>
          </cell>
        </row>
        <row r="168">
          <cell r="A168">
            <v>104</v>
          </cell>
          <cell r="B168" t="str">
            <v>Holroyd Complex - Stage 2 330/132kV Substation</v>
          </cell>
          <cell r="C168">
            <v>1</v>
          </cell>
          <cell r="D168">
            <v>40148</v>
          </cell>
          <cell r="E168">
            <v>21</v>
          </cell>
          <cell r="F168">
            <v>3</v>
          </cell>
          <cell r="G168">
            <v>39428</v>
          </cell>
          <cell r="H168">
            <v>9</v>
          </cell>
          <cell r="I168" t="str">
            <v>330/132kV Aug</v>
          </cell>
          <cell r="J168">
            <v>24</v>
          </cell>
          <cell r="L168" t="str">
            <v>6.5.14</v>
          </cell>
          <cell r="M168" t="str">
            <v>Poss</v>
          </cell>
          <cell r="N168" t="str">
            <v>Proposed</v>
          </cell>
          <cell r="O168" t="str">
            <v>Establish Holroyd 330/132kV Substation - Contract</v>
          </cell>
          <cell r="P168" t="str">
            <v>330SS</v>
          </cell>
          <cell r="Q168" t="str">
            <v>Central</v>
          </cell>
          <cell r="R168">
            <v>18</v>
          </cell>
          <cell r="V168">
            <v>1.05</v>
          </cell>
          <cell r="W168">
            <v>13.685820895522387</v>
          </cell>
          <cell r="X168">
            <v>3.2641791044776118</v>
          </cell>
        </row>
        <row r="169">
          <cell r="A169">
            <v>105</v>
          </cell>
          <cell r="B169" t="str">
            <v>Holroyd Complex - Stage 2 330/132kV Substation</v>
          </cell>
          <cell r="C169">
            <v>1</v>
          </cell>
          <cell r="D169">
            <v>40148</v>
          </cell>
          <cell r="E169">
            <v>21</v>
          </cell>
          <cell r="F169">
            <v>2</v>
          </cell>
          <cell r="G169">
            <v>39428</v>
          </cell>
          <cell r="H169">
            <v>4</v>
          </cell>
          <cell r="I169" t="str">
            <v>TL -REF</v>
          </cell>
          <cell r="J169">
            <v>24</v>
          </cell>
          <cell r="L169" t="str">
            <v>6.5.14</v>
          </cell>
          <cell r="M169" t="str">
            <v>Poss</v>
          </cell>
          <cell r="N169" t="str">
            <v>Proposed</v>
          </cell>
          <cell r="O169" t="str">
            <v>Holroyd Stage 2 - Easement Services Crossing Contract</v>
          </cell>
          <cell r="P169" t="str">
            <v>TL REF</v>
          </cell>
          <cell r="Q169" t="str">
            <v>Central</v>
          </cell>
          <cell r="R169">
            <v>6</v>
          </cell>
          <cell r="V169">
            <v>0.50862068965517238</v>
          </cell>
          <cell r="W169">
            <v>4.4011354079058043</v>
          </cell>
          <cell r="X169">
            <v>1.090243902439024</v>
          </cell>
        </row>
        <row r="170">
          <cell r="A170">
            <v>106</v>
          </cell>
          <cell r="B170" t="str">
            <v>Holroyd Complex - Stage 3 Reinforce 330kV Capacity</v>
          </cell>
          <cell r="C170">
            <v>1</v>
          </cell>
          <cell r="D170">
            <v>40513</v>
          </cell>
          <cell r="E170">
            <v>21</v>
          </cell>
          <cell r="F170">
            <v>1</v>
          </cell>
          <cell r="G170">
            <v>38713</v>
          </cell>
          <cell r="H170">
            <v>1</v>
          </cell>
          <cell r="I170" t="str">
            <v>EHV TL -EIS</v>
          </cell>
          <cell r="J170">
            <v>60</v>
          </cell>
          <cell r="L170" t="str">
            <v>6.5.14</v>
          </cell>
          <cell r="M170" t="str">
            <v>Poss</v>
          </cell>
          <cell r="N170" t="str">
            <v>Proposed</v>
          </cell>
          <cell r="O170" t="str">
            <v>Holroyd - Stage 3 Line Works Contract</v>
          </cell>
          <cell r="P170" t="str">
            <v>TL EIS</v>
          </cell>
          <cell r="Q170" t="str">
            <v>Central</v>
          </cell>
          <cell r="R170">
            <v>20</v>
          </cell>
          <cell r="T170">
            <v>0.1866666666666667</v>
          </cell>
          <cell r="U170">
            <v>0.82666666666666688</v>
          </cell>
          <cell r="V170">
            <v>0.67440860215053788</v>
          </cell>
          <cell r="W170">
            <v>1.8580645161290319</v>
          </cell>
          <cell r="X170">
            <v>16.137954232147781</v>
          </cell>
          <cell r="Y170">
            <v>0.31623931623931634</v>
          </cell>
        </row>
        <row r="171">
          <cell r="A171">
            <v>107</v>
          </cell>
          <cell r="B171" t="str">
            <v>Holroyd Complex - Stage 3 Reinforce 330kV Capacity</v>
          </cell>
          <cell r="C171">
            <v>1</v>
          </cell>
          <cell r="D171">
            <v>40513</v>
          </cell>
          <cell r="E171">
            <v>21</v>
          </cell>
          <cell r="F171">
            <v>1</v>
          </cell>
          <cell r="G171">
            <v>39073</v>
          </cell>
          <cell r="H171">
            <v>3</v>
          </cell>
          <cell r="I171" t="str">
            <v>TL -EIS</v>
          </cell>
          <cell r="J171">
            <v>48</v>
          </cell>
          <cell r="L171" t="str">
            <v>6.5.14</v>
          </cell>
          <cell r="M171" t="str">
            <v>Poss</v>
          </cell>
          <cell r="N171" t="str">
            <v>Proposed</v>
          </cell>
          <cell r="O171" t="str">
            <v>Holroyd - Stage 3 132kV Cable Works Contract</v>
          </cell>
          <cell r="P171" t="str">
            <v>TL REF</v>
          </cell>
          <cell r="Q171" t="str">
            <v>Central</v>
          </cell>
          <cell r="R171">
            <v>8</v>
          </cell>
          <cell r="U171">
            <v>0.11487179487179489</v>
          </cell>
          <cell r="V171">
            <v>0.39179487179487188</v>
          </cell>
          <cell r="W171">
            <v>0.58133333333333326</v>
          </cell>
          <cell r="X171">
            <v>6.7554163701067624</v>
          </cell>
          <cell r="Y171">
            <v>0.15658362989323849</v>
          </cell>
        </row>
        <row r="172">
          <cell r="A172">
            <v>108</v>
          </cell>
          <cell r="B172" t="str">
            <v>Holroyd Complex - Stage 3 Reinforce 330kV Capacity</v>
          </cell>
          <cell r="C172">
            <v>1</v>
          </cell>
          <cell r="D172">
            <v>40513</v>
          </cell>
          <cell r="E172">
            <v>21</v>
          </cell>
          <cell r="F172">
            <v>3</v>
          </cell>
          <cell r="G172">
            <v>39793</v>
          </cell>
          <cell r="H172">
            <v>9</v>
          </cell>
          <cell r="I172" t="str">
            <v>330/132kV Aug</v>
          </cell>
          <cell r="J172">
            <v>24</v>
          </cell>
          <cell r="L172" t="str">
            <v>6.5.14</v>
          </cell>
          <cell r="M172" t="str">
            <v>Poss</v>
          </cell>
          <cell r="N172" t="str">
            <v>Proposed</v>
          </cell>
          <cell r="O172" t="str">
            <v>Holroyd - Stage 3 Substation Augmentation Contract</v>
          </cell>
          <cell r="P172" t="str">
            <v>330SS</v>
          </cell>
          <cell r="Q172" t="str">
            <v>Central</v>
          </cell>
          <cell r="R172">
            <v>8</v>
          </cell>
          <cell r="W172">
            <v>0.46666666666666679</v>
          </cell>
          <cell r="X172">
            <v>6.0825870646766171</v>
          </cell>
          <cell r="Y172">
            <v>1.4507462686567161</v>
          </cell>
        </row>
        <row r="173">
          <cell r="A173">
            <v>109</v>
          </cell>
          <cell r="B173" t="str">
            <v>Holroyd Complex - Stage 4 Aug Holroyd for 330kV Cable</v>
          </cell>
          <cell r="C173">
            <v>1</v>
          </cell>
          <cell r="D173">
            <v>40513</v>
          </cell>
          <cell r="E173">
            <v>21</v>
          </cell>
          <cell r="F173">
            <v>3</v>
          </cell>
          <cell r="G173">
            <v>39793</v>
          </cell>
          <cell r="H173">
            <v>9</v>
          </cell>
          <cell r="I173" t="str">
            <v>330/132kV Aug</v>
          </cell>
          <cell r="J173">
            <v>24</v>
          </cell>
          <cell r="L173" t="str">
            <v>6.5.14</v>
          </cell>
          <cell r="M173" t="str">
            <v>Poss</v>
          </cell>
          <cell r="N173" t="str">
            <v>Proposed</v>
          </cell>
          <cell r="O173" t="str">
            <v>Holroyd - Stage 4 Substation Augmentation Contract</v>
          </cell>
          <cell r="P173" t="str">
            <v>330SS</v>
          </cell>
          <cell r="Q173" t="str">
            <v>Central</v>
          </cell>
          <cell r="R173">
            <v>12</v>
          </cell>
          <cell r="W173">
            <v>0.7</v>
          </cell>
          <cell r="X173">
            <v>9.1238805970149262</v>
          </cell>
          <cell r="Y173">
            <v>2.1761194029850746</v>
          </cell>
        </row>
        <row r="174">
          <cell r="A174">
            <v>110</v>
          </cell>
          <cell r="B174" t="str">
            <v>Holroyd Complex - Stage 5 330kV Cable to Potts Hill</v>
          </cell>
          <cell r="C174">
            <v>1</v>
          </cell>
          <cell r="D174">
            <v>40513</v>
          </cell>
          <cell r="E174">
            <v>21</v>
          </cell>
          <cell r="F174">
            <v>1</v>
          </cell>
          <cell r="G174">
            <v>38713</v>
          </cell>
          <cell r="H174">
            <v>1</v>
          </cell>
          <cell r="I174" t="str">
            <v>EHV TL -EIS</v>
          </cell>
          <cell r="J174">
            <v>60</v>
          </cell>
          <cell r="L174" t="str">
            <v>6.5.14</v>
          </cell>
          <cell r="M174" t="str">
            <v>Poss</v>
          </cell>
          <cell r="N174" t="str">
            <v>Proposed</v>
          </cell>
          <cell r="O174" t="str">
            <v>Holroyd - Stage 5 First 330kV Cable Connection (17Km)</v>
          </cell>
          <cell r="P174" t="str">
            <v>HV Cable</v>
          </cell>
          <cell r="Q174" t="str">
            <v>Central</v>
          </cell>
          <cell r="R174">
            <v>100</v>
          </cell>
          <cell r="T174">
            <v>0.93333333333333346</v>
          </cell>
          <cell r="U174">
            <v>4.1333333333333337</v>
          </cell>
          <cell r="V174">
            <v>3.3720430107526882</v>
          </cell>
          <cell r="W174">
            <v>9.2903225806451619</v>
          </cell>
          <cell r="X174">
            <v>80.6897711607389</v>
          </cell>
          <cell r="Y174">
            <v>1.5811965811965818</v>
          </cell>
        </row>
        <row r="175">
          <cell r="A175">
            <v>111</v>
          </cell>
          <cell r="B175" t="str">
            <v>Kemps  - Sydney South: Kemps - Liverpool</v>
          </cell>
          <cell r="C175">
            <v>1</v>
          </cell>
          <cell r="D175">
            <v>40513</v>
          </cell>
          <cell r="E175">
            <v>22</v>
          </cell>
          <cell r="F175">
            <v>1</v>
          </cell>
          <cell r="G175">
            <v>38713</v>
          </cell>
          <cell r="H175">
            <v>1</v>
          </cell>
          <cell r="I175" t="str">
            <v>EHV TL -EIS</v>
          </cell>
          <cell r="J175">
            <v>60</v>
          </cell>
          <cell r="L175" t="str">
            <v>6.5.12</v>
          </cell>
          <cell r="M175" t="str">
            <v>Poss</v>
          </cell>
          <cell r="N175" t="str">
            <v>Proposed</v>
          </cell>
          <cell r="O175" t="str">
            <v>Kemps Creek to Liverpool Line - Contract</v>
          </cell>
          <cell r="P175" t="str">
            <v>TL EIS</v>
          </cell>
          <cell r="Q175" t="str">
            <v>Central</v>
          </cell>
          <cell r="R175">
            <v>12</v>
          </cell>
          <cell r="T175">
            <v>0.11200000000000003</v>
          </cell>
          <cell r="U175">
            <v>0.49600000000000016</v>
          </cell>
          <cell r="V175">
            <v>0.40464516129032274</v>
          </cell>
          <cell r="W175">
            <v>1.1148387096774193</v>
          </cell>
          <cell r="X175">
            <v>9.6827725392886688</v>
          </cell>
          <cell r="Y175">
            <v>0.18974358974358982</v>
          </cell>
        </row>
        <row r="176">
          <cell r="A176">
            <v>112</v>
          </cell>
          <cell r="B176" t="str">
            <v>Kemps  - Sydney South: Kemps - Liverpool</v>
          </cell>
          <cell r="C176">
            <v>1</v>
          </cell>
          <cell r="D176">
            <v>41244</v>
          </cell>
          <cell r="E176">
            <v>22</v>
          </cell>
          <cell r="F176">
            <v>1</v>
          </cell>
          <cell r="G176">
            <v>39444</v>
          </cell>
          <cell r="H176">
            <v>1</v>
          </cell>
          <cell r="I176" t="str">
            <v>EHV TL -EIS</v>
          </cell>
          <cell r="J176">
            <v>60</v>
          </cell>
          <cell r="L176" t="str">
            <v>6.5.12</v>
          </cell>
          <cell r="M176" t="str">
            <v>Poss</v>
          </cell>
          <cell r="N176" t="str">
            <v>Proposed</v>
          </cell>
          <cell r="O176" t="str">
            <v>Liverpool to Sydney South Line - Contract</v>
          </cell>
          <cell r="P176" t="str">
            <v>TL EIS</v>
          </cell>
          <cell r="Q176" t="str">
            <v>Central</v>
          </cell>
          <cell r="R176">
            <v>20</v>
          </cell>
          <cell r="V176">
            <v>0.1866666666666667</v>
          </cell>
          <cell r="W176">
            <v>0.82666666666666688</v>
          </cell>
          <cell r="X176">
            <v>0.67440860215053788</v>
          </cell>
          <cell r="Y176">
            <v>1.8580645161290319</v>
          </cell>
          <cell r="Z176">
            <v>16.137954232147781</v>
          </cell>
          <cell r="AA176">
            <v>0.31623931623931634</v>
          </cell>
        </row>
        <row r="177">
          <cell r="A177">
            <v>113</v>
          </cell>
          <cell r="B177" t="str">
            <v>Kemps  - Sydney South: Kemps - Liverpool</v>
          </cell>
          <cell r="C177">
            <v>1</v>
          </cell>
          <cell r="D177">
            <v>40513</v>
          </cell>
          <cell r="E177">
            <v>22</v>
          </cell>
          <cell r="F177">
            <v>3</v>
          </cell>
          <cell r="G177">
            <v>39793</v>
          </cell>
          <cell r="H177">
            <v>9</v>
          </cell>
          <cell r="I177" t="str">
            <v>330/132kV Aug</v>
          </cell>
          <cell r="J177">
            <v>24</v>
          </cell>
          <cell r="L177" t="str">
            <v>6.5.12</v>
          </cell>
          <cell r="M177" t="str">
            <v>Poss</v>
          </cell>
          <cell r="N177" t="str">
            <v>Proposed</v>
          </cell>
          <cell r="O177" t="str">
            <v>Liverpool Substation Augmentation - Contract</v>
          </cell>
          <cell r="P177" t="str">
            <v>330SS</v>
          </cell>
          <cell r="Q177" t="str">
            <v>Central</v>
          </cell>
          <cell r="R177">
            <v>5</v>
          </cell>
          <cell r="W177">
            <v>0.29166666666666674</v>
          </cell>
          <cell r="X177">
            <v>3.801616915422886</v>
          </cell>
          <cell r="Y177">
            <v>0.90671641791044766</v>
          </cell>
        </row>
        <row r="178">
          <cell r="A178">
            <v>114</v>
          </cell>
          <cell r="B178" t="str">
            <v>Kemps  - Sydney South: Kemps - Liverpool</v>
          </cell>
          <cell r="C178">
            <v>1</v>
          </cell>
          <cell r="D178">
            <v>40513</v>
          </cell>
          <cell r="E178">
            <v>22</v>
          </cell>
          <cell r="F178">
            <v>3</v>
          </cell>
          <cell r="G178">
            <v>39793</v>
          </cell>
          <cell r="H178">
            <v>9</v>
          </cell>
          <cell r="I178" t="str">
            <v>330/132kV Aug</v>
          </cell>
          <cell r="J178">
            <v>24</v>
          </cell>
          <cell r="L178" t="str">
            <v>6.5.12</v>
          </cell>
          <cell r="M178" t="str">
            <v>Poss</v>
          </cell>
          <cell r="N178" t="str">
            <v>Proposed</v>
          </cell>
          <cell r="O178" t="str">
            <v>Kemps Creek Substation Augmentation - Contract</v>
          </cell>
          <cell r="P178" t="str">
            <v>330SS</v>
          </cell>
          <cell r="Q178" t="str">
            <v>Central</v>
          </cell>
          <cell r="R178">
            <v>2</v>
          </cell>
          <cell r="W178">
            <v>0.1166666666666667</v>
          </cell>
          <cell r="X178">
            <v>1.5206467661691543</v>
          </cell>
          <cell r="Y178">
            <v>0.36268656716417902</v>
          </cell>
        </row>
        <row r="179">
          <cell r="A179">
            <v>115</v>
          </cell>
          <cell r="B179" t="str">
            <v>Kemps  - Sydney South: Kemps - Liverpool</v>
          </cell>
          <cell r="C179">
            <v>1</v>
          </cell>
          <cell r="D179">
            <v>41244</v>
          </cell>
          <cell r="E179">
            <v>22</v>
          </cell>
          <cell r="F179">
            <v>3</v>
          </cell>
          <cell r="G179">
            <v>40524</v>
          </cell>
          <cell r="H179">
            <v>9</v>
          </cell>
          <cell r="I179" t="str">
            <v>330/132kV Aug</v>
          </cell>
          <cell r="J179">
            <v>24</v>
          </cell>
          <cell r="L179" t="str">
            <v>6.5.12</v>
          </cell>
          <cell r="M179" t="str">
            <v>Poss</v>
          </cell>
          <cell r="N179" t="str">
            <v>Proposed</v>
          </cell>
          <cell r="O179" t="str">
            <v>Sydney South Augmentations - Contract</v>
          </cell>
          <cell r="P179" t="str">
            <v>330SS</v>
          </cell>
          <cell r="Q179" t="str">
            <v>Central</v>
          </cell>
          <cell r="R179">
            <v>6</v>
          </cell>
          <cell r="Y179">
            <v>0.35</v>
          </cell>
          <cell r="Z179">
            <v>4.5619402985074631</v>
          </cell>
          <cell r="AA179">
            <v>1.0880597014925373</v>
          </cell>
        </row>
        <row r="180">
          <cell r="A180">
            <v>116</v>
          </cell>
          <cell r="B180" t="str">
            <v>Kemps - Sydney South: Kemps Ck 500 kV Txs</v>
          </cell>
          <cell r="C180">
            <v>1</v>
          </cell>
          <cell r="D180">
            <v>40513</v>
          </cell>
          <cell r="E180">
            <v>23</v>
          </cell>
          <cell r="F180">
            <v>3</v>
          </cell>
          <cell r="G180">
            <v>39673</v>
          </cell>
          <cell r="H180">
            <v>8</v>
          </cell>
          <cell r="I180" t="str">
            <v>500/330kV Aug</v>
          </cell>
          <cell r="J180">
            <v>28</v>
          </cell>
          <cell r="L180" t="str">
            <v>6.5.12</v>
          </cell>
          <cell r="M180" t="str">
            <v>Poss</v>
          </cell>
          <cell r="N180" t="str">
            <v>Planning PT</v>
          </cell>
          <cell r="O180" t="str">
            <v>Kemps Crk 500/330kV Tx  Contract</v>
          </cell>
          <cell r="P180" t="str">
            <v>500SS</v>
          </cell>
          <cell r="Q180" t="str">
            <v>Central</v>
          </cell>
          <cell r="R180">
            <v>28</v>
          </cell>
          <cell r="W180">
            <v>2.2000000000000002</v>
          </cell>
          <cell r="X180">
            <v>21.609459459459455</v>
          </cell>
          <cell r="Y180">
            <v>4.1905405405405398</v>
          </cell>
        </row>
        <row r="181">
          <cell r="A181">
            <v>117</v>
          </cell>
          <cell r="B181" t="str">
            <v>Kempsey - Pt Macquarie 330kV TL</v>
          </cell>
          <cell r="C181">
            <v>1</v>
          </cell>
          <cell r="D181">
            <v>40148</v>
          </cell>
          <cell r="E181">
            <v>24</v>
          </cell>
          <cell r="F181">
            <v>1</v>
          </cell>
          <cell r="G181">
            <v>38348</v>
          </cell>
          <cell r="H181">
            <v>1</v>
          </cell>
          <cell r="I181" t="str">
            <v>EHV TL -EIS</v>
          </cell>
          <cell r="J181">
            <v>60</v>
          </cell>
          <cell r="L181" t="str">
            <v>6.4.1</v>
          </cell>
          <cell r="M181" t="str">
            <v>Likely</v>
          </cell>
          <cell r="N181" t="str">
            <v>Proposed</v>
          </cell>
          <cell r="O181" t="str">
            <v>Kempsey - Pt Macquarie 330kV TL - Contract</v>
          </cell>
          <cell r="P181" t="str">
            <v>TL EIS</v>
          </cell>
          <cell r="Q181" t="str">
            <v>Northern</v>
          </cell>
          <cell r="R181">
            <v>45</v>
          </cell>
          <cell r="S181">
            <v>0.42</v>
          </cell>
          <cell r="T181">
            <v>1.86</v>
          </cell>
          <cell r="U181">
            <v>1.5174193548387103</v>
          </cell>
          <cell r="V181">
            <v>4.1806451612903226</v>
          </cell>
          <cell r="W181">
            <v>36.310397022332509</v>
          </cell>
          <cell r="X181">
            <v>0.71153846153846179</v>
          </cell>
        </row>
        <row r="182">
          <cell r="A182">
            <v>118</v>
          </cell>
          <cell r="B182" t="str">
            <v>Kempsey - Pt Macquarie 330kV TL</v>
          </cell>
          <cell r="C182">
            <v>1</v>
          </cell>
          <cell r="D182">
            <v>39417</v>
          </cell>
          <cell r="E182">
            <v>24</v>
          </cell>
          <cell r="F182">
            <v>3</v>
          </cell>
          <cell r="G182">
            <v>38697</v>
          </cell>
          <cell r="H182">
            <v>10</v>
          </cell>
          <cell r="I182" t="str">
            <v>132kV Aug</v>
          </cell>
          <cell r="J182">
            <v>24</v>
          </cell>
          <cell r="L182" t="str">
            <v>6.4.1</v>
          </cell>
          <cell r="M182" t="str">
            <v>Likely</v>
          </cell>
          <cell r="N182" t="str">
            <v>Proposed</v>
          </cell>
          <cell r="O182" t="str">
            <v>Nambucca 132kV line switchbay - contract</v>
          </cell>
          <cell r="P182" t="str">
            <v>132SS</v>
          </cell>
          <cell r="Q182" t="str">
            <v>Northern</v>
          </cell>
          <cell r="R182">
            <v>0.5</v>
          </cell>
          <cell r="T182">
            <v>2.9166666666666674E-2</v>
          </cell>
          <cell r="U182">
            <v>0.38016169154228857</v>
          </cell>
          <cell r="V182">
            <v>9.0671641791044755E-2</v>
          </cell>
        </row>
        <row r="183">
          <cell r="A183">
            <v>119</v>
          </cell>
          <cell r="B183" t="str">
            <v>Kempsey - Pt Macquarie 330kV TL</v>
          </cell>
          <cell r="C183">
            <v>1</v>
          </cell>
          <cell r="D183">
            <v>39417</v>
          </cell>
          <cell r="E183">
            <v>24</v>
          </cell>
          <cell r="F183">
            <v>2</v>
          </cell>
          <cell r="G183">
            <v>38697</v>
          </cell>
          <cell r="H183">
            <v>4</v>
          </cell>
          <cell r="I183" t="str">
            <v>TL -REF</v>
          </cell>
          <cell r="J183">
            <v>24</v>
          </cell>
          <cell r="L183" t="str">
            <v>6.4.1</v>
          </cell>
          <cell r="M183" t="str">
            <v>Likely</v>
          </cell>
          <cell r="N183" t="str">
            <v>Proposed</v>
          </cell>
          <cell r="O183" t="str">
            <v>Kempsey 132kV Outlets Rearrangements - Contract</v>
          </cell>
          <cell r="P183" t="str">
            <v>TL REF</v>
          </cell>
          <cell r="Q183" t="str">
            <v>Northern</v>
          </cell>
          <cell r="R183">
            <v>1</v>
          </cell>
          <cell r="T183">
            <v>8.4770114942528757E-2</v>
          </cell>
          <cell r="U183">
            <v>0.73352256798430082</v>
          </cell>
          <cell r="V183">
            <v>0.18170731707317073</v>
          </cell>
        </row>
        <row r="184">
          <cell r="A184">
            <v>120</v>
          </cell>
          <cell r="B184" t="str">
            <v>Kempsey - Pt Macquarie 330kV TL</v>
          </cell>
          <cell r="C184">
            <v>1</v>
          </cell>
          <cell r="D184">
            <v>40148</v>
          </cell>
          <cell r="E184">
            <v>24</v>
          </cell>
          <cell r="F184">
            <v>1</v>
          </cell>
          <cell r="G184">
            <v>38708</v>
          </cell>
          <cell r="H184">
            <v>3</v>
          </cell>
          <cell r="I184" t="str">
            <v>TL -EIS</v>
          </cell>
          <cell r="J184">
            <v>48</v>
          </cell>
          <cell r="L184" t="str">
            <v>6.4.1</v>
          </cell>
          <cell r="M184" t="str">
            <v>Likely</v>
          </cell>
          <cell r="N184" t="str">
            <v>Proposed</v>
          </cell>
          <cell r="O184" t="str">
            <v>Port Macquarie 330kV to Port Macquarie 132kV Line (5km DCSP) Contract</v>
          </cell>
          <cell r="P184" t="str">
            <v>TL EIS</v>
          </cell>
          <cell r="Q184" t="str">
            <v>Northern</v>
          </cell>
          <cell r="R184">
            <v>8</v>
          </cell>
          <cell r="T184">
            <v>0.11487179487179489</v>
          </cell>
          <cell r="U184">
            <v>0.39179487179487188</v>
          </cell>
          <cell r="V184">
            <v>0.58133333333333326</v>
          </cell>
          <cell r="W184">
            <v>6.7554163701067624</v>
          </cell>
          <cell r="X184">
            <v>0.15658362989323849</v>
          </cell>
        </row>
        <row r="185">
          <cell r="A185">
            <v>121</v>
          </cell>
          <cell r="B185" t="str">
            <v>Kempsey - Pt Macquarie 330kV TL</v>
          </cell>
          <cell r="C185">
            <v>1</v>
          </cell>
          <cell r="D185">
            <v>40148</v>
          </cell>
          <cell r="E185">
            <v>24</v>
          </cell>
          <cell r="F185">
            <v>3</v>
          </cell>
          <cell r="G185">
            <v>39428</v>
          </cell>
          <cell r="H185">
            <v>10</v>
          </cell>
          <cell r="I185" t="str">
            <v>132kV Aug</v>
          </cell>
          <cell r="J185">
            <v>24</v>
          </cell>
          <cell r="L185" t="str">
            <v>6.4.1</v>
          </cell>
          <cell r="M185" t="str">
            <v>Likely</v>
          </cell>
          <cell r="N185" t="str">
            <v>Proposed</v>
          </cell>
          <cell r="O185" t="str">
            <v>Port Macquarie 132kV- New 132kV Line bay - Contract</v>
          </cell>
          <cell r="P185" t="str">
            <v>132SS</v>
          </cell>
          <cell r="Q185" t="str">
            <v>Northern</v>
          </cell>
          <cell r="R185">
            <v>1</v>
          </cell>
          <cell r="V185">
            <v>5.8333333333333348E-2</v>
          </cell>
          <cell r="W185">
            <v>0.76032338308457714</v>
          </cell>
          <cell r="X185">
            <v>0.18134328358208951</v>
          </cell>
        </row>
        <row r="186">
          <cell r="A186">
            <v>122</v>
          </cell>
          <cell r="B186" t="str">
            <v>Mid North Coast: Armidale - Kempsey 132 kV line</v>
          </cell>
          <cell r="C186">
            <v>1</v>
          </cell>
          <cell r="D186">
            <v>40878</v>
          </cell>
          <cell r="E186">
            <v>32</v>
          </cell>
          <cell r="F186">
            <v>1</v>
          </cell>
          <cell r="G186">
            <v>39078</v>
          </cell>
          <cell r="H186">
            <v>1</v>
          </cell>
          <cell r="I186" t="str">
            <v>EHV TL -EIS</v>
          </cell>
          <cell r="J186">
            <v>60</v>
          </cell>
          <cell r="L186" t="str">
            <v>6.5.3</v>
          </cell>
          <cell r="M186" t="str">
            <v>Poss</v>
          </cell>
          <cell r="N186" t="str">
            <v>Proposed</v>
          </cell>
          <cell r="O186" t="str">
            <v>Armidale - Kempsey TL Rebuild at 330kV (139Km) Contract</v>
          </cell>
          <cell r="P186" t="str">
            <v>TL EIS</v>
          </cell>
          <cell r="Q186" t="str">
            <v>Northern</v>
          </cell>
          <cell r="R186">
            <v>70</v>
          </cell>
          <cell r="U186">
            <v>0.65333333333333354</v>
          </cell>
          <cell r="V186">
            <v>2.8933333333333335</v>
          </cell>
          <cell r="W186">
            <v>2.3604301075268825</v>
          </cell>
          <cell r="X186">
            <v>6.5032258064516117</v>
          </cell>
          <cell r="Y186">
            <v>56.482839812517241</v>
          </cell>
          <cell r="Z186">
            <v>1.1068376068376073</v>
          </cell>
        </row>
        <row r="187">
          <cell r="A187">
            <v>123</v>
          </cell>
          <cell r="B187" t="str">
            <v>Mid North Coast: Coffs - Kempsey 132 kV line</v>
          </cell>
          <cell r="C187">
            <v>1</v>
          </cell>
          <cell r="D187">
            <v>39417</v>
          </cell>
          <cell r="E187">
            <v>33</v>
          </cell>
          <cell r="F187">
            <v>3</v>
          </cell>
          <cell r="G187">
            <v>38517</v>
          </cell>
          <cell r="H187">
            <v>7</v>
          </cell>
          <cell r="I187" t="str">
            <v>132kV Greenfield</v>
          </cell>
          <cell r="J187">
            <v>30</v>
          </cell>
          <cell r="L187" t="str">
            <v>6.5.3</v>
          </cell>
          <cell r="M187" t="str">
            <v>Poss</v>
          </cell>
          <cell r="N187" t="str">
            <v>Proposed</v>
          </cell>
          <cell r="O187" t="str">
            <v>Sawtell 132/66kV SS  - Contract</v>
          </cell>
          <cell r="P187" t="str">
            <v>132SS</v>
          </cell>
          <cell r="Q187" t="str">
            <v>Northern</v>
          </cell>
          <cell r="R187">
            <v>8</v>
          </cell>
          <cell r="S187">
            <v>1.4285714285714287E-2</v>
          </cell>
          <cell r="T187">
            <v>0.68571428571428605</v>
          </cell>
          <cell r="U187">
            <v>6.2349253731343293</v>
          </cell>
          <cell r="V187">
            <v>1.0650746268656719</v>
          </cell>
        </row>
        <row r="188">
          <cell r="A188">
            <v>124</v>
          </cell>
          <cell r="B188" t="str">
            <v>Mid North Coast: Coffs - Kempsey 132 kV line</v>
          </cell>
          <cell r="C188">
            <v>1</v>
          </cell>
          <cell r="D188">
            <v>39417</v>
          </cell>
          <cell r="E188">
            <v>33</v>
          </cell>
          <cell r="F188">
            <v>3</v>
          </cell>
          <cell r="G188">
            <v>38517</v>
          </cell>
          <cell r="H188">
            <v>7</v>
          </cell>
          <cell r="I188" t="str">
            <v>132kV Greenfield</v>
          </cell>
          <cell r="J188">
            <v>30</v>
          </cell>
          <cell r="L188" t="str">
            <v>6.5.3</v>
          </cell>
          <cell r="M188" t="str">
            <v>Poss</v>
          </cell>
          <cell r="N188" t="str">
            <v>Proposed</v>
          </cell>
          <cell r="O188" t="str">
            <v>Raleigh 132/66kV SS  - Contract</v>
          </cell>
          <cell r="P188" t="str">
            <v>132SS</v>
          </cell>
          <cell r="Q188" t="str">
            <v>Northern</v>
          </cell>
          <cell r="R188">
            <v>8</v>
          </cell>
          <cell r="S188">
            <v>1.4285714285714287E-2</v>
          </cell>
          <cell r="T188">
            <v>0.68571428571428605</v>
          </cell>
          <cell r="U188">
            <v>6.2349253731343293</v>
          </cell>
          <cell r="V188">
            <v>1.0650746268656719</v>
          </cell>
        </row>
        <row r="189">
          <cell r="A189">
            <v>125</v>
          </cell>
          <cell r="B189" t="str">
            <v>Mid North Coast: Coffs - Kempsey 132 kV line</v>
          </cell>
          <cell r="C189">
            <v>1</v>
          </cell>
          <cell r="D189">
            <v>39417</v>
          </cell>
          <cell r="E189">
            <v>33</v>
          </cell>
          <cell r="F189">
            <v>3</v>
          </cell>
          <cell r="G189">
            <v>38517</v>
          </cell>
          <cell r="H189">
            <v>7</v>
          </cell>
          <cell r="I189" t="str">
            <v>132kV Greenfield</v>
          </cell>
          <cell r="J189">
            <v>30</v>
          </cell>
          <cell r="L189" t="str">
            <v>6.5.3</v>
          </cell>
          <cell r="M189" t="str">
            <v>Poss</v>
          </cell>
          <cell r="N189" t="str">
            <v>Proposed</v>
          </cell>
          <cell r="O189" t="str">
            <v>Macksville 132/66kV SS  - Contract</v>
          </cell>
          <cell r="P189" t="str">
            <v>132SS</v>
          </cell>
          <cell r="Q189" t="str">
            <v>Northern</v>
          </cell>
          <cell r="R189">
            <v>8</v>
          </cell>
          <cell r="S189">
            <v>1.4285714285714287E-2</v>
          </cell>
          <cell r="T189">
            <v>0.68571428571428605</v>
          </cell>
          <cell r="U189">
            <v>6.2349253731343293</v>
          </cell>
          <cell r="V189">
            <v>1.0650746268656719</v>
          </cell>
        </row>
        <row r="190">
          <cell r="A190">
            <v>126</v>
          </cell>
          <cell r="B190" t="str">
            <v>Mid North Coast: Coffs - Kempsey 132 kV line</v>
          </cell>
          <cell r="C190">
            <v>1</v>
          </cell>
          <cell r="D190">
            <v>39417</v>
          </cell>
          <cell r="E190">
            <v>33</v>
          </cell>
          <cell r="F190">
            <v>3</v>
          </cell>
          <cell r="G190">
            <v>38697</v>
          </cell>
          <cell r="H190">
            <v>10</v>
          </cell>
          <cell r="I190" t="str">
            <v>132kV Aug</v>
          </cell>
          <cell r="J190">
            <v>24</v>
          </cell>
          <cell r="L190" t="str">
            <v>6.5.3</v>
          </cell>
          <cell r="M190" t="str">
            <v>Poss</v>
          </cell>
          <cell r="N190" t="str">
            <v>Proposed</v>
          </cell>
          <cell r="O190" t="str">
            <v>Coffs Harbour 132kV Augmentation - Contract</v>
          </cell>
          <cell r="P190" t="str">
            <v>132SS</v>
          </cell>
          <cell r="Q190" t="str">
            <v>Northern</v>
          </cell>
          <cell r="R190">
            <v>0.5</v>
          </cell>
          <cell r="T190">
            <v>2.9166666666666674E-2</v>
          </cell>
          <cell r="U190">
            <v>0.38016169154228857</v>
          </cell>
          <cell r="V190">
            <v>9.0671641791044755E-2</v>
          </cell>
        </row>
        <row r="191">
          <cell r="A191">
            <v>127</v>
          </cell>
          <cell r="B191" t="str">
            <v>Mid North Coast: Coffs - Kempsey 132 kV line</v>
          </cell>
          <cell r="C191">
            <v>1</v>
          </cell>
          <cell r="D191">
            <v>39417</v>
          </cell>
          <cell r="E191">
            <v>33</v>
          </cell>
          <cell r="F191">
            <v>3</v>
          </cell>
          <cell r="G191">
            <v>38697</v>
          </cell>
          <cell r="H191">
            <v>10</v>
          </cell>
          <cell r="I191" t="str">
            <v>132kV Aug</v>
          </cell>
          <cell r="J191">
            <v>24</v>
          </cell>
          <cell r="L191" t="str">
            <v>6.5.3</v>
          </cell>
          <cell r="M191" t="str">
            <v>Poss</v>
          </cell>
          <cell r="N191" t="str">
            <v>Proposed</v>
          </cell>
          <cell r="O191" t="str">
            <v>Nambucca 2nd 132kV/66kV Tx &amp; line swbays- Contract</v>
          </cell>
          <cell r="P191" t="str">
            <v>132TX</v>
          </cell>
          <cell r="Q191" t="str">
            <v>Northern</v>
          </cell>
          <cell r="R191">
            <v>5</v>
          </cell>
          <cell r="T191">
            <v>0.29166666666666674</v>
          </cell>
          <cell r="U191">
            <v>3.801616915422886</v>
          </cell>
          <cell r="V191">
            <v>0.90671641791044766</v>
          </cell>
        </row>
        <row r="192">
          <cell r="A192">
            <v>128</v>
          </cell>
          <cell r="B192" t="str">
            <v>Mid North Coast: Port Macquarie 330 kV SS</v>
          </cell>
          <cell r="C192">
            <v>1</v>
          </cell>
          <cell r="D192">
            <v>40878</v>
          </cell>
          <cell r="E192">
            <v>34</v>
          </cell>
          <cell r="F192">
            <v>3</v>
          </cell>
          <cell r="G192">
            <v>39798</v>
          </cell>
          <cell r="H192">
            <v>6</v>
          </cell>
          <cell r="I192" t="str">
            <v>330/132kV Greenfield</v>
          </cell>
          <cell r="J192">
            <v>36</v>
          </cell>
          <cell r="L192" t="str">
            <v>6.5.3</v>
          </cell>
          <cell r="M192" t="str">
            <v>Poss</v>
          </cell>
          <cell r="N192" t="str">
            <v>Proposed</v>
          </cell>
          <cell r="O192" t="str">
            <v>Port Macquarie 330/132kV SS - Contract</v>
          </cell>
          <cell r="P192" t="str">
            <v>330SS</v>
          </cell>
          <cell r="Q192" t="str">
            <v>Northern</v>
          </cell>
          <cell r="R192">
            <v>18</v>
          </cell>
          <cell r="W192">
            <v>0.56000000000000005</v>
          </cell>
          <cell r="X192">
            <v>1.6356521739130443</v>
          </cell>
          <cell r="Y192">
            <v>13.733004542504867</v>
          </cell>
          <cell r="Z192">
            <v>2.07134328358209</v>
          </cell>
        </row>
        <row r="193">
          <cell r="A193">
            <v>129</v>
          </cell>
          <cell r="B193" t="str">
            <v>QNI Upgrade proposal</v>
          </cell>
          <cell r="C193">
            <v>1</v>
          </cell>
          <cell r="D193">
            <v>40148</v>
          </cell>
          <cell r="E193">
            <v>45</v>
          </cell>
          <cell r="F193">
            <v>3</v>
          </cell>
          <cell r="G193">
            <v>39068</v>
          </cell>
          <cell r="H193">
            <v>6</v>
          </cell>
          <cell r="I193" t="str">
            <v>330/132kV Greenfield</v>
          </cell>
          <cell r="J193">
            <v>36</v>
          </cell>
          <cell r="L193" t="str">
            <v>6.5.1</v>
          </cell>
          <cell r="M193" t="str">
            <v>Poss</v>
          </cell>
          <cell r="N193" t="str">
            <v>Planning</v>
          </cell>
          <cell r="O193" t="str">
            <v>Series Compensation on QNI - Contract</v>
          </cell>
          <cell r="P193" t="str">
            <v>SVC</v>
          </cell>
          <cell r="Q193" t="str">
            <v>Northern</v>
          </cell>
          <cell r="R193">
            <v>50</v>
          </cell>
          <cell r="U193">
            <v>1.5555555555555558</v>
          </cell>
          <cell r="V193">
            <v>4.5434782608695654</v>
          </cell>
          <cell r="W193">
            <v>38.147234840291297</v>
          </cell>
          <cell r="X193">
            <v>5.753731343283583</v>
          </cell>
        </row>
        <row r="194">
          <cell r="A194">
            <v>130</v>
          </cell>
          <cell r="B194" t="str">
            <v>QNI Upgrade proposal</v>
          </cell>
          <cell r="C194">
            <v>1</v>
          </cell>
          <cell r="D194">
            <v>40878</v>
          </cell>
          <cell r="E194">
            <v>45</v>
          </cell>
          <cell r="F194">
            <v>1</v>
          </cell>
          <cell r="G194">
            <v>39078</v>
          </cell>
          <cell r="H194">
            <v>1</v>
          </cell>
          <cell r="I194" t="str">
            <v>EHV TL -EIS</v>
          </cell>
          <cell r="J194">
            <v>60</v>
          </cell>
          <cell r="L194" t="str">
            <v>6.5.1</v>
          </cell>
          <cell r="M194" t="str">
            <v>Poss</v>
          </cell>
          <cell r="N194" t="str">
            <v>Planning</v>
          </cell>
          <cell r="O194" t="str">
            <v>Replace Tamworth-Armidale 330kV Line - Contract</v>
          </cell>
          <cell r="P194" t="str">
            <v>TL EIS</v>
          </cell>
          <cell r="Q194" t="str">
            <v>Northern</v>
          </cell>
          <cell r="R194">
            <v>75</v>
          </cell>
          <cell r="U194">
            <v>0.7</v>
          </cell>
          <cell r="V194">
            <v>3.1</v>
          </cell>
          <cell r="W194">
            <v>2.5290322580645177</v>
          </cell>
          <cell r="X194">
            <v>6.967741935483871</v>
          </cell>
          <cell r="Y194">
            <v>60.517328370554182</v>
          </cell>
          <cell r="Z194">
            <v>1.1858974358974363</v>
          </cell>
        </row>
        <row r="195">
          <cell r="A195">
            <v>131</v>
          </cell>
          <cell r="B195" t="str">
            <v>QNI Upgrade proposal</v>
          </cell>
          <cell r="C195">
            <v>1</v>
          </cell>
          <cell r="D195">
            <v>40148</v>
          </cell>
          <cell r="E195">
            <v>45</v>
          </cell>
          <cell r="F195">
            <v>3</v>
          </cell>
          <cell r="G195">
            <v>39428</v>
          </cell>
          <cell r="H195">
            <v>10</v>
          </cell>
          <cell r="I195" t="str">
            <v>132kV Aug</v>
          </cell>
          <cell r="J195">
            <v>24</v>
          </cell>
          <cell r="L195" t="str">
            <v>6.5.1</v>
          </cell>
          <cell r="M195" t="str">
            <v>Poss</v>
          </cell>
          <cell r="N195" t="str">
            <v>Planning</v>
          </cell>
          <cell r="O195" t="str">
            <v>Phase Shifting Transformer - Armidale-Kempsey - Contract</v>
          </cell>
          <cell r="P195" t="str">
            <v>132TX</v>
          </cell>
          <cell r="Q195" t="str">
            <v>Northern</v>
          </cell>
          <cell r="R195">
            <v>18</v>
          </cell>
          <cell r="V195">
            <v>1.05</v>
          </cell>
          <cell r="W195">
            <v>13.685820895522387</v>
          </cell>
          <cell r="X195">
            <v>3.2641791044776118</v>
          </cell>
        </row>
        <row r="196">
          <cell r="A196">
            <v>132</v>
          </cell>
          <cell r="B196" t="str">
            <v>QNI Upgrade proposal</v>
          </cell>
          <cell r="C196">
            <v>1</v>
          </cell>
          <cell r="D196">
            <v>40148</v>
          </cell>
          <cell r="E196">
            <v>45</v>
          </cell>
          <cell r="F196">
            <v>3</v>
          </cell>
          <cell r="G196">
            <v>39428</v>
          </cell>
          <cell r="H196">
            <v>9</v>
          </cell>
          <cell r="I196" t="str">
            <v>330/132kV Aug</v>
          </cell>
          <cell r="J196">
            <v>24</v>
          </cell>
          <cell r="L196" t="str">
            <v>6.5.1</v>
          </cell>
          <cell r="M196" t="str">
            <v>Poss</v>
          </cell>
          <cell r="N196" t="str">
            <v>Planning</v>
          </cell>
          <cell r="O196" t="str">
            <v>SVC Control Enhancements - Contract</v>
          </cell>
          <cell r="P196" t="str">
            <v>SVC</v>
          </cell>
          <cell r="Q196" t="str">
            <v>Northern</v>
          </cell>
          <cell r="R196">
            <v>2</v>
          </cell>
          <cell r="V196">
            <v>0.1166666666666667</v>
          </cell>
          <cell r="W196">
            <v>1.5206467661691543</v>
          </cell>
          <cell r="X196">
            <v>0.36268656716417902</v>
          </cell>
        </row>
        <row r="197">
          <cell r="A197">
            <v>133</v>
          </cell>
          <cell r="B197" t="str">
            <v>QNI Upgrade proposal</v>
          </cell>
          <cell r="C197">
            <v>1</v>
          </cell>
          <cell r="D197">
            <v>40148</v>
          </cell>
          <cell r="E197">
            <v>45</v>
          </cell>
          <cell r="F197">
            <v>3</v>
          </cell>
          <cell r="G197">
            <v>39428</v>
          </cell>
          <cell r="H197">
            <v>9</v>
          </cell>
          <cell r="I197" t="str">
            <v>330/132kV Aug</v>
          </cell>
          <cell r="J197">
            <v>24</v>
          </cell>
          <cell r="L197" t="str">
            <v>6.5.1</v>
          </cell>
          <cell r="M197" t="str">
            <v>Poss</v>
          </cell>
          <cell r="N197" t="str">
            <v>Planning</v>
          </cell>
          <cell r="O197" t="str">
            <v>Tamworth 330kV SS Augmentations - Contract</v>
          </cell>
          <cell r="P197" t="str">
            <v>330SS</v>
          </cell>
          <cell r="Q197" t="str">
            <v>Northern</v>
          </cell>
          <cell r="R197">
            <v>2</v>
          </cell>
          <cell r="V197">
            <v>0.1166666666666667</v>
          </cell>
          <cell r="W197">
            <v>1.5206467661691543</v>
          </cell>
          <cell r="X197">
            <v>0.36268656716417902</v>
          </cell>
        </row>
        <row r="198">
          <cell r="A198">
            <v>134</v>
          </cell>
          <cell r="B198" t="str">
            <v>QNI Upgrade proposal</v>
          </cell>
          <cell r="C198">
            <v>1</v>
          </cell>
          <cell r="D198">
            <v>40148</v>
          </cell>
          <cell r="E198">
            <v>45</v>
          </cell>
          <cell r="F198">
            <v>3</v>
          </cell>
          <cell r="G198">
            <v>39428</v>
          </cell>
          <cell r="H198">
            <v>9</v>
          </cell>
          <cell r="I198" t="str">
            <v>330/132kV Aug</v>
          </cell>
          <cell r="J198">
            <v>24</v>
          </cell>
          <cell r="L198" t="str">
            <v>6.5.1</v>
          </cell>
          <cell r="M198" t="str">
            <v>Poss</v>
          </cell>
          <cell r="N198" t="str">
            <v>Planning</v>
          </cell>
          <cell r="O198" t="str">
            <v>Armidale 330kV SS Augmentations - Contract</v>
          </cell>
          <cell r="P198" t="str">
            <v>330SS</v>
          </cell>
          <cell r="Q198" t="str">
            <v>Northern</v>
          </cell>
          <cell r="R198">
            <v>4</v>
          </cell>
          <cell r="V198">
            <v>0.23333333333333339</v>
          </cell>
          <cell r="W198">
            <v>3.0412935323383086</v>
          </cell>
          <cell r="X198">
            <v>0.72537313432835804</v>
          </cell>
        </row>
        <row r="199">
          <cell r="A199">
            <v>135</v>
          </cell>
          <cell r="B199" t="str">
            <v>ACT and Surrounding Areas</v>
          </cell>
          <cell r="C199">
            <v>1</v>
          </cell>
          <cell r="D199">
            <v>40878</v>
          </cell>
          <cell r="E199">
            <v>1</v>
          </cell>
          <cell r="F199">
            <v>1</v>
          </cell>
          <cell r="G199">
            <v>39078</v>
          </cell>
          <cell r="H199">
            <v>1</v>
          </cell>
          <cell r="I199" t="str">
            <v>EHV TL -EIS</v>
          </cell>
          <cell r="J199">
            <v>60</v>
          </cell>
          <cell r="L199" t="str">
            <v>6.5.24</v>
          </cell>
          <cell r="M199" t="str">
            <v>Poss</v>
          </cell>
          <cell r="N199" t="str">
            <v>Future</v>
          </cell>
          <cell r="O199" t="str">
            <v>Construct Bungendore to Royalla 330kV line - contract</v>
          </cell>
          <cell r="P199" t="str">
            <v>TL EIS</v>
          </cell>
          <cell r="Q199" t="str">
            <v>Southern</v>
          </cell>
          <cell r="R199">
            <v>45</v>
          </cell>
          <cell r="U199">
            <v>0.42</v>
          </cell>
          <cell r="V199">
            <v>1.86</v>
          </cell>
          <cell r="W199">
            <v>1.5174193548387103</v>
          </cell>
          <cell r="X199">
            <v>4.1806451612903226</v>
          </cell>
          <cell r="Y199">
            <v>36.310397022332509</v>
          </cell>
          <cell r="Z199">
            <v>0.71153846153846179</v>
          </cell>
        </row>
        <row r="200">
          <cell r="A200">
            <v>136</v>
          </cell>
          <cell r="B200" t="str">
            <v>ACT and Surrounding Areas</v>
          </cell>
          <cell r="C200">
            <v>1</v>
          </cell>
          <cell r="D200">
            <v>40513</v>
          </cell>
          <cell r="E200">
            <v>1</v>
          </cell>
          <cell r="F200">
            <v>3</v>
          </cell>
          <cell r="G200">
            <v>39613</v>
          </cell>
          <cell r="H200">
            <v>7</v>
          </cell>
          <cell r="I200" t="str">
            <v>132kV Greenfield</v>
          </cell>
          <cell r="J200">
            <v>30</v>
          </cell>
          <cell r="L200" t="str">
            <v>6.5.24</v>
          </cell>
          <cell r="M200" t="str">
            <v>Poss</v>
          </cell>
          <cell r="N200" t="str">
            <v>Future</v>
          </cell>
          <cell r="O200" t="str">
            <v>Establish Royalla 132kV switching stn (8 x 132kV switchbays)</v>
          </cell>
          <cell r="P200" t="str">
            <v>132SS</v>
          </cell>
          <cell r="Q200" t="str">
            <v>Southern</v>
          </cell>
          <cell r="R200">
            <v>8</v>
          </cell>
          <cell r="V200">
            <v>1.4285714285714287E-2</v>
          </cell>
          <cell r="W200">
            <v>0.68571428571428605</v>
          </cell>
          <cell r="X200">
            <v>6.2349253731343293</v>
          </cell>
          <cell r="Y200">
            <v>1.0650746268656719</v>
          </cell>
        </row>
        <row r="201">
          <cell r="A201">
            <v>137</v>
          </cell>
          <cell r="B201" t="str">
            <v>ACT and Surrounding Areas</v>
          </cell>
          <cell r="C201">
            <v>1</v>
          </cell>
          <cell r="D201">
            <v>40513</v>
          </cell>
          <cell r="E201">
            <v>1</v>
          </cell>
          <cell r="F201">
            <v>2</v>
          </cell>
          <cell r="G201">
            <v>39793</v>
          </cell>
          <cell r="H201">
            <v>4</v>
          </cell>
          <cell r="I201" t="str">
            <v>TL -REF</v>
          </cell>
          <cell r="J201">
            <v>24</v>
          </cell>
          <cell r="L201" t="str">
            <v>6.5.24</v>
          </cell>
          <cell r="M201" t="str">
            <v>Poss</v>
          </cell>
          <cell r="N201" t="str">
            <v>Future</v>
          </cell>
          <cell r="O201" t="str">
            <v>132kV Line Easements - Royalla Outlets - Contract</v>
          </cell>
          <cell r="P201" t="str">
            <v>TL REF</v>
          </cell>
          <cell r="Q201" t="str">
            <v>Southern</v>
          </cell>
          <cell r="R201">
            <v>4</v>
          </cell>
          <cell r="W201">
            <v>0.33908045977011503</v>
          </cell>
          <cell r="X201">
            <v>2.9340902719372033</v>
          </cell>
          <cell r="Y201">
            <v>0.72682926829268291</v>
          </cell>
        </row>
        <row r="202">
          <cell r="A202">
            <v>138</v>
          </cell>
          <cell r="B202" t="str">
            <v>ACT and Surrounding Areas</v>
          </cell>
          <cell r="C202">
            <v>1</v>
          </cell>
          <cell r="D202">
            <v>40513</v>
          </cell>
          <cell r="E202">
            <v>1</v>
          </cell>
          <cell r="F202">
            <v>2</v>
          </cell>
          <cell r="G202">
            <v>39793</v>
          </cell>
          <cell r="H202">
            <v>4</v>
          </cell>
          <cell r="I202" t="str">
            <v>TL -REF</v>
          </cell>
          <cell r="J202">
            <v>24</v>
          </cell>
          <cell r="L202" t="str">
            <v>6.5.24</v>
          </cell>
          <cell r="M202" t="str">
            <v>Poss</v>
          </cell>
          <cell r="N202" t="str">
            <v>Future</v>
          </cell>
          <cell r="O202" t="str">
            <v>2x132kV lines from Royalla to ACTEW Gilmore Substation - contract</v>
          </cell>
          <cell r="P202" t="str">
            <v>TL REF</v>
          </cell>
          <cell r="Q202" t="str">
            <v>Southern</v>
          </cell>
          <cell r="R202">
            <v>10</v>
          </cell>
          <cell r="W202">
            <v>0.84770114942528751</v>
          </cell>
          <cell r="X202">
            <v>7.335225679843008</v>
          </cell>
          <cell r="Y202">
            <v>1.8170731707317072</v>
          </cell>
        </row>
        <row r="203">
          <cell r="A203">
            <v>139</v>
          </cell>
          <cell r="B203" t="str">
            <v>ACT and Surrounding Areas</v>
          </cell>
          <cell r="C203">
            <v>1</v>
          </cell>
          <cell r="D203">
            <v>40878</v>
          </cell>
          <cell r="E203">
            <v>1</v>
          </cell>
          <cell r="F203">
            <v>3</v>
          </cell>
          <cell r="G203">
            <v>39798</v>
          </cell>
          <cell r="H203">
            <v>6</v>
          </cell>
          <cell r="I203" t="str">
            <v>330/132kV Greenfield</v>
          </cell>
          <cell r="J203">
            <v>36</v>
          </cell>
          <cell r="L203" t="str">
            <v>6.5.24</v>
          </cell>
          <cell r="M203" t="str">
            <v>Poss</v>
          </cell>
          <cell r="N203" t="str">
            <v>Future</v>
          </cell>
          <cell r="O203" t="str">
            <v>Establish Royalla 330/132kV substation</v>
          </cell>
          <cell r="P203" t="str">
            <v>330SS</v>
          </cell>
          <cell r="Q203" t="str">
            <v>Southern</v>
          </cell>
          <cell r="R203">
            <v>18</v>
          </cell>
          <cell r="W203">
            <v>0.56000000000000005</v>
          </cell>
          <cell r="X203">
            <v>1.6356521739130443</v>
          </cell>
          <cell r="Y203">
            <v>13.733004542504867</v>
          </cell>
          <cell r="Z203">
            <v>2.07134328358209</v>
          </cell>
        </row>
        <row r="204">
          <cell r="A204">
            <v>140</v>
          </cell>
          <cell r="B204" t="str">
            <v>ACT and Surrounding Areas</v>
          </cell>
          <cell r="C204">
            <v>1</v>
          </cell>
          <cell r="D204">
            <v>40878</v>
          </cell>
          <cell r="E204">
            <v>1</v>
          </cell>
          <cell r="F204">
            <v>3</v>
          </cell>
          <cell r="G204">
            <v>39798</v>
          </cell>
          <cell r="H204">
            <v>6</v>
          </cell>
          <cell r="I204" t="str">
            <v>330/132kV Greenfield</v>
          </cell>
          <cell r="J204">
            <v>36</v>
          </cell>
          <cell r="L204" t="str">
            <v>6.5.24</v>
          </cell>
          <cell r="M204" t="str">
            <v>Poss</v>
          </cell>
          <cell r="N204" t="str">
            <v>Future</v>
          </cell>
          <cell r="O204" t="str">
            <v>Establish Bungendore 330kV Switching Station (3 breaker mesh)</v>
          </cell>
          <cell r="P204" t="str">
            <v>330SS</v>
          </cell>
          <cell r="Q204" t="str">
            <v>Southern</v>
          </cell>
          <cell r="R204">
            <v>14</v>
          </cell>
          <cell r="W204">
            <v>0.43555555555555558</v>
          </cell>
          <cell r="X204">
            <v>1.2721739130434788</v>
          </cell>
          <cell r="Y204">
            <v>10.681225755281563</v>
          </cell>
          <cell r="Z204">
            <v>1.6110447761194036</v>
          </cell>
        </row>
        <row r="205">
          <cell r="A205">
            <v>141</v>
          </cell>
          <cell r="B205" t="str">
            <v>Cooma and Bega supply</v>
          </cell>
          <cell r="C205">
            <v>1</v>
          </cell>
          <cell r="D205">
            <v>40878</v>
          </cell>
          <cell r="E205">
            <v>11</v>
          </cell>
          <cell r="F205">
            <v>1</v>
          </cell>
          <cell r="G205">
            <v>39078</v>
          </cell>
          <cell r="H205">
            <v>1</v>
          </cell>
          <cell r="I205" t="str">
            <v>EHV TL -EIS</v>
          </cell>
          <cell r="J205">
            <v>60</v>
          </cell>
          <cell r="L205" t="str">
            <v>6.5.25</v>
          </cell>
          <cell r="M205" t="str">
            <v>Poss</v>
          </cell>
          <cell r="N205" t="str">
            <v>Future</v>
          </cell>
          <cell r="O205" t="str">
            <v>Royalla- Cooma 330kV TL- Contract</v>
          </cell>
          <cell r="P205" t="str">
            <v>TL EIS</v>
          </cell>
          <cell r="Q205" t="str">
            <v>Southern</v>
          </cell>
          <cell r="R205">
            <v>60</v>
          </cell>
          <cell r="U205">
            <v>0.56000000000000005</v>
          </cell>
          <cell r="V205">
            <v>2.48</v>
          </cell>
          <cell r="W205">
            <v>2.023225806451614</v>
          </cell>
          <cell r="X205">
            <v>5.5741935483870959</v>
          </cell>
          <cell r="Y205">
            <v>48.41386269644336</v>
          </cell>
          <cell r="Z205">
            <v>0.94871794871794912</v>
          </cell>
        </row>
        <row r="206">
          <cell r="A206">
            <v>142</v>
          </cell>
          <cell r="B206" t="str">
            <v>Cooma and Bega supply</v>
          </cell>
          <cell r="C206">
            <v>1</v>
          </cell>
          <cell r="D206">
            <v>40148</v>
          </cell>
          <cell r="E206">
            <v>11</v>
          </cell>
          <cell r="F206">
            <v>3</v>
          </cell>
          <cell r="G206">
            <v>39248</v>
          </cell>
          <cell r="H206">
            <v>7</v>
          </cell>
          <cell r="I206" t="str">
            <v>132kV Greenfield</v>
          </cell>
          <cell r="J206">
            <v>30</v>
          </cell>
          <cell r="L206" t="str">
            <v>6.5.25-6</v>
          </cell>
          <cell r="M206" t="str">
            <v>Poss</v>
          </cell>
          <cell r="N206" t="str">
            <v>Future</v>
          </cell>
          <cell r="O206" t="str">
            <v>Establish North Cooma 132kV S.Stn - Contract</v>
          </cell>
          <cell r="P206" t="str">
            <v>132SS</v>
          </cell>
          <cell r="Q206" t="str">
            <v>Southern</v>
          </cell>
          <cell r="R206">
            <v>6</v>
          </cell>
          <cell r="U206">
            <v>1.0714285714285714E-2</v>
          </cell>
          <cell r="V206">
            <v>0.51428571428571446</v>
          </cell>
          <cell r="W206">
            <v>4.6761940298507456</v>
          </cell>
          <cell r="X206">
            <v>0.79880597014925392</v>
          </cell>
        </row>
        <row r="207">
          <cell r="A207">
            <v>143</v>
          </cell>
          <cell r="B207" t="str">
            <v>Cooma and Bega supply</v>
          </cell>
          <cell r="C207">
            <v>1</v>
          </cell>
          <cell r="D207">
            <v>40148</v>
          </cell>
          <cell r="E207">
            <v>11</v>
          </cell>
          <cell r="F207">
            <v>2</v>
          </cell>
          <cell r="G207">
            <v>39428</v>
          </cell>
          <cell r="H207">
            <v>4</v>
          </cell>
          <cell r="I207" t="str">
            <v>TL -REF</v>
          </cell>
          <cell r="J207">
            <v>24</v>
          </cell>
          <cell r="L207" t="str">
            <v>6.5.25</v>
          </cell>
          <cell r="M207" t="str">
            <v>Poss</v>
          </cell>
          <cell r="N207" t="str">
            <v>Future</v>
          </cell>
          <cell r="O207" t="str">
            <v>North Cooma 330/132kV Substation Outlets - Contracts</v>
          </cell>
          <cell r="P207" t="str">
            <v>TL REF</v>
          </cell>
          <cell r="Q207" t="str">
            <v>Southern</v>
          </cell>
          <cell r="R207">
            <v>3</v>
          </cell>
          <cell r="V207">
            <v>0.25431034482758619</v>
          </cell>
          <cell r="W207">
            <v>2.2005677039529021</v>
          </cell>
          <cell r="X207">
            <v>0.54512195121951201</v>
          </cell>
        </row>
        <row r="208">
          <cell r="A208">
            <v>144</v>
          </cell>
          <cell r="B208" t="str">
            <v>Cooma and Bega supply</v>
          </cell>
          <cell r="C208">
            <v>1</v>
          </cell>
          <cell r="D208">
            <v>42705</v>
          </cell>
          <cell r="E208">
            <v>11</v>
          </cell>
          <cell r="F208">
            <v>3</v>
          </cell>
          <cell r="G208">
            <v>41625</v>
          </cell>
          <cell r="H208">
            <v>6</v>
          </cell>
          <cell r="I208" t="str">
            <v>330/132kV Greenfield</v>
          </cell>
          <cell r="J208">
            <v>36</v>
          </cell>
          <cell r="L208" t="str">
            <v>6.5.25</v>
          </cell>
          <cell r="M208" t="str">
            <v>Poss</v>
          </cell>
          <cell r="N208" t="str">
            <v>Future</v>
          </cell>
          <cell r="O208" t="str">
            <v>Establish North Cooma 330/132kV - Contract</v>
          </cell>
          <cell r="P208" t="str">
            <v>132SS</v>
          </cell>
          <cell r="Q208" t="str">
            <v>Southern</v>
          </cell>
          <cell r="R208">
            <v>18</v>
          </cell>
          <cell r="AB208">
            <v>0.56000000000000005</v>
          </cell>
          <cell r="AC208">
            <v>1.6356521739130443</v>
          </cell>
          <cell r="AD208">
            <v>13.733004542504867</v>
          </cell>
          <cell r="AE208">
            <v>2.07134328358209</v>
          </cell>
        </row>
        <row r="209">
          <cell r="A209">
            <v>145</v>
          </cell>
          <cell r="B209" t="str">
            <v>Bayswater - Mount Piper 500 kV</v>
          </cell>
          <cell r="C209">
            <v>1</v>
          </cell>
          <cell r="D209">
            <v>39783</v>
          </cell>
          <cell r="E209">
            <v>4</v>
          </cell>
          <cell r="F209">
            <v>3</v>
          </cell>
          <cell r="G209">
            <v>38583</v>
          </cell>
          <cell r="H209">
            <v>5</v>
          </cell>
          <cell r="I209" t="str">
            <v>500/330kV Greenfield</v>
          </cell>
          <cell r="J209">
            <v>40</v>
          </cell>
          <cell r="L209" t="str">
            <v>6.5.6,34</v>
          </cell>
          <cell r="M209" t="str">
            <v>Poss</v>
          </cell>
          <cell r="N209" t="str">
            <v>Future</v>
          </cell>
          <cell r="O209" t="str">
            <v>Mt Piper 330kV Aug Stage 1 - Contract</v>
          </cell>
          <cell r="P209" t="str">
            <v>330SS</v>
          </cell>
          <cell r="Q209" t="str">
            <v>Central</v>
          </cell>
          <cell r="R209">
            <v>2</v>
          </cell>
          <cell r="T209">
            <v>0.11</v>
          </cell>
          <cell r="U209">
            <v>0.26447368421052642</v>
          </cell>
          <cell r="V209">
            <v>1.4045960832313347</v>
          </cell>
          <cell r="W209">
            <v>0.22093023255813962</v>
          </cell>
        </row>
        <row r="210">
          <cell r="A210">
            <v>146</v>
          </cell>
          <cell r="B210" t="str">
            <v>Bayswater - Mount Piper 500 kV</v>
          </cell>
          <cell r="C210">
            <v>1</v>
          </cell>
          <cell r="D210">
            <v>39783</v>
          </cell>
          <cell r="E210">
            <v>4</v>
          </cell>
          <cell r="F210">
            <v>3</v>
          </cell>
          <cell r="G210">
            <v>38583</v>
          </cell>
          <cell r="H210">
            <v>5</v>
          </cell>
          <cell r="I210" t="str">
            <v>500/330kV Greenfield</v>
          </cell>
          <cell r="J210">
            <v>40</v>
          </cell>
          <cell r="L210" t="str">
            <v>6.5.6,34</v>
          </cell>
          <cell r="M210" t="str">
            <v>Poss</v>
          </cell>
          <cell r="N210" t="str">
            <v>Future</v>
          </cell>
          <cell r="O210" t="str">
            <v>Wollar SS 500kV Upgrade - Contract</v>
          </cell>
          <cell r="P210" t="str">
            <v>500SS</v>
          </cell>
          <cell r="Q210" t="str">
            <v>Northern</v>
          </cell>
          <cell r="R210">
            <v>15</v>
          </cell>
          <cell r="T210">
            <v>0.82499999999999996</v>
          </cell>
          <cell r="U210">
            <v>1.9835526315789482</v>
          </cell>
          <cell r="V210">
            <v>10.534470624235011</v>
          </cell>
          <cell r="W210">
            <v>1.6569767441860472</v>
          </cell>
        </row>
        <row r="211">
          <cell r="A211">
            <v>147</v>
          </cell>
          <cell r="B211" t="str">
            <v>Bayswater - Mount Piper 500 kV</v>
          </cell>
          <cell r="C211">
            <v>1</v>
          </cell>
          <cell r="D211">
            <v>39783</v>
          </cell>
          <cell r="E211">
            <v>4</v>
          </cell>
          <cell r="F211">
            <v>3</v>
          </cell>
          <cell r="G211">
            <v>38583</v>
          </cell>
          <cell r="H211">
            <v>5</v>
          </cell>
          <cell r="I211" t="str">
            <v>500/330kV Greenfield</v>
          </cell>
          <cell r="J211">
            <v>40</v>
          </cell>
          <cell r="L211" t="str">
            <v>6.5.6,34</v>
          </cell>
          <cell r="M211" t="str">
            <v>Poss</v>
          </cell>
          <cell r="N211" t="str">
            <v>Future</v>
          </cell>
          <cell r="O211" t="str">
            <v>500/330kV substn Stage 1 at Mt Piper- Contract</v>
          </cell>
          <cell r="P211" t="str">
            <v>500SS</v>
          </cell>
          <cell r="Q211" t="str">
            <v>Northern</v>
          </cell>
          <cell r="R211">
            <v>75</v>
          </cell>
          <cell r="T211">
            <v>4.125</v>
          </cell>
          <cell r="U211">
            <v>9.9177631578947398</v>
          </cell>
          <cell r="V211">
            <v>52.672353121175043</v>
          </cell>
          <cell r="W211">
            <v>8.2848837209302353</v>
          </cell>
        </row>
        <row r="212">
          <cell r="A212">
            <v>148</v>
          </cell>
          <cell r="B212" t="str">
            <v>Bayswater - Mount Piper 500 kV</v>
          </cell>
          <cell r="C212">
            <v>1</v>
          </cell>
          <cell r="D212">
            <v>39783</v>
          </cell>
          <cell r="E212">
            <v>4</v>
          </cell>
          <cell r="F212">
            <v>3</v>
          </cell>
          <cell r="G212">
            <v>38583</v>
          </cell>
          <cell r="H212">
            <v>5</v>
          </cell>
          <cell r="I212" t="str">
            <v>500/330kV Greenfield</v>
          </cell>
          <cell r="J212">
            <v>40</v>
          </cell>
          <cell r="L212" t="str">
            <v>6.5.6,34</v>
          </cell>
          <cell r="M212" t="str">
            <v>Poss</v>
          </cell>
          <cell r="N212" t="str">
            <v>Future</v>
          </cell>
          <cell r="O212" t="str">
            <v>500/300kV substn at Bayswater - contract</v>
          </cell>
          <cell r="P212" t="str">
            <v>500SS</v>
          </cell>
          <cell r="Q212" t="str">
            <v>Northern</v>
          </cell>
          <cell r="R212">
            <v>65</v>
          </cell>
          <cell r="T212">
            <v>3.5750000000000002</v>
          </cell>
          <cell r="U212">
            <v>8.595394736842108</v>
          </cell>
          <cell r="V212">
            <v>45.649372705018372</v>
          </cell>
          <cell r="W212">
            <v>7.1802325581395374</v>
          </cell>
        </row>
        <row r="213">
          <cell r="A213">
            <v>149</v>
          </cell>
          <cell r="B213" t="str">
            <v>Bayswater - Mount Piper 500 kV</v>
          </cell>
          <cell r="C213">
            <v>1</v>
          </cell>
          <cell r="D213">
            <v>39783</v>
          </cell>
          <cell r="E213">
            <v>4</v>
          </cell>
          <cell r="F213">
            <v>2</v>
          </cell>
          <cell r="G213">
            <v>38703</v>
          </cell>
          <cell r="H213">
            <v>2</v>
          </cell>
          <cell r="I213" t="str">
            <v>EHV TL -REF</v>
          </cell>
          <cell r="J213">
            <v>36</v>
          </cell>
          <cell r="L213" t="str">
            <v>6.5.6,34</v>
          </cell>
          <cell r="M213" t="str">
            <v>Poss</v>
          </cell>
          <cell r="N213" t="str">
            <v>Future</v>
          </cell>
          <cell r="O213" t="str">
            <v>Mt Piper - Wang Line Works - Contract</v>
          </cell>
          <cell r="P213" t="str">
            <v>TL REF</v>
          </cell>
          <cell r="Q213" t="str">
            <v>Central</v>
          </cell>
          <cell r="R213">
            <v>5</v>
          </cell>
          <cell r="T213">
            <v>0.23333333333333331</v>
          </cell>
          <cell r="U213">
            <v>0.48716814159292038</v>
          </cell>
          <cell r="V213">
            <v>4.1002620260048452</v>
          </cell>
          <cell r="W213">
            <v>0.17923649906890135</v>
          </cell>
        </row>
        <row r="214">
          <cell r="A214">
            <v>150</v>
          </cell>
          <cell r="B214" t="str">
            <v>Bayswater - Mount Piper 500 kV</v>
          </cell>
          <cell r="C214">
            <v>1</v>
          </cell>
          <cell r="D214">
            <v>39783</v>
          </cell>
          <cell r="E214">
            <v>4</v>
          </cell>
          <cell r="F214">
            <v>2</v>
          </cell>
          <cell r="G214">
            <v>38703</v>
          </cell>
          <cell r="H214">
            <v>2</v>
          </cell>
          <cell r="I214" t="str">
            <v>EHV TL -REF</v>
          </cell>
          <cell r="J214">
            <v>36</v>
          </cell>
          <cell r="L214" t="str">
            <v>6.5.6,34</v>
          </cell>
          <cell r="M214" t="str">
            <v>Poss</v>
          </cell>
          <cell r="N214" t="str">
            <v>Future</v>
          </cell>
          <cell r="O214" t="str">
            <v>Bayswater - Mt Piper Line reconnections - contract</v>
          </cell>
          <cell r="P214" t="str">
            <v>TL REF</v>
          </cell>
          <cell r="Q214" t="str">
            <v>Northern</v>
          </cell>
          <cell r="R214">
            <v>5</v>
          </cell>
          <cell r="T214">
            <v>0.23333333333333331</v>
          </cell>
          <cell r="U214">
            <v>0.48716814159292038</v>
          </cell>
          <cell r="V214">
            <v>4.1002620260048452</v>
          </cell>
          <cell r="W214">
            <v>0.17923649906890135</v>
          </cell>
        </row>
        <row r="215">
          <cell r="A215">
            <v>151</v>
          </cell>
          <cell r="B215" t="str">
            <v>Marulan - Bannaby 500 kV</v>
          </cell>
          <cell r="C215">
            <v>0</v>
          </cell>
          <cell r="D215">
            <v>40148</v>
          </cell>
          <cell r="E215">
            <v>30</v>
          </cell>
          <cell r="F215">
            <v>3</v>
          </cell>
          <cell r="G215">
            <v>38948</v>
          </cell>
          <cell r="H215">
            <v>5</v>
          </cell>
          <cell r="I215" t="str">
            <v>500/330kV Greenfield</v>
          </cell>
          <cell r="J215">
            <v>40</v>
          </cell>
          <cell r="L215" t="str">
            <v>6.5.6,34</v>
          </cell>
          <cell r="M215" t="str">
            <v>Poss</v>
          </cell>
          <cell r="N215" t="str">
            <v>Future</v>
          </cell>
          <cell r="O215" t="str">
            <v>Marulan 500/330kV Stage 1 Development - Contract</v>
          </cell>
          <cell r="P215" t="str">
            <v>500SS</v>
          </cell>
          <cell r="Q215" t="str">
            <v>Southern</v>
          </cell>
          <cell r="R215">
            <v>25</v>
          </cell>
          <cell r="U215">
            <v>1.375</v>
          </cell>
          <cell r="V215">
            <v>3.3059210526315796</v>
          </cell>
          <cell r="W215">
            <v>17.55745104039168</v>
          </cell>
          <cell r="X215">
            <v>2.7616279069767455</v>
          </cell>
        </row>
        <row r="216">
          <cell r="A216">
            <v>152</v>
          </cell>
          <cell r="B216" t="str">
            <v>Marulan - Bannaby 500 kV</v>
          </cell>
          <cell r="C216">
            <v>1</v>
          </cell>
          <cell r="D216">
            <v>40148</v>
          </cell>
          <cell r="E216">
            <v>30</v>
          </cell>
          <cell r="F216">
            <v>3</v>
          </cell>
          <cell r="G216">
            <v>38948</v>
          </cell>
          <cell r="H216">
            <v>5</v>
          </cell>
          <cell r="I216" t="str">
            <v>500/330kV Greenfield</v>
          </cell>
          <cell r="J216">
            <v>40</v>
          </cell>
          <cell r="L216" t="str">
            <v>6.5.6,34</v>
          </cell>
          <cell r="M216" t="str">
            <v>Poss</v>
          </cell>
          <cell r="N216" t="str">
            <v>Future</v>
          </cell>
          <cell r="O216" t="str">
            <v>Bannaby 500/330kV Stage 1 Development - Contract</v>
          </cell>
          <cell r="P216" t="str">
            <v>500SS</v>
          </cell>
          <cell r="Q216" t="str">
            <v>Southern</v>
          </cell>
          <cell r="R216">
            <v>75</v>
          </cell>
          <cell r="U216">
            <v>4.125</v>
          </cell>
          <cell r="V216">
            <v>9.9177631578947398</v>
          </cell>
          <cell r="W216">
            <v>52.672353121175043</v>
          </cell>
          <cell r="X216">
            <v>8.2848837209302353</v>
          </cell>
        </row>
        <row r="217">
          <cell r="A217">
            <v>153</v>
          </cell>
          <cell r="B217" t="str">
            <v>Marulan - Bannaby 500 kV</v>
          </cell>
          <cell r="C217">
            <v>0</v>
          </cell>
          <cell r="D217">
            <v>40148</v>
          </cell>
          <cell r="E217">
            <v>30</v>
          </cell>
          <cell r="F217">
            <v>3</v>
          </cell>
          <cell r="G217">
            <v>38948</v>
          </cell>
          <cell r="H217">
            <v>5</v>
          </cell>
          <cell r="I217" t="str">
            <v>500/330kV Greenfield</v>
          </cell>
          <cell r="J217">
            <v>40</v>
          </cell>
          <cell r="L217" t="str">
            <v>6.5.6,34</v>
          </cell>
          <cell r="M217" t="str">
            <v>Poss</v>
          </cell>
          <cell r="N217" t="str">
            <v>Future</v>
          </cell>
          <cell r="O217" t="str">
            <v>Maraulan 500kV Outlets Redevelopment - Contract</v>
          </cell>
          <cell r="P217" t="str">
            <v>TL REF</v>
          </cell>
          <cell r="Q217" t="str">
            <v>Southern</v>
          </cell>
          <cell r="R217">
            <v>5</v>
          </cell>
          <cell r="U217">
            <v>0.27500000000000002</v>
          </cell>
          <cell r="V217">
            <v>0.66118421052631615</v>
          </cell>
          <cell r="W217">
            <v>3.5114902080783366</v>
          </cell>
          <cell r="X217">
            <v>0.55232558139534904</v>
          </cell>
        </row>
        <row r="218">
          <cell r="A218">
            <v>154</v>
          </cell>
          <cell r="B218" t="str">
            <v>Marulan - Bannaby 500 kV</v>
          </cell>
          <cell r="C218">
            <v>1</v>
          </cell>
          <cell r="D218">
            <v>40148</v>
          </cell>
          <cell r="E218">
            <v>30</v>
          </cell>
          <cell r="F218">
            <v>3</v>
          </cell>
          <cell r="G218">
            <v>38948</v>
          </cell>
          <cell r="H218">
            <v>5</v>
          </cell>
          <cell r="I218" t="str">
            <v>500/330kV Greenfield</v>
          </cell>
          <cell r="J218">
            <v>40</v>
          </cell>
          <cell r="L218" t="str">
            <v>6.5.6,34</v>
          </cell>
          <cell r="M218" t="str">
            <v>Poss</v>
          </cell>
          <cell r="N218" t="str">
            <v>Future</v>
          </cell>
          <cell r="O218" t="str">
            <v>Bannaby 500kV Outlets Redevelopment - Contract</v>
          </cell>
          <cell r="P218" t="str">
            <v>TL REF</v>
          </cell>
          <cell r="Q218" t="str">
            <v>Southern</v>
          </cell>
          <cell r="R218">
            <v>2</v>
          </cell>
          <cell r="U218">
            <v>0.11</v>
          </cell>
          <cell r="V218">
            <v>0.26447368421052642</v>
          </cell>
          <cell r="W218">
            <v>1.4045960832313347</v>
          </cell>
          <cell r="X218">
            <v>0.22093023255813962</v>
          </cell>
        </row>
        <row r="219">
          <cell r="A219">
            <v>155</v>
          </cell>
          <cell r="B219" t="str">
            <v>Marulan - South Coast Reinforcement</v>
          </cell>
          <cell r="C219">
            <v>1</v>
          </cell>
          <cell r="D219">
            <v>39783</v>
          </cell>
          <cell r="E219">
            <v>31</v>
          </cell>
          <cell r="F219">
            <v>2</v>
          </cell>
          <cell r="G219">
            <v>38703</v>
          </cell>
          <cell r="H219">
            <v>2</v>
          </cell>
          <cell r="I219" t="str">
            <v>EHV TL -REF</v>
          </cell>
          <cell r="J219">
            <v>36</v>
          </cell>
          <cell r="L219" t="str">
            <v>6.5.23</v>
          </cell>
          <cell r="M219" t="str">
            <v>Poss</v>
          </cell>
          <cell r="N219" t="str">
            <v>Future</v>
          </cell>
          <cell r="O219" t="str">
            <v>Uprating 8 &amp; 16 Lines - Contract</v>
          </cell>
          <cell r="P219" t="str">
            <v>TL REF</v>
          </cell>
          <cell r="Q219" t="str">
            <v>Southern</v>
          </cell>
          <cell r="R219">
            <v>8</v>
          </cell>
          <cell r="T219">
            <v>0.37333333333333335</v>
          </cell>
          <cell r="U219">
            <v>0.77946902654867267</v>
          </cell>
          <cell r="V219">
            <v>6.560419241607752</v>
          </cell>
          <cell r="W219">
            <v>0.28677839851024212</v>
          </cell>
        </row>
        <row r="220">
          <cell r="A220">
            <v>156</v>
          </cell>
          <cell r="B220" t="str">
            <v>Marulan - South Coast Reinforcement</v>
          </cell>
          <cell r="C220">
            <v>1</v>
          </cell>
          <cell r="D220">
            <v>39783</v>
          </cell>
          <cell r="E220">
            <v>31</v>
          </cell>
          <cell r="F220">
            <v>3</v>
          </cell>
          <cell r="G220">
            <v>39063</v>
          </cell>
          <cell r="H220">
            <v>9</v>
          </cell>
          <cell r="I220" t="str">
            <v>330/132kV Aug</v>
          </cell>
          <cell r="J220">
            <v>24</v>
          </cell>
          <cell r="L220" t="str">
            <v>6.5.23</v>
          </cell>
          <cell r="M220" t="str">
            <v>Poss</v>
          </cell>
          <cell r="N220" t="str">
            <v>Future</v>
          </cell>
          <cell r="O220" t="str">
            <v>Marulan 330kV Terminal Equipment- Contract</v>
          </cell>
          <cell r="P220" t="str">
            <v>330SS</v>
          </cell>
          <cell r="Q220" t="str">
            <v>Southern</v>
          </cell>
          <cell r="R220">
            <v>2</v>
          </cell>
          <cell r="U220">
            <v>0.1166666666666667</v>
          </cell>
          <cell r="V220">
            <v>1.5206467661691543</v>
          </cell>
          <cell r="W220">
            <v>0.36268656716417902</v>
          </cell>
        </row>
        <row r="221">
          <cell r="A221">
            <v>157</v>
          </cell>
          <cell r="B221" t="str">
            <v>Marulan - South Coast Reinforcement</v>
          </cell>
          <cell r="C221">
            <v>1</v>
          </cell>
          <cell r="D221">
            <v>39783</v>
          </cell>
          <cell r="E221">
            <v>31</v>
          </cell>
          <cell r="F221">
            <v>3</v>
          </cell>
          <cell r="G221">
            <v>39063</v>
          </cell>
          <cell r="H221">
            <v>9</v>
          </cell>
          <cell r="I221" t="str">
            <v>330/132kV Aug</v>
          </cell>
          <cell r="J221">
            <v>24</v>
          </cell>
          <cell r="L221" t="str">
            <v>6.5.23</v>
          </cell>
          <cell r="M221" t="str">
            <v>Poss</v>
          </cell>
          <cell r="N221" t="str">
            <v>Future</v>
          </cell>
          <cell r="O221" t="str">
            <v>Dapto 330kV Terminal Equipment- Contract</v>
          </cell>
          <cell r="P221" t="str">
            <v>330SS</v>
          </cell>
          <cell r="Q221" t="str">
            <v>Southern</v>
          </cell>
          <cell r="R221">
            <v>1</v>
          </cell>
          <cell r="U221">
            <v>5.8333333333333348E-2</v>
          </cell>
          <cell r="V221">
            <v>0.76032338308457714</v>
          </cell>
          <cell r="W221">
            <v>0.18134328358208951</v>
          </cell>
        </row>
        <row r="222">
          <cell r="A222">
            <v>158</v>
          </cell>
          <cell r="B222" t="str">
            <v>Marulan - South Coast Reinforcement</v>
          </cell>
          <cell r="C222">
            <v>1</v>
          </cell>
          <cell r="D222">
            <v>39783</v>
          </cell>
          <cell r="E222">
            <v>31</v>
          </cell>
          <cell r="F222">
            <v>3</v>
          </cell>
          <cell r="G222">
            <v>39063</v>
          </cell>
          <cell r="H222">
            <v>9</v>
          </cell>
          <cell r="I222" t="str">
            <v>330/132kV Aug</v>
          </cell>
          <cell r="J222">
            <v>24</v>
          </cell>
          <cell r="L222" t="str">
            <v>6.5.23</v>
          </cell>
          <cell r="M222" t="str">
            <v>Poss</v>
          </cell>
          <cell r="N222" t="str">
            <v>Future</v>
          </cell>
          <cell r="O222" t="str">
            <v>Avon 330kV Terminal Equipment - Contract</v>
          </cell>
          <cell r="P222" t="str">
            <v>330SS</v>
          </cell>
          <cell r="Q222" t="str">
            <v>Southern</v>
          </cell>
          <cell r="R222">
            <v>1</v>
          </cell>
          <cell r="U222">
            <v>5.8333333333333348E-2</v>
          </cell>
          <cell r="V222">
            <v>0.76032338308457714</v>
          </cell>
          <cell r="W222">
            <v>0.18134328358208951</v>
          </cell>
        </row>
        <row r="223">
          <cell r="A223">
            <v>159</v>
          </cell>
          <cell r="B223" t="str">
            <v>Marulan - Yass/Canberra Reinforcement</v>
          </cell>
          <cell r="C223">
            <v>1</v>
          </cell>
          <cell r="D223">
            <v>39783</v>
          </cell>
          <cell r="E223">
            <v>31</v>
          </cell>
          <cell r="F223">
            <v>2</v>
          </cell>
          <cell r="G223">
            <v>38703</v>
          </cell>
          <cell r="H223">
            <v>2</v>
          </cell>
          <cell r="I223" t="str">
            <v>EHV TL -REF</v>
          </cell>
          <cell r="J223">
            <v>36</v>
          </cell>
          <cell r="L223" t="str">
            <v>6.5.22</v>
          </cell>
          <cell r="M223" t="str">
            <v>Poss</v>
          </cell>
          <cell r="N223" t="str">
            <v>Future</v>
          </cell>
          <cell r="O223" t="str">
            <v>Uprating 4 &amp; 5 Lines - Contract</v>
          </cell>
          <cell r="P223" t="str">
            <v>TL REF</v>
          </cell>
          <cell r="Q223" t="str">
            <v>Southern</v>
          </cell>
          <cell r="R223">
            <v>8</v>
          </cell>
          <cell r="T223">
            <v>0.37333333333333335</v>
          </cell>
          <cell r="U223">
            <v>0.77946902654867267</v>
          </cell>
          <cell r="V223">
            <v>6.560419241607752</v>
          </cell>
          <cell r="W223">
            <v>0.28677839851024212</v>
          </cell>
        </row>
        <row r="224">
          <cell r="A224">
            <v>160</v>
          </cell>
          <cell r="B224" t="str">
            <v>Marulan - Yass/Canberra Reinforcement</v>
          </cell>
          <cell r="C224">
            <v>0</v>
          </cell>
          <cell r="D224">
            <v>40513</v>
          </cell>
          <cell r="E224">
            <v>31</v>
          </cell>
          <cell r="F224">
            <v>1</v>
          </cell>
          <cell r="G224">
            <v>38713</v>
          </cell>
          <cell r="H224">
            <v>1</v>
          </cell>
          <cell r="I224" t="str">
            <v>EHV TL -EIS</v>
          </cell>
          <cell r="J224">
            <v>60</v>
          </cell>
          <cell r="L224" t="str">
            <v>6.5.22</v>
          </cell>
          <cell r="M224" t="str">
            <v>Poss</v>
          </cell>
          <cell r="N224" t="str">
            <v>Future</v>
          </cell>
          <cell r="O224" t="str">
            <v>Turn 39 Line into Marulan - Line Contract</v>
          </cell>
          <cell r="P224" t="str">
            <v>TL REF</v>
          </cell>
          <cell r="Q224" t="str">
            <v>Southern</v>
          </cell>
          <cell r="R224">
            <v>25</v>
          </cell>
          <cell r="T224">
            <v>0.23333333333333336</v>
          </cell>
          <cell r="U224">
            <v>1.0333333333333334</v>
          </cell>
          <cell r="V224">
            <v>0.84301075268817205</v>
          </cell>
          <cell r="W224">
            <v>2.3225806451612905</v>
          </cell>
          <cell r="X224">
            <v>20.172442790184725</v>
          </cell>
          <cell r="Y224">
            <v>0.39529914529914545</v>
          </cell>
        </row>
        <row r="225">
          <cell r="A225">
            <v>161</v>
          </cell>
          <cell r="B225" t="str">
            <v>Marulan - Yass/Canberra Reinforcement</v>
          </cell>
          <cell r="C225">
            <v>1</v>
          </cell>
          <cell r="D225">
            <v>39783</v>
          </cell>
          <cell r="E225">
            <v>31</v>
          </cell>
          <cell r="F225">
            <v>3</v>
          </cell>
          <cell r="G225">
            <v>39063</v>
          </cell>
          <cell r="H225">
            <v>9</v>
          </cell>
          <cell r="I225" t="str">
            <v>330/132kV Aug</v>
          </cell>
          <cell r="J225">
            <v>24</v>
          </cell>
          <cell r="L225" t="str">
            <v>6.5.22</v>
          </cell>
          <cell r="M225" t="str">
            <v>Poss</v>
          </cell>
          <cell r="N225" t="str">
            <v>Future</v>
          </cell>
          <cell r="O225" t="str">
            <v>Marulan 330kV Augmentation - Contract</v>
          </cell>
          <cell r="P225" t="str">
            <v>330SS</v>
          </cell>
          <cell r="Q225" t="str">
            <v>Southern</v>
          </cell>
          <cell r="R225">
            <v>2</v>
          </cell>
          <cell r="U225">
            <v>0.1166666666666667</v>
          </cell>
          <cell r="V225">
            <v>1.5206467661691543</v>
          </cell>
          <cell r="W225">
            <v>0.36268656716417902</v>
          </cell>
        </row>
        <row r="226">
          <cell r="A226">
            <v>162</v>
          </cell>
          <cell r="B226" t="str">
            <v>Mt Piper - Marulan 500 kV</v>
          </cell>
          <cell r="C226">
            <v>1</v>
          </cell>
          <cell r="D226">
            <v>40148</v>
          </cell>
          <cell r="E226">
            <v>35</v>
          </cell>
          <cell r="F226">
            <v>3</v>
          </cell>
          <cell r="G226">
            <v>38948</v>
          </cell>
          <cell r="H226">
            <v>5</v>
          </cell>
          <cell r="I226" t="str">
            <v>500/330kV Greenfield</v>
          </cell>
          <cell r="J226">
            <v>40</v>
          </cell>
          <cell r="L226" t="str">
            <v>6.5.6,34</v>
          </cell>
          <cell r="M226" t="str">
            <v>Poss</v>
          </cell>
          <cell r="N226" t="str">
            <v>Future</v>
          </cell>
          <cell r="O226" t="str">
            <v>Mt Piper 330kV Aug Stage 2 - Contract</v>
          </cell>
          <cell r="P226" t="str">
            <v>330SS</v>
          </cell>
          <cell r="Q226" t="str">
            <v>Central</v>
          </cell>
          <cell r="R226">
            <v>10</v>
          </cell>
          <cell r="U226">
            <v>0.55000000000000004</v>
          </cell>
          <cell r="V226">
            <v>1.3223684210526323</v>
          </cell>
          <cell r="W226">
            <v>7.0229804161566731</v>
          </cell>
          <cell r="X226">
            <v>1.1046511627906981</v>
          </cell>
        </row>
        <row r="227">
          <cell r="A227">
            <v>163</v>
          </cell>
          <cell r="B227" t="str">
            <v>Mt Piper - Marulan 500 kV</v>
          </cell>
          <cell r="C227">
            <v>1</v>
          </cell>
          <cell r="D227">
            <v>40148</v>
          </cell>
          <cell r="E227">
            <v>35</v>
          </cell>
          <cell r="F227">
            <v>3</v>
          </cell>
          <cell r="G227">
            <v>38948</v>
          </cell>
          <cell r="H227">
            <v>5</v>
          </cell>
          <cell r="I227" t="str">
            <v>500/330kV Greenfield</v>
          </cell>
          <cell r="J227">
            <v>40</v>
          </cell>
          <cell r="L227" t="str">
            <v>6.5.6,34</v>
          </cell>
          <cell r="M227" t="str">
            <v>Poss</v>
          </cell>
          <cell r="N227" t="str">
            <v>Future</v>
          </cell>
          <cell r="O227" t="str">
            <v>Mt Piper 500kV Switchyard Stage 2- Contract</v>
          </cell>
          <cell r="P227" t="str">
            <v>500SS</v>
          </cell>
          <cell r="Q227" t="str">
            <v>Central</v>
          </cell>
          <cell r="R227">
            <v>15</v>
          </cell>
          <cell r="U227">
            <v>0.82499999999999996</v>
          </cell>
          <cell r="V227">
            <v>1.9835526315789482</v>
          </cell>
          <cell r="W227">
            <v>10.534470624235011</v>
          </cell>
          <cell r="X227">
            <v>1.6569767441860472</v>
          </cell>
        </row>
        <row r="228">
          <cell r="A228">
            <v>164</v>
          </cell>
          <cell r="B228" t="str">
            <v>Mt Piper - Marulan 500 kV</v>
          </cell>
          <cell r="C228">
            <v>1</v>
          </cell>
          <cell r="D228">
            <v>40148</v>
          </cell>
          <cell r="E228">
            <v>35</v>
          </cell>
          <cell r="F228">
            <v>3</v>
          </cell>
          <cell r="G228">
            <v>38948</v>
          </cell>
          <cell r="H228">
            <v>5</v>
          </cell>
          <cell r="I228" t="str">
            <v>500/330kV Greenfield</v>
          </cell>
          <cell r="J228">
            <v>40</v>
          </cell>
          <cell r="L228" t="str">
            <v>6.5.6,34</v>
          </cell>
          <cell r="M228" t="str">
            <v>Poss</v>
          </cell>
          <cell r="N228" t="str">
            <v>Future</v>
          </cell>
          <cell r="O228" t="str">
            <v>Mt Piper- Marulan line works - Contact</v>
          </cell>
          <cell r="P228" t="str">
            <v>TL REF</v>
          </cell>
          <cell r="Q228" t="str">
            <v>Central</v>
          </cell>
          <cell r="R228">
            <v>2</v>
          </cell>
          <cell r="U228">
            <v>0.11</v>
          </cell>
          <cell r="V228">
            <v>0.26447368421052642</v>
          </cell>
          <cell r="W228">
            <v>1.4045960832313347</v>
          </cell>
          <cell r="X228">
            <v>0.22093023255813962</v>
          </cell>
        </row>
        <row r="229">
          <cell r="A229">
            <v>165</v>
          </cell>
          <cell r="B229" t="str">
            <v>Newcastle and Lower North Coast Supply - Possible</v>
          </cell>
          <cell r="C229">
            <v>1</v>
          </cell>
          <cell r="D229">
            <v>42339</v>
          </cell>
          <cell r="E229">
            <v>39</v>
          </cell>
          <cell r="F229">
            <v>1</v>
          </cell>
          <cell r="G229">
            <v>40539</v>
          </cell>
          <cell r="H229">
            <v>1</v>
          </cell>
          <cell r="I229" t="str">
            <v>EHV TL -EIS</v>
          </cell>
          <cell r="J229">
            <v>60</v>
          </cell>
          <cell r="L229" t="str">
            <v>6.5.7</v>
          </cell>
          <cell r="M229" t="str">
            <v>Poss</v>
          </cell>
          <cell r="N229" t="str">
            <v>Planning</v>
          </cell>
          <cell r="O229" t="str">
            <v>Richmond Vale-Bayswater 500kV Line - Contract</v>
          </cell>
          <cell r="P229" t="str">
            <v>TL EIS</v>
          </cell>
          <cell r="Q229" t="str">
            <v>Northern</v>
          </cell>
          <cell r="R229">
            <v>120</v>
          </cell>
          <cell r="Y229">
            <v>1.1200000000000001</v>
          </cell>
          <cell r="Z229">
            <v>4.96</v>
          </cell>
          <cell r="AA229">
            <v>4.046451612903228</v>
          </cell>
          <cell r="AB229">
            <v>11.148387096774192</v>
          </cell>
          <cell r="AC229">
            <v>96.82772539288672</v>
          </cell>
          <cell r="AD229">
            <v>1.8974358974358982</v>
          </cell>
        </row>
        <row r="230">
          <cell r="A230">
            <v>166</v>
          </cell>
          <cell r="B230" t="str">
            <v>Newcastle and Lower North Coast Supply - Possible</v>
          </cell>
          <cell r="C230">
            <v>1</v>
          </cell>
          <cell r="D230">
            <v>42339</v>
          </cell>
          <cell r="E230">
            <v>39</v>
          </cell>
          <cell r="F230">
            <v>1</v>
          </cell>
          <cell r="G230">
            <v>40539</v>
          </cell>
          <cell r="H230">
            <v>1</v>
          </cell>
          <cell r="I230" t="str">
            <v>EHV TL -EIS</v>
          </cell>
          <cell r="J230">
            <v>60</v>
          </cell>
          <cell r="L230" t="str">
            <v>6.5.7</v>
          </cell>
          <cell r="M230" t="str">
            <v>Poss</v>
          </cell>
          <cell r="N230" t="str">
            <v>Planning</v>
          </cell>
          <cell r="O230" t="str">
            <v>Richmond Vale 330kV Line Alterations - Contract</v>
          </cell>
          <cell r="P230" t="str">
            <v>TL REF</v>
          </cell>
          <cell r="Q230" t="str">
            <v>Northern</v>
          </cell>
          <cell r="R230">
            <v>20</v>
          </cell>
          <cell r="Y230">
            <v>0.1866666666666667</v>
          </cell>
          <cell r="Z230">
            <v>0.82666666666666688</v>
          </cell>
          <cell r="AA230">
            <v>0.67440860215053788</v>
          </cell>
          <cell r="AB230">
            <v>1.8580645161290319</v>
          </cell>
          <cell r="AC230">
            <v>16.137954232147781</v>
          </cell>
          <cell r="AD230">
            <v>0.31623931623931634</v>
          </cell>
        </row>
        <row r="231">
          <cell r="A231">
            <v>167</v>
          </cell>
          <cell r="B231" t="str">
            <v>Newcastle and Lower North Coast Supply - Possible</v>
          </cell>
          <cell r="C231">
            <v>1</v>
          </cell>
          <cell r="D231">
            <v>42339</v>
          </cell>
          <cell r="E231">
            <v>39</v>
          </cell>
          <cell r="F231">
            <v>3</v>
          </cell>
          <cell r="G231">
            <v>41259</v>
          </cell>
          <cell r="H231">
            <v>6</v>
          </cell>
          <cell r="I231" t="str">
            <v>330/132kV Greenfield</v>
          </cell>
          <cell r="J231">
            <v>36</v>
          </cell>
          <cell r="L231" t="str">
            <v>6.5.7</v>
          </cell>
          <cell r="M231" t="str">
            <v>Poss</v>
          </cell>
          <cell r="N231" t="str">
            <v>Planning</v>
          </cell>
          <cell r="O231" t="str">
            <v>Richmond Vale 330kV SS - Contract</v>
          </cell>
          <cell r="P231" t="str">
            <v>330SS</v>
          </cell>
          <cell r="Q231" t="str">
            <v>Northern</v>
          </cell>
          <cell r="R231">
            <v>28</v>
          </cell>
          <cell r="AA231">
            <v>0.87111111111111117</v>
          </cell>
          <cell r="AB231">
            <v>2.5443478260869576</v>
          </cell>
          <cell r="AC231">
            <v>21.362451510563126</v>
          </cell>
          <cell r="AD231">
            <v>3.2220895522388071</v>
          </cell>
        </row>
        <row r="232">
          <cell r="A232">
            <v>168</v>
          </cell>
          <cell r="B232" t="str">
            <v>Newcastle and Lower North Coast Supply - Possible</v>
          </cell>
          <cell r="C232">
            <v>1</v>
          </cell>
          <cell r="D232">
            <v>42339</v>
          </cell>
          <cell r="E232">
            <v>39</v>
          </cell>
          <cell r="F232">
            <v>3</v>
          </cell>
          <cell r="G232">
            <v>41619</v>
          </cell>
          <cell r="H232">
            <v>9</v>
          </cell>
          <cell r="I232" t="str">
            <v>330/132kV Aug</v>
          </cell>
          <cell r="J232">
            <v>24</v>
          </cell>
          <cell r="L232" t="str">
            <v>6.5.7</v>
          </cell>
          <cell r="M232" t="str">
            <v>Poss</v>
          </cell>
          <cell r="N232" t="str">
            <v>Planning</v>
          </cell>
          <cell r="O232" t="str">
            <v>Bayswater 330kV SS Augmentations - Contract</v>
          </cell>
          <cell r="P232" t="str">
            <v>330SS</v>
          </cell>
          <cell r="Q232" t="str">
            <v>Northern</v>
          </cell>
          <cell r="R232">
            <v>4</v>
          </cell>
          <cell r="AB232">
            <v>0.23333333333333339</v>
          </cell>
          <cell r="AC232">
            <v>3.0412935323383086</v>
          </cell>
          <cell r="AD232">
            <v>0.72537313432835804</v>
          </cell>
        </row>
        <row r="233">
          <cell r="A233">
            <v>169</v>
          </cell>
          <cell r="B233" t="str">
            <v>NSW - Victoria Interconnection - Series Capacitors</v>
          </cell>
          <cell r="C233">
            <v>1</v>
          </cell>
          <cell r="D233">
            <v>41061</v>
          </cell>
          <cell r="E233">
            <v>40</v>
          </cell>
          <cell r="F233">
            <v>3</v>
          </cell>
          <cell r="G233">
            <v>39981</v>
          </cell>
          <cell r="H233">
            <v>6</v>
          </cell>
          <cell r="I233" t="str">
            <v>330/132kV Greenfield</v>
          </cell>
          <cell r="J233">
            <v>36</v>
          </cell>
          <cell r="L233" t="str">
            <v>6.5.32</v>
          </cell>
          <cell r="M233" t="str">
            <v>Poss</v>
          </cell>
          <cell r="N233" t="str">
            <v>Planning</v>
          </cell>
          <cell r="O233" t="str">
            <v>Series Capacitors at Wagga 330kV - Contract</v>
          </cell>
          <cell r="P233" t="str">
            <v>330CAP</v>
          </cell>
          <cell r="Q233" t="str">
            <v>Southern</v>
          </cell>
          <cell r="R233">
            <v>18</v>
          </cell>
          <cell r="W233">
            <v>0.02</v>
          </cell>
          <cell r="X233">
            <v>1.28</v>
          </cell>
          <cell r="Y233">
            <v>8.0173913043478251</v>
          </cell>
          <cell r="Z233">
            <v>8.6826086956521724</v>
          </cell>
        </row>
        <row r="234">
          <cell r="A234">
            <v>170</v>
          </cell>
          <cell r="B234" t="str">
            <v>NSW - Victoria Interconnection - Series Capacitors</v>
          </cell>
          <cell r="C234">
            <v>1</v>
          </cell>
          <cell r="D234">
            <v>41061</v>
          </cell>
          <cell r="E234">
            <v>40</v>
          </cell>
          <cell r="F234">
            <v>3</v>
          </cell>
          <cell r="G234">
            <v>39981</v>
          </cell>
          <cell r="H234">
            <v>6</v>
          </cell>
          <cell r="I234" t="str">
            <v>330/132kV Greenfield</v>
          </cell>
          <cell r="J234">
            <v>36</v>
          </cell>
          <cell r="L234" t="str">
            <v>6.5.32</v>
          </cell>
          <cell r="M234" t="str">
            <v>Poss</v>
          </cell>
          <cell r="N234" t="str">
            <v>Planning</v>
          </cell>
          <cell r="O234" t="str">
            <v>Series Capacitors at Jindera 330kV - Contract</v>
          </cell>
          <cell r="P234" t="str">
            <v>330CAP</v>
          </cell>
          <cell r="Q234" t="str">
            <v>Southern</v>
          </cell>
          <cell r="R234">
            <v>18</v>
          </cell>
          <cell r="W234">
            <v>0.02</v>
          </cell>
          <cell r="X234">
            <v>1.28</v>
          </cell>
          <cell r="Y234">
            <v>8.0173913043478251</v>
          </cell>
          <cell r="Z234">
            <v>8.6826086956521724</v>
          </cell>
        </row>
        <row r="235">
          <cell r="A235">
            <v>171</v>
          </cell>
          <cell r="B235" t="str">
            <v>NSW - Victoria Interconnection - Series Capacitors</v>
          </cell>
          <cell r="C235">
            <v>1</v>
          </cell>
          <cell r="D235">
            <v>41061</v>
          </cell>
          <cell r="E235">
            <v>40</v>
          </cell>
          <cell r="F235">
            <v>3</v>
          </cell>
          <cell r="G235">
            <v>40341</v>
          </cell>
          <cell r="H235">
            <v>9</v>
          </cell>
          <cell r="I235" t="str">
            <v>330/132kV Aug</v>
          </cell>
          <cell r="J235">
            <v>24</v>
          </cell>
          <cell r="L235" t="str">
            <v>6.5.32</v>
          </cell>
          <cell r="M235" t="str">
            <v>Poss</v>
          </cell>
          <cell r="N235" t="str">
            <v>Planning</v>
          </cell>
          <cell r="O235" t="str">
            <v>Wagga 330kV S/S Augmentations - Contract</v>
          </cell>
          <cell r="P235" t="str">
            <v>330SS</v>
          </cell>
          <cell r="Q235" t="str">
            <v>Southern</v>
          </cell>
          <cell r="R235">
            <v>2</v>
          </cell>
          <cell r="X235">
            <v>4.7619047619047623E-3</v>
          </cell>
          <cell r="Y235">
            <v>0.2764880952380952</v>
          </cell>
          <cell r="Z235">
            <v>1.71875</v>
          </cell>
        </row>
        <row r="236">
          <cell r="A236">
            <v>172</v>
          </cell>
          <cell r="B236" t="str">
            <v>NSW - Victoria Interconnection - Series Capacitors</v>
          </cell>
          <cell r="C236">
            <v>1</v>
          </cell>
          <cell r="D236">
            <v>41061</v>
          </cell>
          <cell r="E236">
            <v>40</v>
          </cell>
          <cell r="F236">
            <v>3</v>
          </cell>
          <cell r="G236">
            <v>40341</v>
          </cell>
          <cell r="H236">
            <v>9</v>
          </cell>
          <cell r="I236" t="str">
            <v>330/132kV Aug</v>
          </cell>
          <cell r="J236">
            <v>24</v>
          </cell>
          <cell r="L236" t="str">
            <v>6.5.32</v>
          </cell>
          <cell r="M236" t="str">
            <v>Poss</v>
          </cell>
          <cell r="N236" t="str">
            <v>Planning</v>
          </cell>
          <cell r="O236" t="str">
            <v>Jindera 330kV SS Augmentations - Contract</v>
          </cell>
          <cell r="P236" t="str">
            <v>330SS</v>
          </cell>
          <cell r="Q236" t="str">
            <v>Southern</v>
          </cell>
          <cell r="R236">
            <v>2</v>
          </cell>
          <cell r="X236">
            <v>4.7619047619047623E-3</v>
          </cell>
          <cell r="Y236">
            <v>0.2764880952380952</v>
          </cell>
          <cell r="Z236">
            <v>1.71875</v>
          </cell>
        </row>
        <row r="237">
          <cell r="A237">
            <v>173</v>
          </cell>
          <cell r="B237" t="str">
            <v>South West NSW &amp; Possible VIC I/C - 330 kV Line</v>
          </cell>
          <cell r="C237">
            <v>1</v>
          </cell>
          <cell r="D237">
            <v>41244</v>
          </cell>
          <cell r="E237">
            <v>50</v>
          </cell>
          <cell r="F237">
            <v>1</v>
          </cell>
          <cell r="G237">
            <v>39444</v>
          </cell>
          <cell r="H237">
            <v>1</v>
          </cell>
          <cell r="I237" t="str">
            <v>EHV TL -EIS</v>
          </cell>
          <cell r="J237">
            <v>60</v>
          </cell>
          <cell r="L237" t="str">
            <v>6.5.28</v>
          </cell>
          <cell r="M237" t="str">
            <v>Poss</v>
          </cell>
          <cell r="N237" t="str">
            <v>Future</v>
          </cell>
          <cell r="O237" t="str">
            <v>Wagga - Finley 330kV TL (184km) - Contract</v>
          </cell>
          <cell r="P237" t="str">
            <v>TL EIS</v>
          </cell>
          <cell r="Q237" t="str">
            <v>Southern</v>
          </cell>
          <cell r="R237">
            <v>125</v>
          </cell>
          <cell r="V237">
            <v>1.1666666666666667</v>
          </cell>
          <cell r="W237">
            <v>5.1666666666666661</v>
          </cell>
          <cell r="X237">
            <v>4.2150537634408618</v>
          </cell>
          <cell r="Y237">
            <v>11.61290322580645</v>
          </cell>
          <cell r="Z237">
            <v>100.86221395092365</v>
          </cell>
          <cell r="AA237">
            <v>1.9764957264957275</v>
          </cell>
        </row>
        <row r="238">
          <cell r="A238">
            <v>174</v>
          </cell>
          <cell r="B238" t="str">
            <v>South West NSW &amp; Possible VIC I/C - 330 kV Line</v>
          </cell>
          <cell r="C238">
            <v>1</v>
          </cell>
          <cell r="D238">
            <v>40878</v>
          </cell>
          <cell r="E238">
            <v>50</v>
          </cell>
          <cell r="F238">
            <v>3</v>
          </cell>
          <cell r="G238">
            <v>39798</v>
          </cell>
          <cell r="H238">
            <v>6</v>
          </cell>
          <cell r="I238" t="str">
            <v>330/132kV Greenfield</v>
          </cell>
          <cell r="J238">
            <v>36</v>
          </cell>
          <cell r="L238" t="str">
            <v>6.5.28</v>
          </cell>
          <cell r="M238" t="str">
            <v>Poss</v>
          </cell>
          <cell r="N238" t="str">
            <v>Future</v>
          </cell>
          <cell r="O238" t="str">
            <v>Finley 330/132kV Substation - Contract</v>
          </cell>
          <cell r="P238" t="str">
            <v>330SS</v>
          </cell>
          <cell r="Q238" t="str">
            <v>Southern</v>
          </cell>
          <cell r="R238">
            <v>18</v>
          </cell>
          <cell r="W238">
            <v>0.56000000000000005</v>
          </cell>
          <cell r="X238">
            <v>1.6356521739130443</v>
          </cell>
          <cell r="Y238">
            <v>13.733004542504867</v>
          </cell>
          <cell r="Z238">
            <v>2.07134328358209</v>
          </cell>
        </row>
        <row r="239">
          <cell r="A239">
            <v>175</v>
          </cell>
          <cell r="B239" t="str">
            <v>South West NSW &amp; Possible VIC I/C - 330 kV Line</v>
          </cell>
          <cell r="C239">
            <v>1</v>
          </cell>
          <cell r="D239">
            <v>40878</v>
          </cell>
          <cell r="E239">
            <v>50</v>
          </cell>
          <cell r="F239">
            <v>3</v>
          </cell>
          <cell r="G239">
            <v>40158</v>
          </cell>
          <cell r="H239">
            <v>9</v>
          </cell>
          <cell r="I239" t="str">
            <v>330/132kV Aug</v>
          </cell>
          <cell r="J239">
            <v>24</v>
          </cell>
          <cell r="L239" t="str">
            <v>6.5.28</v>
          </cell>
          <cell r="M239" t="str">
            <v>Poss</v>
          </cell>
          <cell r="N239" t="str">
            <v>Future</v>
          </cell>
          <cell r="O239" t="str">
            <v>Wagga 330kV Switchbay - Contract</v>
          </cell>
          <cell r="P239" t="str">
            <v>330SS</v>
          </cell>
          <cell r="Q239" t="str">
            <v>Southern</v>
          </cell>
          <cell r="R239">
            <v>1</v>
          </cell>
          <cell r="X239">
            <v>5.8333333333333348E-2</v>
          </cell>
          <cell r="Y239">
            <v>0.76032338308457714</v>
          </cell>
          <cell r="Z239">
            <v>0.18134328358208951</v>
          </cell>
        </row>
        <row r="240">
          <cell r="A240">
            <v>176</v>
          </cell>
          <cell r="B240" t="str">
            <v>Yass - Wagga 330 kV DC Line Development</v>
          </cell>
          <cell r="C240">
            <v>1</v>
          </cell>
          <cell r="D240">
            <v>41244</v>
          </cell>
          <cell r="E240">
            <v>67</v>
          </cell>
          <cell r="F240">
            <v>1</v>
          </cell>
          <cell r="G240">
            <v>39444</v>
          </cell>
          <cell r="H240">
            <v>1</v>
          </cell>
          <cell r="I240" t="str">
            <v>EHV TL -EIS</v>
          </cell>
          <cell r="J240">
            <v>60</v>
          </cell>
          <cell r="L240" t="str">
            <v>6.4.2</v>
          </cell>
          <cell r="M240" t="str">
            <v>Poss</v>
          </cell>
          <cell r="N240" t="str">
            <v>Proposed</v>
          </cell>
          <cell r="O240" t="str">
            <v>Yass Wagga 330kVTL (Double Circuit ) - Contract</v>
          </cell>
          <cell r="P240" t="str">
            <v>TL EIS</v>
          </cell>
          <cell r="Q240" t="str">
            <v>Southern</v>
          </cell>
          <cell r="R240">
            <v>120</v>
          </cell>
          <cell r="V240">
            <v>1.1200000000000001</v>
          </cell>
          <cell r="W240">
            <v>4.96</v>
          </cell>
          <cell r="X240">
            <v>4.046451612903228</v>
          </cell>
          <cell r="Y240">
            <v>11.148387096774192</v>
          </cell>
          <cell r="Z240">
            <v>96.82772539288672</v>
          </cell>
          <cell r="AA240">
            <v>1.8974358974358982</v>
          </cell>
        </row>
        <row r="241">
          <cell r="A241">
            <v>177</v>
          </cell>
          <cell r="B241" t="str">
            <v>Yass - Wagga 330 kV DC Line Development</v>
          </cell>
          <cell r="C241">
            <v>1</v>
          </cell>
          <cell r="D241">
            <v>41244</v>
          </cell>
          <cell r="E241">
            <v>67</v>
          </cell>
          <cell r="F241">
            <v>3</v>
          </cell>
          <cell r="G241">
            <v>40524</v>
          </cell>
          <cell r="H241">
            <v>9</v>
          </cell>
          <cell r="I241" t="str">
            <v>330/132kV Aug</v>
          </cell>
          <cell r="J241">
            <v>24</v>
          </cell>
          <cell r="L241" t="str">
            <v>6.4.2</v>
          </cell>
          <cell r="M241" t="str">
            <v>Poss</v>
          </cell>
          <cell r="N241" t="str">
            <v>Proposed</v>
          </cell>
          <cell r="O241" t="str">
            <v>Yass 330kV Substation Aug - Contract</v>
          </cell>
          <cell r="P241" t="str">
            <v>330SS</v>
          </cell>
          <cell r="Q241" t="str">
            <v>Southern</v>
          </cell>
          <cell r="R241">
            <v>3</v>
          </cell>
          <cell r="Y241">
            <v>0.17499999999999999</v>
          </cell>
          <cell r="Z241">
            <v>2.2809701492537315</v>
          </cell>
          <cell r="AA241">
            <v>0.54402985074626864</v>
          </cell>
        </row>
        <row r="242">
          <cell r="A242">
            <v>178</v>
          </cell>
          <cell r="B242" t="str">
            <v>Yass - Wagga 330 kV DC Line Development</v>
          </cell>
          <cell r="C242">
            <v>1</v>
          </cell>
          <cell r="D242">
            <v>41244</v>
          </cell>
          <cell r="E242">
            <v>67</v>
          </cell>
          <cell r="F242">
            <v>3</v>
          </cell>
          <cell r="G242">
            <v>40524</v>
          </cell>
          <cell r="H242">
            <v>9</v>
          </cell>
          <cell r="I242" t="str">
            <v>330/132kV Aug</v>
          </cell>
          <cell r="J242">
            <v>24</v>
          </cell>
          <cell r="L242" t="str">
            <v>6.4.2</v>
          </cell>
          <cell r="M242" t="str">
            <v>Poss</v>
          </cell>
          <cell r="N242" t="str">
            <v>Proposed</v>
          </cell>
          <cell r="O242" t="str">
            <v>Wagga 330kV Substation Aug - Contract</v>
          </cell>
          <cell r="P242" t="str">
            <v>330SS</v>
          </cell>
          <cell r="Q242" t="str">
            <v>Southern</v>
          </cell>
          <cell r="R242">
            <v>3</v>
          </cell>
          <cell r="Y242">
            <v>0.17499999999999999</v>
          </cell>
          <cell r="Z242">
            <v>2.2809701492537315</v>
          </cell>
          <cell r="AA242">
            <v>0.54402985074626864</v>
          </cell>
        </row>
        <row r="243">
          <cell r="A243">
            <v>179</v>
          </cell>
          <cell r="B243" t="str">
            <v>Yass - Wagga 330 kV SC Line Development</v>
          </cell>
          <cell r="C243">
            <v>1</v>
          </cell>
          <cell r="D243">
            <v>41244</v>
          </cell>
          <cell r="E243">
            <v>67</v>
          </cell>
          <cell r="F243">
            <v>1</v>
          </cell>
          <cell r="G243">
            <v>39444</v>
          </cell>
          <cell r="H243">
            <v>1</v>
          </cell>
          <cell r="I243" t="str">
            <v>EHV TL -EIS</v>
          </cell>
          <cell r="J243">
            <v>60</v>
          </cell>
          <cell r="L243" t="str">
            <v>6.4.2</v>
          </cell>
          <cell r="M243" t="str">
            <v>Poss</v>
          </cell>
          <cell r="N243" t="str">
            <v>Proposed</v>
          </cell>
          <cell r="O243" t="str">
            <v>Yass Wagga 330kVTL (Single Circuit ) - Contract</v>
          </cell>
          <cell r="P243" t="str">
            <v>TL EIS</v>
          </cell>
          <cell r="Q243" t="str">
            <v>Southern</v>
          </cell>
          <cell r="R243">
            <v>85</v>
          </cell>
          <cell r="V243">
            <v>0.79333333333333345</v>
          </cell>
          <cell r="W243">
            <v>3.5133333333333336</v>
          </cell>
          <cell r="X243">
            <v>2.8662365591397858</v>
          </cell>
          <cell r="Y243">
            <v>7.8967741935483859</v>
          </cell>
          <cell r="Z243">
            <v>68.586305486628078</v>
          </cell>
          <cell r="AA243">
            <v>1.3440170940170943</v>
          </cell>
        </row>
        <row r="244">
          <cell r="A244">
            <v>180</v>
          </cell>
          <cell r="B244" t="str">
            <v>Yass - Wagga 330 kV SC Line Development</v>
          </cell>
          <cell r="C244">
            <v>1</v>
          </cell>
          <cell r="D244">
            <v>41244</v>
          </cell>
          <cell r="E244">
            <v>67</v>
          </cell>
          <cell r="F244">
            <v>3</v>
          </cell>
          <cell r="G244">
            <v>40524</v>
          </cell>
          <cell r="H244">
            <v>9</v>
          </cell>
          <cell r="I244" t="str">
            <v>330/132kV Aug</v>
          </cell>
          <cell r="J244">
            <v>24</v>
          </cell>
          <cell r="L244" t="str">
            <v>6.4.2</v>
          </cell>
          <cell r="M244" t="str">
            <v>Poss</v>
          </cell>
          <cell r="N244" t="str">
            <v>Proposed</v>
          </cell>
          <cell r="O244" t="str">
            <v>Yass 330kV Substation Aug - Contract</v>
          </cell>
          <cell r="P244" t="str">
            <v>330SS</v>
          </cell>
          <cell r="Q244" t="str">
            <v>Southern</v>
          </cell>
          <cell r="R244">
            <v>3</v>
          </cell>
          <cell r="Y244">
            <v>0.17499999999999999</v>
          </cell>
          <cell r="Z244">
            <v>2.2809701492537315</v>
          </cell>
          <cell r="AA244">
            <v>0.54402985074626864</v>
          </cell>
        </row>
        <row r="245">
          <cell r="A245">
            <v>181</v>
          </cell>
          <cell r="B245" t="str">
            <v>Yass - Wagga 330 kV SC Line Development</v>
          </cell>
          <cell r="C245">
            <v>1</v>
          </cell>
          <cell r="D245">
            <v>41244</v>
          </cell>
          <cell r="E245">
            <v>67</v>
          </cell>
          <cell r="F245">
            <v>3</v>
          </cell>
          <cell r="G245">
            <v>40524</v>
          </cell>
          <cell r="H245">
            <v>9</v>
          </cell>
          <cell r="I245" t="str">
            <v>330/132kV Aug</v>
          </cell>
          <cell r="J245">
            <v>24</v>
          </cell>
          <cell r="L245" t="str">
            <v>6.4.2</v>
          </cell>
          <cell r="M245" t="str">
            <v>Poss</v>
          </cell>
          <cell r="N245" t="str">
            <v>Proposed</v>
          </cell>
          <cell r="O245" t="str">
            <v>Wagga 330kV Substation Aug - Contract</v>
          </cell>
          <cell r="P245" t="str">
            <v>330SS</v>
          </cell>
          <cell r="Q245" t="str">
            <v>Southern</v>
          </cell>
          <cell r="R245">
            <v>3</v>
          </cell>
          <cell r="Y245">
            <v>0.17499999999999999</v>
          </cell>
          <cell r="Z245">
            <v>2.2809701492537315</v>
          </cell>
          <cell r="AA245">
            <v>0.54402985074626864</v>
          </cell>
        </row>
        <row r="246">
          <cell r="A246">
            <v>182</v>
          </cell>
          <cell r="B246" t="str">
            <v>Southern Close of 500kV Ring</v>
          </cell>
          <cell r="C246">
            <v>1</v>
          </cell>
          <cell r="D246">
            <v>41974</v>
          </cell>
          <cell r="E246">
            <v>68</v>
          </cell>
          <cell r="F246">
            <v>1</v>
          </cell>
          <cell r="G246">
            <v>40174</v>
          </cell>
          <cell r="H246">
            <v>1</v>
          </cell>
          <cell r="I246" t="str">
            <v>EHV TL -EIS</v>
          </cell>
          <cell r="J246">
            <v>60</v>
          </cell>
          <cell r="N246" t="str">
            <v>Proposed</v>
          </cell>
          <cell r="O246" t="str">
            <v>Marulan to Kemps Creek 500kV (ex 39 &amp; 14 lines) (xxkm)</v>
          </cell>
          <cell r="P246" t="str">
            <v>TL EIS</v>
          </cell>
          <cell r="Q246" t="str">
            <v>Southern</v>
          </cell>
          <cell r="R246">
            <v>150</v>
          </cell>
          <cell r="X246">
            <v>1.4</v>
          </cell>
          <cell r="Y246">
            <v>6.2</v>
          </cell>
          <cell r="Z246">
            <v>5.0580645161290354</v>
          </cell>
          <cell r="AA246">
            <v>13.935483870967742</v>
          </cell>
          <cell r="AB246">
            <v>121.03465674110836</v>
          </cell>
          <cell r="AC246">
            <v>2.3717948717948727</v>
          </cell>
        </row>
        <row r="247">
          <cell r="A247">
            <v>183</v>
          </cell>
          <cell r="B247" t="str">
            <v>Southern Close of 500kV Ring</v>
          </cell>
          <cell r="C247">
            <v>1</v>
          </cell>
          <cell r="D247">
            <v>41609</v>
          </cell>
          <cell r="E247">
            <v>68</v>
          </cell>
          <cell r="F247">
            <v>3</v>
          </cell>
          <cell r="G247">
            <v>40769</v>
          </cell>
          <cell r="H247">
            <v>8</v>
          </cell>
          <cell r="I247" t="str">
            <v>500/330kV Aug</v>
          </cell>
          <cell r="J247">
            <v>28</v>
          </cell>
          <cell r="N247" t="str">
            <v>Proposed</v>
          </cell>
          <cell r="O247" t="str">
            <v>Kemps Creek 500kV Augmentation</v>
          </cell>
          <cell r="P247" t="str">
            <v>500SS</v>
          </cell>
          <cell r="Q247" t="str">
            <v>Central</v>
          </cell>
          <cell r="R247">
            <v>25</v>
          </cell>
          <cell r="Z247">
            <v>1.9642857142857142</v>
          </cell>
          <cell r="AA247">
            <v>19.294160231660232</v>
          </cell>
          <cell r="AB247">
            <v>3.7415540540540544</v>
          </cell>
        </row>
        <row r="248">
          <cell r="A248">
            <v>184</v>
          </cell>
          <cell r="B248" t="str">
            <v>Southern Close of 500kV Ring</v>
          </cell>
          <cell r="C248">
            <v>1</v>
          </cell>
          <cell r="D248">
            <v>41609</v>
          </cell>
          <cell r="E248">
            <v>68</v>
          </cell>
          <cell r="F248">
            <v>3</v>
          </cell>
          <cell r="G248">
            <v>40769</v>
          </cell>
          <cell r="H248">
            <v>8</v>
          </cell>
          <cell r="I248" t="str">
            <v>500/330kV Aug</v>
          </cell>
          <cell r="J248">
            <v>28</v>
          </cell>
          <cell r="N248" t="str">
            <v>Proposed</v>
          </cell>
          <cell r="O248" t="str">
            <v>Bannaby 500kV Augmentation</v>
          </cell>
          <cell r="P248" t="str">
            <v>500SS</v>
          </cell>
          <cell r="Q248" t="str">
            <v>Southern</v>
          </cell>
          <cell r="R248">
            <v>25</v>
          </cell>
          <cell r="Z248">
            <v>1.9642857142857142</v>
          </cell>
          <cell r="AA248">
            <v>19.294160231660232</v>
          </cell>
          <cell r="AB248">
            <v>3.7415540540540544</v>
          </cell>
        </row>
        <row r="249">
          <cell r="A249">
            <v>185</v>
          </cell>
          <cell r="B249" t="str">
            <v>Northern Close of 500kV Ring</v>
          </cell>
          <cell r="C249">
            <v>1</v>
          </cell>
          <cell r="D249">
            <v>43435</v>
          </cell>
          <cell r="E249">
            <v>69</v>
          </cell>
          <cell r="F249">
            <v>1</v>
          </cell>
          <cell r="G249">
            <v>41635</v>
          </cell>
          <cell r="H249">
            <v>1</v>
          </cell>
          <cell r="I249" t="str">
            <v>EHV TL -EIS</v>
          </cell>
          <cell r="J249">
            <v>60</v>
          </cell>
          <cell r="N249" t="str">
            <v>Proposed</v>
          </cell>
          <cell r="O249" t="str">
            <v>Richmond Vale-Eraring 500kV Line</v>
          </cell>
          <cell r="P249" t="str">
            <v>TL EIS</v>
          </cell>
          <cell r="Q249" t="str">
            <v>Northern</v>
          </cell>
          <cell r="R249">
            <v>60</v>
          </cell>
          <cell r="AB249">
            <v>0.56000000000000005</v>
          </cell>
          <cell r="AC249">
            <v>2.48</v>
          </cell>
          <cell r="AD249">
            <v>2.023225806451614</v>
          </cell>
          <cell r="AE249">
            <v>5.5741935483870959</v>
          </cell>
          <cell r="AF249">
            <v>48.41386269644336</v>
          </cell>
          <cell r="AG249">
            <v>0.94871794871794912</v>
          </cell>
        </row>
        <row r="250">
          <cell r="A250">
            <v>186</v>
          </cell>
          <cell r="B250" t="str">
            <v>Northern Close of 500kV Ring</v>
          </cell>
          <cell r="C250">
            <v>1</v>
          </cell>
          <cell r="D250">
            <v>43435</v>
          </cell>
          <cell r="E250">
            <v>69</v>
          </cell>
          <cell r="F250">
            <v>3</v>
          </cell>
          <cell r="G250">
            <v>42595</v>
          </cell>
          <cell r="H250">
            <v>8</v>
          </cell>
          <cell r="I250" t="str">
            <v>500/330kV Aug</v>
          </cell>
          <cell r="J250">
            <v>28</v>
          </cell>
          <cell r="N250" t="str">
            <v>Proposed</v>
          </cell>
          <cell r="O250" t="str">
            <v>Eraring 500kV Augmentation</v>
          </cell>
          <cell r="P250" t="str">
            <v>500SS</v>
          </cell>
          <cell r="Q250" t="str">
            <v>Northern</v>
          </cell>
          <cell r="R250">
            <v>25</v>
          </cell>
          <cell r="AE250">
            <v>1.9642857142857142</v>
          </cell>
          <cell r="AF250">
            <v>19.294160231660232</v>
          </cell>
          <cell r="AG250">
            <v>3.7415540540540544</v>
          </cell>
        </row>
        <row r="251">
          <cell r="A251">
            <v>187</v>
          </cell>
          <cell r="B251" t="str">
            <v>Northern Close of 500kV Ring</v>
          </cell>
          <cell r="C251">
            <v>1</v>
          </cell>
          <cell r="D251">
            <v>43435</v>
          </cell>
          <cell r="E251">
            <v>69</v>
          </cell>
          <cell r="F251">
            <v>3</v>
          </cell>
          <cell r="G251">
            <v>42595</v>
          </cell>
          <cell r="H251">
            <v>8</v>
          </cell>
          <cell r="I251" t="str">
            <v>500/330kV Aug</v>
          </cell>
          <cell r="J251">
            <v>28</v>
          </cell>
          <cell r="N251" t="str">
            <v>Proposed</v>
          </cell>
          <cell r="O251" t="str">
            <v>Eraring 500/330kV Tx Augmentation</v>
          </cell>
          <cell r="P251" t="str">
            <v>500SS</v>
          </cell>
          <cell r="Q251" t="str">
            <v>Northern</v>
          </cell>
          <cell r="R251">
            <v>25</v>
          </cell>
          <cell r="AE251">
            <v>1.9642857142857142</v>
          </cell>
          <cell r="AF251">
            <v>19.294160231660232</v>
          </cell>
          <cell r="AG251">
            <v>3.7415540540540544</v>
          </cell>
        </row>
        <row r="252">
          <cell r="A252">
            <v>188</v>
          </cell>
          <cell r="B252" t="str">
            <v>Northern Close of 500kV Ring</v>
          </cell>
          <cell r="C252">
            <v>1</v>
          </cell>
          <cell r="D252">
            <v>43435</v>
          </cell>
          <cell r="E252">
            <v>69</v>
          </cell>
          <cell r="F252">
            <v>3</v>
          </cell>
          <cell r="G252">
            <v>42595</v>
          </cell>
          <cell r="H252">
            <v>8</v>
          </cell>
          <cell r="I252" t="str">
            <v>500/330kV Aug</v>
          </cell>
          <cell r="J252">
            <v>28</v>
          </cell>
          <cell r="N252" t="str">
            <v>Proposed</v>
          </cell>
          <cell r="O252" t="str">
            <v>Richmond Vale 500kV Augmentation</v>
          </cell>
          <cell r="P252" t="str">
            <v>500SS</v>
          </cell>
          <cell r="Q252" t="str">
            <v>Northern</v>
          </cell>
          <cell r="R252">
            <v>25</v>
          </cell>
          <cell r="AE252">
            <v>1.9642857142857142</v>
          </cell>
          <cell r="AF252">
            <v>19.294160231660232</v>
          </cell>
          <cell r="AG252">
            <v>3.7415540540540544</v>
          </cell>
        </row>
        <row r="253">
          <cell r="A253">
            <v>189</v>
          </cell>
          <cell r="B253" t="str">
            <v>Flow control of NW System</v>
          </cell>
          <cell r="C253">
            <v>1</v>
          </cell>
          <cell r="D253">
            <v>41974</v>
          </cell>
          <cell r="E253">
            <v>70</v>
          </cell>
          <cell r="F253">
            <v>3</v>
          </cell>
          <cell r="G253">
            <v>40894</v>
          </cell>
          <cell r="H253">
            <v>6</v>
          </cell>
          <cell r="I253" t="str">
            <v>330/132kV Greenfield</v>
          </cell>
          <cell r="J253">
            <v>36</v>
          </cell>
          <cell r="N253" t="str">
            <v>Proposed</v>
          </cell>
          <cell r="O253" t="str">
            <v>Baywater-Sydney West 330kV Series Caps (2 off)</v>
          </cell>
          <cell r="P253" t="str">
            <v>SVC</v>
          </cell>
          <cell r="Q253" t="str">
            <v>Northern</v>
          </cell>
          <cell r="R253">
            <v>50</v>
          </cell>
          <cell r="Z253">
            <v>1.5555555555555558</v>
          </cell>
          <cell r="AA253">
            <v>4.5434782608695654</v>
          </cell>
          <cell r="AB253">
            <v>38.147234840291297</v>
          </cell>
          <cell r="AC253">
            <v>5.753731343283583</v>
          </cell>
        </row>
        <row r="254">
          <cell r="A254">
            <v>190</v>
          </cell>
          <cell r="B254" t="str">
            <v>Establish Mason Park SS</v>
          </cell>
          <cell r="C254">
            <v>1</v>
          </cell>
          <cell r="D254">
            <v>40513</v>
          </cell>
          <cell r="E254">
            <v>71</v>
          </cell>
          <cell r="F254">
            <v>3</v>
          </cell>
          <cell r="G254">
            <v>39433</v>
          </cell>
          <cell r="H254">
            <v>6</v>
          </cell>
          <cell r="I254" t="str">
            <v>330/132kV Greenfield</v>
          </cell>
          <cell r="J254">
            <v>36</v>
          </cell>
          <cell r="N254" t="str">
            <v>Proposed</v>
          </cell>
          <cell r="O254" t="str">
            <v>Establish Mason Park 330/132kV Substation</v>
          </cell>
          <cell r="P254" t="str">
            <v>330SS</v>
          </cell>
          <cell r="Q254" t="str">
            <v>Central</v>
          </cell>
          <cell r="R254">
            <v>60</v>
          </cell>
          <cell r="V254">
            <v>1.8666666666666667</v>
          </cell>
          <cell r="W254">
            <v>5.4521739130434801</v>
          </cell>
          <cell r="X254">
            <v>45.776681808349544</v>
          </cell>
          <cell r="Y254">
            <v>6.9044776119402993</v>
          </cell>
        </row>
        <row r="255">
          <cell r="A255">
            <v>191</v>
          </cell>
          <cell r="B255" t="str">
            <v>Establish Mason Park SS</v>
          </cell>
          <cell r="C255">
            <v>1</v>
          </cell>
          <cell r="D255">
            <v>40513</v>
          </cell>
          <cell r="E255">
            <v>71</v>
          </cell>
          <cell r="F255">
            <v>1</v>
          </cell>
          <cell r="G255">
            <v>38713</v>
          </cell>
          <cell r="H255">
            <v>1</v>
          </cell>
          <cell r="I255" t="str">
            <v>EHV TL -EIS</v>
          </cell>
          <cell r="J255">
            <v>60</v>
          </cell>
          <cell r="N255" t="str">
            <v>Proposed</v>
          </cell>
          <cell r="O255" t="str">
            <v>Second Holroyd-Mason Park 330kV Cable</v>
          </cell>
          <cell r="P255" t="str">
            <v>TL EIS</v>
          </cell>
          <cell r="Q255" t="str">
            <v>Central</v>
          </cell>
          <cell r="R255">
            <v>120</v>
          </cell>
          <cell r="T255">
            <v>1.1200000000000001</v>
          </cell>
          <cell r="U255">
            <v>4.96</v>
          </cell>
          <cell r="V255">
            <v>4.046451612903228</v>
          </cell>
          <cell r="W255">
            <v>11.148387096774192</v>
          </cell>
          <cell r="X255">
            <v>96.82772539288672</v>
          </cell>
          <cell r="Y255">
            <v>1.8974358974358982</v>
          </cell>
        </row>
        <row r="256">
          <cell r="A256">
            <v>192</v>
          </cell>
          <cell r="B256" t="str">
            <v>Establish Mason Park SS</v>
          </cell>
          <cell r="C256">
            <v>1</v>
          </cell>
          <cell r="D256">
            <v>40513</v>
          </cell>
          <cell r="E256">
            <v>71</v>
          </cell>
          <cell r="F256">
            <v>3</v>
          </cell>
          <cell r="G256">
            <v>39793</v>
          </cell>
          <cell r="H256">
            <v>9</v>
          </cell>
          <cell r="I256" t="str">
            <v>330/132kV Aug</v>
          </cell>
          <cell r="J256">
            <v>24</v>
          </cell>
          <cell r="N256" t="str">
            <v>Proposed</v>
          </cell>
          <cell r="O256" t="str">
            <v>Holroyd 330kV Augmentation</v>
          </cell>
          <cell r="P256" t="str">
            <v>330SS</v>
          </cell>
          <cell r="Q256" t="str">
            <v>Central</v>
          </cell>
          <cell r="R256">
            <v>20</v>
          </cell>
          <cell r="W256">
            <v>1.166666666666667</v>
          </cell>
          <cell r="X256">
            <v>15.206467661691544</v>
          </cell>
          <cell r="Y256">
            <v>3.6268656716417906</v>
          </cell>
        </row>
        <row r="257">
          <cell r="A257">
            <v>193</v>
          </cell>
          <cell r="B257" t="str">
            <v>Sydney Park 330/132kV Substation</v>
          </cell>
          <cell r="C257">
            <v>1</v>
          </cell>
          <cell r="D257">
            <v>42705</v>
          </cell>
          <cell r="E257">
            <v>72</v>
          </cell>
          <cell r="F257">
            <v>3</v>
          </cell>
          <cell r="G257">
            <v>41625</v>
          </cell>
          <cell r="H257">
            <v>6</v>
          </cell>
          <cell r="I257" t="str">
            <v>330/132kV Greenfield</v>
          </cell>
          <cell r="J257">
            <v>36</v>
          </cell>
          <cell r="N257" t="str">
            <v>Proposed</v>
          </cell>
          <cell r="O257" t="str">
            <v>Establish Sydney Park 330/132kV Substation</v>
          </cell>
          <cell r="P257" t="str">
            <v>330SS</v>
          </cell>
          <cell r="Q257" t="str">
            <v>Central</v>
          </cell>
          <cell r="R257">
            <v>60</v>
          </cell>
          <cell r="AB257">
            <v>1.8666666666666667</v>
          </cell>
          <cell r="AC257">
            <v>5.4521739130434801</v>
          </cell>
          <cell r="AD257">
            <v>45.776681808349544</v>
          </cell>
          <cell r="AE257">
            <v>6.9044776119402993</v>
          </cell>
        </row>
        <row r="258">
          <cell r="A258">
            <v>194</v>
          </cell>
          <cell r="B258" t="str">
            <v>Sydney Park 330/132kV Substation</v>
          </cell>
          <cell r="C258">
            <v>1</v>
          </cell>
          <cell r="D258">
            <v>42705</v>
          </cell>
          <cell r="E258">
            <v>72</v>
          </cell>
          <cell r="F258">
            <v>1</v>
          </cell>
          <cell r="G258">
            <v>40905</v>
          </cell>
          <cell r="H258">
            <v>1</v>
          </cell>
          <cell r="I258" t="str">
            <v>EHV TL -EIS</v>
          </cell>
          <cell r="J258">
            <v>60</v>
          </cell>
          <cell r="N258" t="str">
            <v>Proposed</v>
          </cell>
          <cell r="O258" t="str">
            <v>Mason Park-Sydney Park 330kV Cable</v>
          </cell>
          <cell r="P258" t="str">
            <v>TL EIS</v>
          </cell>
          <cell r="Q258" t="str">
            <v>Central</v>
          </cell>
          <cell r="R258">
            <v>120</v>
          </cell>
          <cell r="Z258">
            <v>1.1200000000000001</v>
          </cell>
          <cell r="AA258">
            <v>4.96</v>
          </cell>
          <cell r="AB258">
            <v>4.046451612903228</v>
          </cell>
          <cell r="AC258">
            <v>11.148387096774192</v>
          </cell>
          <cell r="AD258">
            <v>96.82772539288672</v>
          </cell>
          <cell r="AE258">
            <v>1.8974358974358982</v>
          </cell>
        </row>
        <row r="259">
          <cell r="A259">
            <v>195</v>
          </cell>
          <cell r="B259" t="str">
            <v>Sydney Park 330/132kV Substation</v>
          </cell>
          <cell r="C259">
            <v>1</v>
          </cell>
          <cell r="D259">
            <v>42705</v>
          </cell>
          <cell r="E259">
            <v>72</v>
          </cell>
          <cell r="F259">
            <v>1</v>
          </cell>
          <cell r="G259">
            <v>40905</v>
          </cell>
          <cell r="H259">
            <v>1</v>
          </cell>
          <cell r="I259" t="str">
            <v>EHV TL -EIS</v>
          </cell>
          <cell r="J259">
            <v>60</v>
          </cell>
          <cell r="N259" t="str">
            <v>Proposed</v>
          </cell>
          <cell r="O259" t="str">
            <v>Lane Cove to Mason Park 330kV Cable</v>
          </cell>
          <cell r="P259" t="str">
            <v>TL EIS</v>
          </cell>
          <cell r="Q259" t="str">
            <v>Central</v>
          </cell>
          <cell r="R259">
            <v>100</v>
          </cell>
          <cell r="Z259">
            <v>0.93333333333333346</v>
          </cell>
          <cell r="AA259">
            <v>4.1333333333333337</v>
          </cell>
          <cell r="AB259">
            <v>3.3720430107526882</v>
          </cell>
          <cell r="AC259">
            <v>9.2903225806451619</v>
          </cell>
          <cell r="AD259">
            <v>80.6897711607389</v>
          </cell>
          <cell r="AE259">
            <v>1.5811965811965818</v>
          </cell>
        </row>
        <row r="260">
          <cell r="A260">
            <v>196</v>
          </cell>
          <cell r="B260" t="str">
            <v>Sydney Park 330/132kV Substation</v>
          </cell>
          <cell r="C260">
            <v>1</v>
          </cell>
          <cell r="D260">
            <v>42705</v>
          </cell>
          <cell r="E260">
            <v>72</v>
          </cell>
          <cell r="F260">
            <v>1</v>
          </cell>
          <cell r="G260">
            <v>40905</v>
          </cell>
          <cell r="H260">
            <v>1</v>
          </cell>
          <cell r="I260" t="str">
            <v>EHV TL -EIS</v>
          </cell>
          <cell r="J260">
            <v>60</v>
          </cell>
          <cell r="N260" t="str">
            <v>Proposed</v>
          </cell>
          <cell r="O260" t="str">
            <v>Upgrade of Sydney North - Lane Cover to 330kV</v>
          </cell>
          <cell r="P260" t="str">
            <v>330SS</v>
          </cell>
          <cell r="Q260" t="str">
            <v>Central</v>
          </cell>
          <cell r="R260">
            <v>170</v>
          </cell>
          <cell r="Z260">
            <v>1.5866666666666669</v>
          </cell>
          <cell r="AA260">
            <v>7.0266666666666673</v>
          </cell>
          <cell r="AB260">
            <v>5.7324731182795716</v>
          </cell>
          <cell r="AC260">
            <v>15.793548387096772</v>
          </cell>
          <cell r="AD260">
            <v>137.17261097325616</v>
          </cell>
          <cell r="AE260">
            <v>2.6880341880341887</v>
          </cell>
        </row>
        <row r="261">
          <cell r="A261">
            <v>197</v>
          </cell>
          <cell r="B261" t="str">
            <v>Prymont 330/132kV Substation</v>
          </cell>
          <cell r="C261">
            <v>1</v>
          </cell>
          <cell r="D261">
            <v>43800</v>
          </cell>
          <cell r="E261">
            <v>73</v>
          </cell>
          <cell r="F261">
            <v>3</v>
          </cell>
          <cell r="G261">
            <v>42720</v>
          </cell>
          <cell r="H261">
            <v>6</v>
          </cell>
          <cell r="I261" t="str">
            <v>330/132kV Greenfield</v>
          </cell>
          <cell r="J261">
            <v>36</v>
          </cell>
          <cell r="N261" t="str">
            <v>Proposed</v>
          </cell>
          <cell r="O261" t="str">
            <v>Establish Lane Cove 330kV SS</v>
          </cell>
          <cell r="P261" t="str">
            <v>330SS</v>
          </cell>
          <cell r="Q261" t="str">
            <v>Central</v>
          </cell>
          <cell r="R261">
            <v>40</v>
          </cell>
          <cell r="AE261">
            <v>1.2444444444444445</v>
          </cell>
          <cell r="AF261">
            <v>3.6347826086956534</v>
          </cell>
          <cell r="AG261">
            <v>30.517787872233036</v>
          </cell>
        </row>
        <row r="262">
          <cell r="A262">
            <v>198</v>
          </cell>
          <cell r="B262" t="str">
            <v>Prymont 330/132kV Substation</v>
          </cell>
          <cell r="C262">
            <v>1</v>
          </cell>
          <cell r="D262">
            <v>43800</v>
          </cell>
          <cell r="E262">
            <v>73</v>
          </cell>
          <cell r="F262">
            <v>3</v>
          </cell>
          <cell r="G262">
            <v>42720</v>
          </cell>
          <cell r="H262">
            <v>6</v>
          </cell>
          <cell r="I262" t="str">
            <v>330/132kV Greenfield</v>
          </cell>
          <cell r="J262">
            <v>36</v>
          </cell>
          <cell r="N262" t="str">
            <v>Proposed</v>
          </cell>
          <cell r="O262" t="str">
            <v>Establish Prymont 330/132kV Substation</v>
          </cell>
          <cell r="P262" t="str">
            <v>330SS</v>
          </cell>
          <cell r="Q262" t="str">
            <v>Central</v>
          </cell>
          <cell r="R262">
            <v>80</v>
          </cell>
          <cell r="AE262">
            <v>2.4888888888888889</v>
          </cell>
          <cell r="AF262">
            <v>7.2695652173913068</v>
          </cell>
          <cell r="AG262">
            <v>61.035575744466072</v>
          </cell>
        </row>
        <row r="263">
          <cell r="A263">
            <v>199</v>
          </cell>
          <cell r="B263" t="str">
            <v>Prymont 330/132kV Substation</v>
          </cell>
          <cell r="C263">
            <v>1</v>
          </cell>
          <cell r="D263">
            <v>43800</v>
          </cell>
          <cell r="E263">
            <v>73</v>
          </cell>
          <cell r="F263">
            <v>1</v>
          </cell>
          <cell r="G263">
            <v>42000</v>
          </cell>
          <cell r="H263">
            <v>1</v>
          </cell>
          <cell r="I263" t="str">
            <v>EHV TL -EIS</v>
          </cell>
          <cell r="J263">
            <v>60</v>
          </cell>
          <cell r="N263" t="str">
            <v>Proposed</v>
          </cell>
          <cell r="O263" t="str">
            <v>Lane Cove to Prymont 330kV Cable &amp; Tunnel</v>
          </cell>
          <cell r="P263" t="str">
            <v>330SS</v>
          </cell>
          <cell r="Q263" t="str">
            <v>Central</v>
          </cell>
          <cell r="R263">
            <v>200</v>
          </cell>
          <cell r="AC263">
            <v>1.8666666666666669</v>
          </cell>
          <cell r="AD263">
            <v>8.2666666666666675</v>
          </cell>
          <cell r="AE263">
            <v>6.7440860215053764</v>
          </cell>
          <cell r="AF263">
            <v>18.580645161290324</v>
          </cell>
          <cell r="AG263">
            <v>161.3795423214778</v>
          </cell>
        </row>
        <row r="264">
          <cell r="A264">
            <v>200</v>
          </cell>
          <cell r="B264" t="str">
            <v>Hawkesbury 500/330kV Substation</v>
          </cell>
          <cell r="C264">
            <v>1</v>
          </cell>
          <cell r="D264">
            <v>41974</v>
          </cell>
          <cell r="E264">
            <v>74</v>
          </cell>
          <cell r="F264">
            <v>3</v>
          </cell>
          <cell r="G264">
            <v>40774</v>
          </cell>
          <cell r="H264">
            <v>5</v>
          </cell>
          <cell r="I264" t="str">
            <v>500/330kV Greenfield</v>
          </cell>
          <cell r="J264">
            <v>40</v>
          </cell>
          <cell r="N264" t="str">
            <v>Proposed</v>
          </cell>
          <cell r="O264" t="str">
            <v>Establish Hawkesbury 500/330kV Substation</v>
          </cell>
          <cell r="P264" t="str">
            <v>500SS</v>
          </cell>
          <cell r="Q264" t="str">
            <v>Central</v>
          </cell>
          <cell r="R264">
            <v>50</v>
          </cell>
          <cell r="Z264">
            <v>2.75</v>
          </cell>
          <cell r="AA264">
            <v>6.6118421052631593</v>
          </cell>
          <cell r="AB264">
            <v>35.114902080783359</v>
          </cell>
          <cell r="AC264">
            <v>5.5232558139534911</v>
          </cell>
        </row>
        <row r="265">
          <cell r="A265">
            <v>201</v>
          </cell>
          <cell r="B265" t="str">
            <v>Hawkesbury 500/330kV Substation</v>
          </cell>
          <cell r="C265">
            <v>1</v>
          </cell>
          <cell r="D265">
            <v>41974</v>
          </cell>
          <cell r="E265">
            <v>74</v>
          </cell>
          <cell r="F265">
            <v>2</v>
          </cell>
          <cell r="G265">
            <v>40894</v>
          </cell>
          <cell r="H265">
            <v>2</v>
          </cell>
          <cell r="I265" t="str">
            <v>EHV TL -REF</v>
          </cell>
          <cell r="J265">
            <v>36</v>
          </cell>
          <cell r="N265" t="str">
            <v>Proposed</v>
          </cell>
          <cell r="O265" t="str">
            <v>330kV Connections Hawkesbury to Vineyard 330kV</v>
          </cell>
          <cell r="P265" t="str">
            <v>TL EIS</v>
          </cell>
          <cell r="Q265" t="str">
            <v>Central</v>
          </cell>
          <cell r="R265">
            <v>20</v>
          </cell>
          <cell r="Z265">
            <v>0.93333333333333324</v>
          </cell>
          <cell r="AA265">
            <v>1.9486725663716815</v>
          </cell>
          <cell r="AB265">
            <v>16.401048104019381</v>
          </cell>
          <cell r="AC265">
            <v>0.7169459962756054</v>
          </cell>
        </row>
        <row r="266">
          <cell r="A266">
            <v>202</v>
          </cell>
          <cell r="B266" t="str">
            <v>Hawkesbury 500/330kV Substation</v>
          </cell>
          <cell r="C266">
            <v>1</v>
          </cell>
          <cell r="D266">
            <v>41974</v>
          </cell>
          <cell r="E266">
            <v>74</v>
          </cell>
          <cell r="F266">
            <v>1</v>
          </cell>
          <cell r="G266">
            <v>40174</v>
          </cell>
          <cell r="H266">
            <v>1</v>
          </cell>
          <cell r="I266" t="str">
            <v>EHV TL -EIS</v>
          </cell>
          <cell r="J266">
            <v>60</v>
          </cell>
          <cell r="N266" t="str">
            <v>Proposed</v>
          </cell>
          <cell r="O266" t="str">
            <v>Augment 20 cct to double circuit between Vineyard and Syd N</v>
          </cell>
          <cell r="P266" t="str">
            <v>TL EIS</v>
          </cell>
          <cell r="Q266" t="str">
            <v>Central</v>
          </cell>
          <cell r="R266">
            <v>40</v>
          </cell>
          <cell r="X266">
            <v>0.37333333333333341</v>
          </cell>
          <cell r="Y266">
            <v>1.6533333333333338</v>
          </cell>
          <cell r="Z266">
            <v>1.3488172043010758</v>
          </cell>
          <cell r="AA266">
            <v>3.7161290322580638</v>
          </cell>
          <cell r="AB266">
            <v>32.275908464295561</v>
          </cell>
          <cell r="AC266">
            <v>0.63247863247863267</v>
          </cell>
        </row>
        <row r="267">
          <cell r="A267">
            <v>203</v>
          </cell>
          <cell r="B267" t="str">
            <v>330/132kV transformers(2010-2014)</v>
          </cell>
          <cell r="C267">
            <v>1</v>
          </cell>
          <cell r="D267">
            <v>40695</v>
          </cell>
          <cell r="E267">
            <v>75</v>
          </cell>
          <cell r="F267">
            <v>3</v>
          </cell>
          <cell r="G267">
            <v>39975</v>
          </cell>
          <cell r="H267">
            <v>9</v>
          </cell>
          <cell r="I267" t="str">
            <v>330/132kV Aug</v>
          </cell>
          <cell r="J267">
            <v>24</v>
          </cell>
          <cell r="N267" t="str">
            <v>Proposed</v>
          </cell>
          <cell r="O267" t="str">
            <v>Installation of 2x375MVA transformers (location TBA)</v>
          </cell>
          <cell r="P267" t="str">
            <v>330TX</v>
          </cell>
          <cell r="Q267" t="str">
            <v>Various</v>
          </cell>
          <cell r="R267">
            <v>15</v>
          </cell>
          <cell r="W267">
            <v>3.5714285714285719E-2</v>
          </cell>
          <cell r="X267">
            <v>2.073660714285714</v>
          </cell>
          <cell r="Y267">
            <v>12.890625</v>
          </cell>
        </row>
        <row r="268">
          <cell r="A268">
            <v>204</v>
          </cell>
          <cell r="B268" t="str">
            <v>330/132kV transformers(2010-2014)</v>
          </cell>
          <cell r="C268">
            <v>1</v>
          </cell>
          <cell r="D268">
            <v>41426</v>
          </cell>
          <cell r="E268">
            <v>75</v>
          </cell>
          <cell r="F268">
            <v>3</v>
          </cell>
          <cell r="G268">
            <v>40706</v>
          </cell>
          <cell r="H268">
            <v>9</v>
          </cell>
          <cell r="I268" t="str">
            <v>330/132kV Aug</v>
          </cell>
          <cell r="J268">
            <v>24</v>
          </cell>
          <cell r="N268" t="str">
            <v>Proposed</v>
          </cell>
          <cell r="O268" t="str">
            <v>Installation of 2x375MVA transformers (location TBA)</v>
          </cell>
          <cell r="P268" t="str">
            <v>330TX</v>
          </cell>
          <cell r="Q268" t="str">
            <v>Various</v>
          </cell>
          <cell r="R268">
            <v>22.5</v>
          </cell>
          <cell r="Y268">
            <v>5.3571428571428575E-2</v>
          </cell>
          <cell r="Z268">
            <v>3.1104910714285712</v>
          </cell>
          <cell r="AA268">
            <v>19.3359375</v>
          </cell>
        </row>
        <row r="269">
          <cell r="A269">
            <v>205</v>
          </cell>
          <cell r="B269" t="str">
            <v>330/132kV transformers(2010-2014)</v>
          </cell>
          <cell r="C269">
            <v>1</v>
          </cell>
          <cell r="D269">
            <v>42156</v>
          </cell>
          <cell r="E269">
            <v>75</v>
          </cell>
          <cell r="F269">
            <v>3</v>
          </cell>
          <cell r="G269">
            <v>41436</v>
          </cell>
          <cell r="H269">
            <v>9</v>
          </cell>
          <cell r="I269" t="str">
            <v>330/132kV Aug</v>
          </cell>
          <cell r="J269">
            <v>24</v>
          </cell>
          <cell r="N269" t="str">
            <v>Proposed</v>
          </cell>
          <cell r="O269" t="str">
            <v>Installation of 2x375MVA transformers (location TBA)</v>
          </cell>
          <cell r="P269" t="str">
            <v>330TX</v>
          </cell>
          <cell r="Q269" t="str">
            <v>Various</v>
          </cell>
          <cell r="R269">
            <v>15</v>
          </cell>
          <cell r="AA269">
            <v>3.5714285714285719E-2</v>
          </cell>
          <cell r="AB269">
            <v>2.073660714285714</v>
          </cell>
          <cell r="AC269">
            <v>12.890625</v>
          </cell>
        </row>
        <row r="270">
          <cell r="A270">
            <v>206</v>
          </cell>
          <cell r="B270" t="str">
            <v>330/132kV transformers(2010-2014)</v>
          </cell>
          <cell r="C270">
            <v>1</v>
          </cell>
          <cell r="D270">
            <v>42887</v>
          </cell>
          <cell r="E270">
            <v>75</v>
          </cell>
          <cell r="F270">
            <v>3</v>
          </cell>
          <cell r="G270">
            <v>42167</v>
          </cell>
          <cell r="H270">
            <v>9</v>
          </cell>
          <cell r="I270" t="str">
            <v>330/132kV Aug</v>
          </cell>
          <cell r="J270">
            <v>24</v>
          </cell>
          <cell r="N270" t="str">
            <v>Proposed</v>
          </cell>
          <cell r="O270" t="str">
            <v>Installation of 2x375MVA transformers (location TBA)</v>
          </cell>
          <cell r="P270" t="str">
            <v>330TX</v>
          </cell>
          <cell r="Q270" t="str">
            <v>Various</v>
          </cell>
          <cell r="R270">
            <v>22.5</v>
          </cell>
          <cell r="AC270">
            <v>5.3571428571428575E-2</v>
          </cell>
          <cell r="AD270">
            <v>3.1104910714285712</v>
          </cell>
          <cell r="AE270">
            <v>19.3359375</v>
          </cell>
        </row>
        <row r="271">
          <cell r="A271">
            <v>207</v>
          </cell>
          <cell r="B271" t="str">
            <v>330/132kV transformers(2010-2014)</v>
          </cell>
          <cell r="C271">
            <v>1</v>
          </cell>
          <cell r="D271">
            <v>43617</v>
          </cell>
          <cell r="E271">
            <v>75</v>
          </cell>
          <cell r="F271">
            <v>3</v>
          </cell>
          <cell r="G271">
            <v>42897</v>
          </cell>
          <cell r="H271">
            <v>9</v>
          </cell>
          <cell r="I271" t="str">
            <v>330/132kV Aug</v>
          </cell>
          <cell r="J271">
            <v>24</v>
          </cell>
          <cell r="N271" t="str">
            <v>Proposed</v>
          </cell>
          <cell r="O271" t="str">
            <v>Installation of 2x375MVA transformers (location TBA)</v>
          </cell>
          <cell r="P271" t="str">
            <v>330TX</v>
          </cell>
          <cell r="Q271" t="str">
            <v>Various</v>
          </cell>
          <cell r="R271">
            <v>15</v>
          </cell>
          <cell r="AE271">
            <v>3.5714285714285719E-2</v>
          </cell>
          <cell r="AF271">
            <v>2.073660714285714</v>
          </cell>
          <cell r="AG271">
            <v>12.890625</v>
          </cell>
        </row>
        <row r="272">
          <cell r="A272">
            <v>208</v>
          </cell>
          <cell r="B272" t="str">
            <v>Reactive Power Support -330kV</v>
          </cell>
          <cell r="C272">
            <v>1</v>
          </cell>
          <cell r="D272">
            <v>40695</v>
          </cell>
          <cell r="E272">
            <v>76</v>
          </cell>
          <cell r="F272">
            <v>3</v>
          </cell>
          <cell r="G272">
            <v>40275</v>
          </cell>
          <cell r="H272">
            <v>12</v>
          </cell>
          <cell r="I272" t="str">
            <v>Capacitor Replace</v>
          </cell>
          <cell r="J272">
            <v>14</v>
          </cell>
          <cell r="N272" t="str">
            <v>Proposed</v>
          </cell>
          <cell r="O272" t="str">
            <v>2x330kV 200MVAr cap banks</v>
          </cell>
          <cell r="P272" t="str">
            <v>330CAP</v>
          </cell>
          <cell r="Q272" t="str">
            <v>Various</v>
          </cell>
          <cell r="R272">
            <v>5</v>
          </cell>
          <cell r="X272">
            <v>0.25</v>
          </cell>
          <cell r="Y272">
            <v>4.75</v>
          </cell>
        </row>
        <row r="273">
          <cell r="A273">
            <v>209</v>
          </cell>
          <cell r="B273" t="str">
            <v>Reactive Power Support -330kV</v>
          </cell>
          <cell r="C273">
            <v>1</v>
          </cell>
          <cell r="D273">
            <v>41426</v>
          </cell>
          <cell r="E273">
            <v>76</v>
          </cell>
          <cell r="F273">
            <v>3</v>
          </cell>
          <cell r="G273">
            <v>41006</v>
          </cell>
          <cell r="H273">
            <v>12</v>
          </cell>
          <cell r="I273" t="str">
            <v>Capacitor Replace</v>
          </cell>
          <cell r="J273">
            <v>14</v>
          </cell>
          <cell r="N273" t="str">
            <v>Proposed</v>
          </cell>
          <cell r="O273" t="str">
            <v>2x330kV 200MVAr cap banks</v>
          </cell>
          <cell r="P273" t="str">
            <v>330CAP</v>
          </cell>
          <cell r="Q273" t="str">
            <v>Various</v>
          </cell>
          <cell r="R273">
            <v>10</v>
          </cell>
          <cell r="Z273">
            <v>0.5</v>
          </cell>
          <cell r="AA273">
            <v>9.5</v>
          </cell>
        </row>
        <row r="274">
          <cell r="A274">
            <v>210</v>
          </cell>
          <cell r="B274" t="str">
            <v>Reactive Power Support -330kV</v>
          </cell>
          <cell r="C274">
            <v>1</v>
          </cell>
          <cell r="D274">
            <v>42156</v>
          </cell>
          <cell r="E274">
            <v>76</v>
          </cell>
          <cell r="F274">
            <v>3</v>
          </cell>
          <cell r="G274">
            <v>41736</v>
          </cell>
          <cell r="H274">
            <v>12</v>
          </cell>
          <cell r="I274" t="str">
            <v>Capacitor Replace</v>
          </cell>
          <cell r="J274">
            <v>14</v>
          </cell>
          <cell r="N274" t="str">
            <v>Proposed</v>
          </cell>
          <cell r="O274" t="str">
            <v>2x330kV 200MVAr cap banks</v>
          </cell>
          <cell r="P274" t="str">
            <v>330CAP</v>
          </cell>
          <cell r="Q274" t="str">
            <v>Various</v>
          </cell>
          <cell r="R274">
            <v>5</v>
          </cell>
          <cell r="AB274">
            <v>0.25</v>
          </cell>
          <cell r="AC274">
            <v>4.75</v>
          </cell>
        </row>
        <row r="275">
          <cell r="A275">
            <v>211</v>
          </cell>
          <cell r="B275" t="str">
            <v>Reactive Power Support -330kV</v>
          </cell>
          <cell r="C275">
            <v>1</v>
          </cell>
          <cell r="D275">
            <v>42887</v>
          </cell>
          <cell r="E275">
            <v>76</v>
          </cell>
          <cell r="F275">
            <v>3</v>
          </cell>
          <cell r="G275">
            <v>42467</v>
          </cell>
          <cell r="H275">
            <v>12</v>
          </cell>
          <cell r="I275" t="str">
            <v>Capacitor Replace</v>
          </cell>
          <cell r="J275">
            <v>14</v>
          </cell>
          <cell r="N275" t="str">
            <v>Proposed</v>
          </cell>
          <cell r="O275" t="str">
            <v>2x330kV 200MVAr cap banks</v>
          </cell>
          <cell r="P275" t="str">
            <v>330CAP</v>
          </cell>
          <cell r="Q275" t="str">
            <v>Various</v>
          </cell>
          <cell r="R275">
            <v>10</v>
          </cell>
          <cell r="AD275">
            <v>0.5</v>
          </cell>
          <cell r="AE275">
            <v>9.5</v>
          </cell>
        </row>
        <row r="276">
          <cell r="A276">
            <v>212</v>
          </cell>
          <cell r="B276" t="str">
            <v>Reactive Power Support -330kV</v>
          </cell>
          <cell r="C276">
            <v>1</v>
          </cell>
          <cell r="D276">
            <v>43617</v>
          </cell>
          <cell r="E276">
            <v>76</v>
          </cell>
          <cell r="F276">
            <v>3</v>
          </cell>
          <cell r="G276">
            <v>43197</v>
          </cell>
          <cell r="H276">
            <v>12</v>
          </cell>
          <cell r="I276" t="str">
            <v>Capacitor Replace</v>
          </cell>
          <cell r="J276">
            <v>14</v>
          </cell>
          <cell r="N276" t="str">
            <v>Proposed</v>
          </cell>
          <cell r="O276" t="str">
            <v>2x330kV 200MVAr cap banks</v>
          </cell>
          <cell r="P276" t="str">
            <v>330CAP</v>
          </cell>
          <cell r="Q276" t="str">
            <v>Various</v>
          </cell>
          <cell r="R276">
            <v>5</v>
          </cell>
          <cell r="AF276">
            <v>0.25</v>
          </cell>
          <cell r="AG276">
            <v>4.75</v>
          </cell>
        </row>
        <row r="277">
          <cell r="A277">
            <v>213</v>
          </cell>
          <cell r="B277" t="str">
            <v>Reactive Power Support -132kV</v>
          </cell>
          <cell r="C277">
            <v>1</v>
          </cell>
          <cell r="D277">
            <v>40695</v>
          </cell>
          <cell r="E277">
            <v>77</v>
          </cell>
          <cell r="F277">
            <v>3</v>
          </cell>
          <cell r="G277">
            <v>40275</v>
          </cell>
          <cell r="H277">
            <v>12</v>
          </cell>
          <cell r="I277" t="str">
            <v>Capacitor Replace</v>
          </cell>
          <cell r="J277">
            <v>14</v>
          </cell>
          <cell r="N277" t="str">
            <v>Proposed</v>
          </cell>
          <cell r="O277" t="str">
            <v>132kV Cap Banks as required for two years</v>
          </cell>
          <cell r="P277" t="str">
            <v>132CAP</v>
          </cell>
          <cell r="Q277" t="str">
            <v>Various</v>
          </cell>
          <cell r="R277">
            <v>4</v>
          </cell>
          <cell r="X277">
            <v>0.2</v>
          </cell>
          <cell r="Y277">
            <v>3.8</v>
          </cell>
        </row>
        <row r="278">
          <cell r="A278">
            <v>214</v>
          </cell>
          <cell r="B278" t="str">
            <v>Reactive Power Support -132kV</v>
          </cell>
          <cell r="C278">
            <v>1</v>
          </cell>
          <cell r="D278">
            <v>41426</v>
          </cell>
          <cell r="E278">
            <v>77</v>
          </cell>
          <cell r="F278">
            <v>3</v>
          </cell>
          <cell r="G278">
            <v>41006</v>
          </cell>
          <cell r="H278">
            <v>12</v>
          </cell>
          <cell r="I278" t="str">
            <v>Capacitor Replace</v>
          </cell>
          <cell r="J278">
            <v>14</v>
          </cell>
          <cell r="N278" t="str">
            <v>Proposed</v>
          </cell>
          <cell r="O278" t="str">
            <v>132kV Cap Banks as required for two years</v>
          </cell>
          <cell r="P278" t="str">
            <v>132CAP</v>
          </cell>
          <cell r="Q278" t="str">
            <v>Various</v>
          </cell>
          <cell r="R278">
            <v>8</v>
          </cell>
          <cell r="Z278">
            <v>0.4</v>
          </cell>
          <cell r="AA278">
            <v>7.6</v>
          </cell>
        </row>
        <row r="279">
          <cell r="A279">
            <v>215</v>
          </cell>
          <cell r="B279" t="str">
            <v>Reactive Power Support -132kV</v>
          </cell>
          <cell r="C279">
            <v>1</v>
          </cell>
          <cell r="D279">
            <v>42156</v>
          </cell>
          <cell r="E279">
            <v>77</v>
          </cell>
          <cell r="F279">
            <v>3</v>
          </cell>
          <cell r="G279">
            <v>41736</v>
          </cell>
          <cell r="H279">
            <v>12</v>
          </cell>
          <cell r="I279" t="str">
            <v>Capacitor Replace</v>
          </cell>
          <cell r="J279">
            <v>14</v>
          </cell>
          <cell r="N279" t="str">
            <v>Proposed</v>
          </cell>
          <cell r="O279" t="str">
            <v>132kV Cap Banks as required for two years</v>
          </cell>
          <cell r="P279" t="str">
            <v>132CAP</v>
          </cell>
          <cell r="Q279" t="str">
            <v>Various</v>
          </cell>
          <cell r="R279">
            <v>4</v>
          </cell>
          <cell r="AB279">
            <v>0.2</v>
          </cell>
          <cell r="AC279">
            <v>3.8</v>
          </cell>
        </row>
        <row r="280">
          <cell r="A280">
            <v>216</v>
          </cell>
          <cell r="B280" t="str">
            <v>Reactive Power Support -132kV</v>
          </cell>
          <cell r="C280">
            <v>1</v>
          </cell>
          <cell r="D280">
            <v>42887</v>
          </cell>
          <cell r="E280">
            <v>77</v>
          </cell>
          <cell r="F280">
            <v>3</v>
          </cell>
          <cell r="G280">
            <v>42467</v>
          </cell>
          <cell r="H280">
            <v>12</v>
          </cell>
          <cell r="I280" t="str">
            <v>Capacitor Replace</v>
          </cell>
          <cell r="J280">
            <v>14</v>
          </cell>
          <cell r="N280" t="str">
            <v>Proposed</v>
          </cell>
          <cell r="O280" t="str">
            <v>132kV Cap Banks as required for two years</v>
          </cell>
          <cell r="P280" t="str">
            <v>132CAP</v>
          </cell>
          <cell r="Q280" t="str">
            <v>Various</v>
          </cell>
          <cell r="R280">
            <v>8</v>
          </cell>
          <cell r="AD280">
            <v>0.4</v>
          </cell>
          <cell r="AE280">
            <v>7.6</v>
          </cell>
        </row>
        <row r="281">
          <cell r="A281">
            <v>217</v>
          </cell>
          <cell r="B281" t="str">
            <v>Reactive Power Support -132kV</v>
          </cell>
          <cell r="C281">
            <v>1</v>
          </cell>
          <cell r="D281">
            <v>43617</v>
          </cell>
          <cell r="E281">
            <v>77</v>
          </cell>
          <cell r="F281">
            <v>3</v>
          </cell>
          <cell r="G281">
            <v>43197</v>
          </cell>
          <cell r="H281">
            <v>12</v>
          </cell>
          <cell r="I281" t="str">
            <v>Capacitor Replace</v>
          </cell>
          <cell r="J281">
            <v>14</v>
          </cell>
          <cell r="N281" t="str">
            <v>Proposed</v>
          </cell>
          <cell r="O281" t="str">
            <v>132kV Cap Banks as required for two years</v>
          </cell>
          <cell r="P281" t="str">
            <v>132CAP</v>
          </cell>
          <cell r="Q281" t="str">
            <v>Various</v>
          </cell>
          <cell r="R281">
            <v>4</v>
          </cell>
          <cell r="AF281">
            <v>0.2</v>
          </cell>
          <cell r="AG281">
            <v>3.8</v>
          </cell>
        </row>
        <row r="282">
          <cell r="A282">
            <v>218</v>
          </cell>
          <cell r="B282" t="str">
            <v>Terminal Pt Tx Upgrades 132kV - 2 years</v>
          </cell>
          <cell r="C282">
            <v>1</v>
          </cell>
          <cell r="D282">
            <v>40695</v>
          </cell>
          <cell r="E282">
            <v>78</v>
          </cell>
          <cell r="F282">
            <v>3</v>
          </cell>
          <cell r="G282">
            <v>40155</v>
          </cell>
          <cell r="H282">
            <v>11</v>
          </cell>
          <cell r="I282" t="str">
            <v>Transformer Replace</v>
          </cell>
          <cell r="J282">
            <v>18</v>
          </cell>
          <cell r="N282" t="str">
            <v>Proposed</v>
          </cell>
          <cell r="O282" t="str">
            <v>132kV Transformer Replacements - 2 years</v>
          </cell>
          <cell r="P282" t="str">
            <v>132TX</v>
          </cell>
          <cell r="Q282" t="str">
            <v>Various</v>
          </cell>
          <cell r="R282">
            <v>10</v>
          </cell>
          <cell r="X282">
            <v>0.8</v>
          </cell>
          <cell r="Y282">
            <v>9.1999999999999993</v>
          </cell>
        </row>
        <row r="283">
          <cell r="A283">
            <v>219</v>
          </cell>
          <cell r="B283" t="str">
            <v>Terminal Pt Tx Upgrades 132kV - 2 years</v>
          </cell>
          <cell r="C283">
            <v>1</v>
          </cell>
          <cell r="D283">
            <v>41426</v>
          </cell>
          <cell r="E283">
            <v>78</v>
          </cell>
          <cell r="F283">
            <v>3</v>
          </cell>
          <cell r="G283">
            <v>40886</v>
          </cell>
          <cell r="H283">
            <v>11</v>
          </cell>
          <cell r="I283" t="str">
            <v>Transformer Replace</v>
          </cell>
          <cell r="J283">
            <v>18</v>
          </cell>
          <cell r="N283" t="str">
            <v>Proposed</v>
          </cell>
          <cell r="O283" t="str">
            <v>132kV Transformer Replacements - 2 years</v>
          </cell>
          <cell r="P283" t="str">
            <v>132TX</v>
          </cell>
          <cell r="Q283" t="str">
            <v>Various</v>
          </cell>
          <cell r="R283">
            <v>20</v>
          </cell>
          <cell r="Z283">
            <v>1.6</v>
          </cell>
          <cell r="AA283">
            <v>18.399999999999999</v>
          </cell>
        </row>
        <row r="284">
          <cell r="A284">
            <v>220</v>
          </cell>
          <cell r="B284" t="str">
            <v>Terminal Pt Tx Upgrades 132kV - 2 years</v>
          </cell>
          <cell r="C284">
            <v>1</v>
          </cell>
          <cell r="D284">
            <v>42156</v>
          </cell>
          <cell r="E284">
            <v>78</v>
          </cell>
          <cell r="F284">
            <v>3</v>
          </cell>
          <cell r="G284">
            <v>41616</v>
          </cell>
          <cell r="H284">
            <v>11</v>
          </cell>
          <cell r="I284" t="str">
            <v>Transformer Replace</v>
          </cell>
          <cell r="J284">
            <v>18</v>
          </cell>
          <cell r="N284" t="str">
            <v>Proposed</v>
          </cell>
          <cell r="O284" t="str">
            <v>132kV Transformer Replacements - 2 years</v>
          </cell>
          <cell r="P284" t="str">
            <v>132TX</v>
          </cell>
          <cell r="Q284" t="str">
            <v>Various</v>
          </cell>
          <cell r="R284">
            <v>10</v>
          </cell>
          <cell r="AB284">
            <v>0.8</v>
          </cell>
          <cell r="AC284">
            <v>9.1999999999999993</v>
          </cell>
        </row>
        <row r="285">
          <cell r="A285">
            <v>221</v>
          </cell>
          <cell r="B285" t="str">
            <v>Terminal Pt Tx Upgrades 132kV - 2 years</v>
          </cell>
          <cell r="C285">
            <v>1</v>
          </cell>
          <cell r="D285">
            <v>42887</v>
          </cell>
          <cell r="E285">
            <v>78</v>
          </cell>
          <cell r="F285">
            <v>3</v>
          </cell>
          <cell r="G285">
            <v>42347</v>
          </cell>
          <cell r="H285">
            <v>11</v>
          </cell>
          <cell r="I285" t="str">
            <v>Transformer Replace</v>
          </cell>
          <cell r="J285">
            <v>18</v>
          </cell>
          <cell r="N285" t="str">
            <v>Proposed</v>
          </cell>
          <cell r="O285" t="str">
            <v>132kV Transformer Replacements - 2 years</v>
          </cell>
          <cell r="P285" t="str">
            <v>132TX</v>
          </cell>
          <cell r="Q285" t="str">
            <v>Various</v>
          </cell>
          <cell r="R285">
            <v>20</v>
          </cell>
          <cell r="AD285">
            <v>1.6</v>
          </cell>
          <cell r="AE285">
            <v>18.399999999999999</v>
          </cell>
        </row>
        <row r="286">
          <cell r="A286">
            <v>222</v>
          </cell>
          <cell r="B286" t="str">
            <v>Terminal Pt Tx Upgrades 132kV - 2 years</v>
          </cell>
          <cell r="C286">
            <v>1</v>
          </cell>
          <cell r="D286">
            <v>43617</v>
          </cell>
          <cell r="E286">
            <v>78</v>
          </cell>
          <cell r="F286">
            <v>3</v>
          </cell>
          <cell r="G286">
            <v>43077</v>
          </cell>
          <cell r="H286">
            <v>11</v>
          </cell>
          <cell r="I286" t="str">
            <v>Transformer Replace</v>
          </cell>
          <cell r="J286">
            <v>18</v>
          </cell>
          <cell r="N286" t="str">
            <v>Proposed</v>
          </cell>
          <cell r="O286" t="str">
            <v>132kV Transformer Replacements - 2 years</v>
          </cell>
          <cell r="P286" t="str">
            <v>132TX</v>
          </cell>
          <cell r="Q286" t="str">
            <v>Various</v>
          </cell>
          <cell r="R286">
            <v>10</v>
          </cell>
          <cell r="AF286">
            <v>0.8</v>
          </cell>
          <cell r="AG286">
            <v>9.1999999999999993</v>
          </cell>
        </row>
        <row r="287">
          <cell r="A287">
            <v>223</v>
          </cell>
          <cell r="B287" t="str">
            <v>Establish 132kV Susbtations - 2 years</v>
          </cell>
          <cell r="C287">
            <v>1</v>
          </cell>
          <cell r="D287">
            <v>40695</v>
          </cell>
          <cell r="E287">
            <v>100</v>
          </cell>
          <cell r="F287">
            <v>3</v>
          </cell>
          <cell r="G287">
            <v>39795</v>
          </cell>
          <cell r="H287">
            <v>7</v>
          </cell>
          <cell r="I287" t="str">
            <v>132kV Greenfield</v>
          </cell>
          <cell r="J287">
            <v>30</v>
          </cell>
          <cell r="N287" t="str">
            <v>Proposed</v>
          </cell>
          <cell r="O287" t="str">
            <v>132kV Substations Established - 2 years</v>
          </cell>
          <cell r="P287" t="str">
            <v>132SS</v>
          </cell>
          <cell r="Q287" t="str">
            <v>Various</v>
          </cell>
          <cell r="R287">
            <v>10</v>
          </cell>
          <cell r="W287">
            <v>0.5</v>
          </cell>
          <cell r="X287">
            <v>3.0096525096525104</v>
          </cell>
          <cell r="Y287">
            <v>6.4903474903474905</v>
          </cell>
        </row>
        <row r="288">
          <cell r="A288">
            <v>224</v>
          </cell>
          <cell r="B288" t="str">
            <v>Establish 132kV Susbtations - 2 years</v>
          </cell>
          <cell r="C288">
            <v>1</v>
          </cell>
          <cell r="D288">
            <v>41426</v>
          </cell>
          <cell r="E288">
            <v>100</v>
          </cell>
          <cell r="F288">
            <v>3</v>
          </cell>
          <cell r="G288">
            <v>40526</v>
          </cell>
          <cell r="H288">
            <v>7</v>
          </cell>
          <cell r="I288" t="str">
            <v>132kV Greenfield</v>
          </cell>
          <cell r="J288">
            <v>30</v>
          </cell>
          <cell r="N288" t="str">
            <v>Proposed</v>
          </cell>
          <cell r="O288" t="str">
            <v>132kV Substations Established - 2 years</v>
          </cell>
          <cell r="P288" t="str">
            <v>132SS</v>
          </cell>
          <cell r="Q288" t="str">
            <v>Various</v>
          </cell>
          <cell r="R288">
            <v>20</v>
          </cell>
          <cell r="Y288">
            <v>1</v>
          </cell>
          <cell r="Z288">
            <v>6.0193050193050208</v>
          </cell>
          <cell r="AA288">
            <v>12.980694980694981</v>
          </cell>
        </row>
        <row r="289">
          <cell r="A289">
            <v>225</v>
          </cell>
          <cell r="B289" t="str">
            <v>Establish 132kV Susbtations - 2 years</v>
          </cell>
          <cell r="C289">
            <v>1</v>
          </cell>
          <cell r="D289">
            <v>42156</v>
          </cell>
          <cell r="E289">
            <v>100</v>
          </cell>
          <cell r="F289">
            <v>3</v>
          </cell>
          <cell r="G289">
            <v>41256</v>
          </cell>
          <cell r="H289">
            <v>7</v>
          </cell>
          <cell r="I289" t="str">
            <v>132kV Greenfield</v>
          </cell>
          <cell r="J289">
            <v>30</v>
          </cell>
          <cell r="N289" t="str">
            <v>Proposed</v>
          </cell>
          <cell r="O289" t="str">
            <v>132kV Substations Established - 2 years</v>
          </cell>
          <cell r="P289" t="str">
            <v>132SS</v>
          </cell>
          <cell r="Q289" t="str">
            <v>Various</v>
          </cell>
          <cell r="R289">
            <v>10</v>
          </cell>
          <cell r="AA289">
            <v>0.5</v>
          </cell>
          <cell r="AB289">
            <v>3.0096525096525104</v>
          </cell>
          <cell r="AC289">
            <v>6.4903474903474905</v>
          </cell>
        </row>
        <row r="290">
          <cell r="A290">
            <v>226</v>
          </cell>
          <cell r="B290" t="str">
            <v>Establish 132kV Susbtations - 2 years</v>
          </cell>
          <cell r="C290">
            <v>1</v>
          </cell>
          <cell r="D290">
            <v>42887</v>
          </cell>
          <cell r="E290">
            <v>100</v>
          </cell>
          <cell r="F290">
            <v>3</v>
          </cell>
          <cell r="G290">
            <v>41987</v>
          </cell>
          <cell r="H290">
            <v>7</v>
          </cell>
          <cell r="I290" t="str">
            <v>132kV Greenfield</v>
          </cell>
          <cell r="J290">
            <v>30</v>
          </cell>
          <cell r="N290" t="str">
            <v>Proposed</v>
          </cell>
          <cell r="O290" t="str">
            <v>132kV Substations Established - 2 years</v>
          </cell>
          <cell r="P290" t="str">
            <v>132SS</v>
          </cell>
          <cell r="Q290" t="str">
            <v>Various</v>
          </cell>
          <cell r="R290">
            <v>20</v>
          </cell>
          <cell r="AC290">
            <v>1</v>
          </cell>
          <cell r="AD290">
            <v>6.0193050193050208</v>
          </cell>
          <cell r="AE290">
            <v>12.980694980694981</v>
          </cell>
        </row>
        <row r="291">
          <cell r="A291">
            <v>227</v>
          </cell>
          <cell r="B291" t="str">
            <v>Establish 132kV Susbtations - 2 years</v>
          </cell>
          <cell r="C291">
            <v>1</v>
          </cell>
          <cell r="D291">
            <v>43617</v>
          </cell>
          <cell r="E291">
            <v>100</v>
          </cell>
          <cell r="F291">
            <v>3</v>
          </cell>
          <cell r="G291">
            <v>42717</v>
          </cell>
          <cell r="H291">
            <v>7</v>
          </cell>
          <cell r="I291" t="str">
            <v>132kV Greenfield</v>
          </cell>
          <cell r="J291">
            <v>30</v>
          </cell>
          <cell r="N291" t="str">
            <v>Proposed</v>
          </cell>
          <cell r="O291" t="str">
            <v>132kV Transformer Replacements - 2 years</v>
          </cell>
          <cell r="P291" t="str">
            <v>132SS</v>
          </cell>
          <cell r="Q291" t="str">
            <v>Various</v>
          </cell>
          <cell r="R291">
            <v>10</v>
          </cell>
          <cell r="AE291">
            <v>0.5</v>
          </cell>
          <cell r="AF291">
            <v>3.0096525096525104</v>
          </cell>
          <cell r="AG291">
            <v>6.4903474903474905</v>
          </cell>
        </row>
        <row r="292">
          <cell r="A292">
            <v>228</v>
          </cell>
          <cell r="B292" t="str">
            <v>Rural 132kV Lines - 2 years</v>
          </cell>
          <cell r="C292">
            <v>1</v>
          </cell>
          <cell r="D292">
            <v>40695</v>
          </cell>
          <cell r="E292">
            <v>101</v>
          </cell>
          <cell r="F292">
            <v>1</v>
          </cell>
          <cell r="G292">
            <v>39255</v>
          </cell>
          <cell r="H292">
            <v>3</v>
          </cell>
          <cell r="I292" t="str">
            <v>TL -EIS</v>
          </cell>
          <cell r="J292">
            <v>48</v>
          </cell>
          <cell r="N292" t="str">
            <v>Proposed</v>
          </cell>
          <cell r="O292" t="str">
            <v>Rural 132kV Lines over 2 years</v>
          </cell>
          <cell r="P292" t="str">
            <v>TL EIS</v>
          </cell>
          <cell r="Q292" t="str">
            <v>Various</v>
          </cell>
          <cell r="R292">
            <v>50</v>
          </cell>
          <cell r="U292">
            <v>2.5641025641025647E-2</v>
          </cell>
          <cell r="V292">
            <v>2.1410256410256414</v>
          </cell>
          <cell r="W292">
            <v>2.1133333333333342</v>
          </cell>
          <cell r="X292">
            <v>10.976276150627619</v>
          </cell>
          <cell r="Y292">
            <v>34.74372384937238</v>
          </cell>
        </row>
        <row r="293">
          <cell r="A293">
            <v>229</v>
          </cell>
          <cell r="B293" t="str">
            <v>Rural 132kV Lines - 2 years</v>
          </cell>
          <cell r="C293">
            <v>1</v>
          </cell>
          <cell r="D293">
            <v>41426</v>
          </cell>
          <cell r="E293">
            <v>101</v>
          </cell>
          <cell r="F293">
            <v>1</v>
          </cell>
          <cell r="G293">
            <v>39986</v>
          </cell>
          <cell r="H293">
            <v>3</v>
          </cell>
          <cell r="I293" t="str">
            <v>TL -EIS</v>
          </cell>
          <cell r="J293">
            <v>48</v>
          </cell>
          <cell r="N293" t="str">
            <v>Proposed</v>
          </cell>
          <cell r="O293" t="str">
            <v>Rural 132kV Lines over 2 years</v>
          </cell>
          <cell r="P293" t="str">
            <v>TL EIS</v>
          </cell>
          <cell r="Q293" t="str">
            <v>Various</v>
          </cell>
          <cell r="R293">
            <v>75</v>
          </cell>
          <cell r="W293">
            <v>3.8461538461538471E-2</v>
          </cell>
          <cell r="X293">
            <v>3.2115384615384626</v>
          </cell>
          <cell r="Y293">
            <v>3.17</v>
          </cell>
          <cell r="Z293">
            <v>16.464414225941425</v>
          </cell>
          <cell r="AA293">
            <v>52.115585774058566</v>
          </cell>
        </row>
        <row r="294">
          <cell r="A294">
            <v>230</v>
          </cell>
          <cell r="B294" t="str">
            <v>Rural 132kV Lines - 2 years</v>
          </cell>
          <cell r="C294">
            <v>1</v>
          </cell>
          <cell r="D294">
            <v>42156</v>
          </cell>
          <cell r="E294">
            <v>101</v>
          </cell>
          <cell r="F294">
            <v>1</v>
          </cell>
          <cell r="G294">
            <v>40716</v>
          </cell>
          <cell r="H294">
            <v>3</v>
          </cell>
          <cell r="I294" t="str">
            <v>TL -EIS</v>
          </cell>
          <cell r="J294">
            <v>48</v>
          </cell>
          <cell r="N294" t="str">
            <v>Proposed</v>
          </cell>
          <cell r="O294" t="str">
            <v>Rural 132kV Lines over 2 years</v>
          </cell>
          <cell r="P294" t="str">
            <v>TL EIS</v>
          </cell>
          <cell r="Q294" t="str">
            <v>Various</v>
          </cell>
          <cell r="R294">
            <v>50</v>
          </cell>
          <cell r="Y294">
            <v>2.5641025641025647E-2</v>
          </cell>
          <cell r="Z294">
            <v>2.1410256410256414</v>
          </cell>
          <cell r="AA294">
            <v>2.1133333333333342</v>
          </cell>
          <cell r="AB294">
            <v>10.976276150627619</v>
          </cell>
          <cell r="AC294">
            <v>34.74372384937238</v>
          </cell>
        </row>
        <row r="295">
          <cell r="A295">
            <v>231</v>
          </cell>
          <cell r="B295" t="str">
            <v>Rural 132kV Lines - 2 years</v>
          </cell>
          <cell r="C295">
            <v>1</v>
          </cell>
          <cell r="D295">
            <v>42887</v>
          </cell>
          <cell r="E295">
            <v>101</v>
          </cell>
          <cell r="F295">
            <v>1</v>
          </cell>
          <cell r="G295">
            <v>41447</v>
          </cell>
          <cell r="H295">
            <v>3</v>
          </cell>
          <cell r="I295" t="str">
            <v>TL -EIS</v>
          </cell>
          <cell r="J295">
            <v>48</v>
          </cell>
          <cell r="N295" t="str">
            <v>Proposed</v>
          </cell>
          <cell r="O295" t="str">
            <v>Rural 132kV Lines over 2 years</v>
          </cell>
          <cell r="P295" t="str">
            <v>TL EIS</v>
          </cell>
          <cell r="Q295" t="str">
            <v>Various</v>
          </cell>
          <cell r="R295">
            <v>75</v>
          </cell>
          <cell r="AA295">
            <v>3.8461538461538471E-2</v>
          </cell>
          <cell r="AB295">
            <v>3.2115384615384626</v>
          </cell>
          <cell r="AC295">
            <v>3.17</v>
          </cell>
          <cell r="AD295">
            <v>16.464414225941425</v>
          </cell>
          <cell r="AE295">
            <v>52.115585774058566</v>
          </cell>
        </row>
        <row r="296">
          <cell r="A296">
            <v>232</v>
          </cell>
          <cell r="B296" t="str">
            <v>Rural 132kV Lines - 2 years</v>
          </cell>
          <cell r="C296">
            <v>1</v>
          </cell>
          <cell r="D296">
            <v>43617</v>
          </cell>
          <cell r="E296">
            <v>101</v>
          </cell>
          <cell r="F296">
            <v>1</v>
          </cell>
          <cell r="G296">
            <v>42177</v>
          </cell>
          <cell r="H296">
            <v>3</v>
          </cell>
          <cell r="I296" t="str">
            <v>TL -EIS</v>
          </cell>
          <cell r="J296">
            <v>48</v>
          </cell>
          <cell r="N296" t="str">
            <v>Proposed</v>
          </cell>
          <cell r="O296" t="str">
            <v>Rural 132kV Lines over 2 years</v>
          </cell>
          <cell r="P296" t="str">
            <v>TL EIS</v>
          </cell>
          <cell r="Q296" t="str">
            <v>Various</v>
          </cell>
          <cell r="R296">
            <v>50</v>
          </cell>
          <cell r="AC296">
            <v>2.5641025641025647E-2</v>
          </cell>
          <cell r="AD296">
            <v>2.1410256410256414</v>
          </cell>
          <cell r="AE296">
            <v>2.1133333333333342</v>
          </cell>
          <cell r="AF296">
            <v>10.976276150627619</v>
          </cell>
          <cell r="AG296">
            <v>34.74372384937238</v>
          </cell>
        </row>
        <row r="297">
          <cell r="A297">
            <v>233</v>
          </cell>
          <cell r="B297" t="str">
            <v>Miscellaneous Projects (2010-2019)</v>
          </cell>
          <cell r="C297">
            <v>1</v>
          </cell>
          <cell r="D297">
            <v>40695</v>
          </cell>
          <cell r="E297">
            <v>102</v>
          </cell>
          <cell r="F297">
            <v>3</v>
          </cell>
          <cell r="G297">
            <v>39975</v>
          </cell>
          <cell r="H297">
            <v>9</v>
          </cell>
          <cell r="I297" t="str">
            <v>330/132kV Aug</v>
          </cell>
          <cell r="J297">
            <v>24</v>
          </cell>
          <cell r="N297" t="str">
            <v>Proposed</v>
          </cell>
          <cell r="O297" t="str">
            <v>Miscellaneous Projects</v>
          </cell>
          <cell r="P297" t="str">
            <v>330TX</v>
          </cell>
          <cell r="Q297" t="str">
            <v>Various</v>
          </cell>
          <cell r="R297">
            <v>80</v>
          </cell>
          <cell r="W297">
            <v>0.19047619047619049</v>
          </cell>
          <cell r="X297">
            <v>11.05952380952381</v>
          </cell>
          <cell r="Y297">
            <v>68.75</v>
          </cell>
        </row>
        <row r="298">
          <cell r="A298">
            <v>234</v>
          </cell>
          <cell r="B298" t="str">
            <v>Miscellaneous Projects (2010-2019)</v>
          </cell>
          <cell r="C298">
            <v>1</v>
          </cell>
          <cell r="D298">
            <v>41426</v>
          </cell>
          <cell r="E298">
            <v>102</v>
          </cell>
          <cell r="F298">
            <v>3</v>
          </cell>
          <cell r="G298">
            <v>40706</v>
          </cell>
          <cell r="H298">
            <v>9</v>
          </cell>
          <cell r="I298" t="str">
            <v>330/132kV Aug</v>
          </cell>
          <cell r="J298">
            <v>24</v>
          </cell>
          <cell r="N298" t="str">
            <v>Proposed</v>
          </cell>
          <cell r="O298" t="str">
            <v>Miscellaneous Projects</v>
          </cell>
          <cell r="P298" t="str">
            <v>330TX</v>
          </cell>
          <cell r="Q298" t="str">
            <v>Various</v>
          </cell>
          <cell r="R298">
            <v>80</v>
          </cell>
          <cell r="Y298">
            <v>0.19047619047619049</v>
          </cell>
          <cell r="Z298">
            <v>11.05952380952381</v>
          </cell>
          <cell r="AA298">
            <v>68.75</v>
          </cell>
        </row>
        <row r="299">
          <cell r="A299">
            <v>235</v>
          </cell>
          <cell r="B299" t="str">
            <v>Miscellaneous Projects (2010-2019)</v>
          </cell>
          <cell r="C299">
            <v>1</v>
          </cell>
          <cell r="D299">
            <v>42156</v>
          </cell>
          <cell r="E299">
            <v>102</v>
          </cell>
          <cell r="F299">
            <v>3</v>
          </cell>
          <cell r="G299">
            <v>41436</v>
          </cell>
          <cell r="H299">
            <v>9</v>
          </cell>
          <cell r="I299" t="str">
            <v>330/132kV Aug</v>
          </cell>
          <cell r="J299">
            <v>24</v>
          </cell>
          <cell r="N299" t="str">
            <v>Proposed</v>
          </cell>
          <cell r="O299" t="str">
            <v>Miscellaneous Projects</v>
          </cell>
          <cell r="P299" t="str">
            <v>330TX</v>
          </cell>
          <cell r="Q299" t="str">
            <v>Various</v>
          </cell>
          <cell r="R299">
            <v>80</v>
          </cell>
          <cell r="AA299">
            <v>0.19047619047619049</v>
          </cell>
          <cell r="AB299">
            <v>11.05952380952381</v>
          </cell>
          <cell r="AC299">
            <v>68.75</v>
          </cell>
        </row>
        <row r="300">
          <cell r="A300">
            <v>236</v>
          </cell>
          <cell r="B300" t="str">
            <v>Miscellaneous Projects (2010-2019)</v>
          </cell>
          <cell r="C300">
            <v>1</v>
          </cell>
          <cell r="D300">
            <v>42887</v>
          </cell>
          <cell r="E300">
            <v>102</v>
          </cell>
          <cell r="F300">
            <v>3</v>
          </cell>
          <cell r="G300">
            <v>42167</v>
          </cell>
          <cell r="H300">
            <v>9</v>
          </cell>
          <cell r="I300" t="str">
            <v>330/132kV Aug</v>
          </cell>
          <cell r="J300">
            <v>24</v>
          </cell>
          <cell r="N300" t="str">
            <v>Proposed</v>
          </cell>
          <cell r="O300" t="str">
            <v>Miscellaneous Projects</v>
          </cell>
          <cell r="P300" t="str">
            <v>330TX</v>
          </cell>
          <cell r="Q300" t="str">
            <v>Various</v>
          </cell>
          <cell r="R300">
            <v>80</v>
          </cell>
          <cell r="AC300">
            <v>0.19047619047619049</v>
          </cell>
          <cell r="AD300">
            <v>11.05952380952381</v>
          </cell>
          <cell r="AE300">
            <v>68.75</v>
          </cell>
        </row>
        <row r="301">
          <cell r="A301">
            <v>237</v>
          </cell>
          <cell r="B301" t="str">
            <v>Miscellaneous Projects (2010-2019)</v>
          </cell>
          <cell r="C301">
            <v>1</v>
          </cell>
          <cell r="D301">
            <v>43617</v>
          </cell>
          <cell r="E301">
            <v>102</v>
          </cell>
          <cell r="F301">
            <v>3</v>
          </cell>
          <cell r="G301">
            <v>42897</v>
          </cell>
          <cell r="H301">
            <v>9</v>
          </cell>
          <cell r="I301" t="str">
            <v>330/132kV Aug</v>
          </cell>
          <cell r="J301">
            <v>24</v>
          </cell>
          <cell r="N301" t="str">
            <v>Proposed</v>
          </cell>
          <cell r="O301" t="str">
            <v>Miscellaneous Projects</v>
          </cell>
          <cell r="P301" t="str">
            <v>330TX</v>
          </cell>
          <cell r="Q301" t="str">
            <v>Various</v>
          </cell>
          <cell r="R301">
            <v>80</v>
          </cell>
          <cell r="AE301">
            <v>0.19047619047619049</v>
          </cell>
          <cell r="AF301">
            <v>11.05952380952381</v>
          </cell>
          <cell r="AG301">
            <v>68.75</v>
          </cell>
        </row>
        <row r="303">
          <cell r="A303" t="str">
            <v>Asset Replacement Projects</v>
          </cell>
        </row>
        <row r="304">
          <cell r="B304" t="str">
            <v>Cooma Area</v>
          </cell>
          <cell r="O304" t="str">
            <v>Replacement of 11kV Regulators (3 off)</v>
          </cell>
        </row>
        <row r="305">
          <cell r="B305" t="str">
            <v>Orange Substation</v>
          </cell>
          <cell r="O305" t="str">
            <v>Replacement of Orange 132/66kV Transformers</v>
          </cell>
        </row>
        <row r="306">
          <cell r="B306" t="str">
            <v>Queanbeyan Substation Refurbishment</v>
          </cell>
          <cell r="O306" t="str">
            <v>Replacement of the Queanbeyan Transformers</v>
          </cell>
        </row>
        <row r="307">
          <cell r="B307" t="str">
            <v>Queanbeyan Substation Refurbishment</v>
          </cell>
          <cell r="O307" t="str">
            <v>Replacement of the Queanbeyan 132kV &amp; 66kV switchyards</v>
          </cell>
        </row>
        <row r="308">
          <cell r="B308" t="str">
            <v>Queanbeyan Substation Refurbishment</v>
          </cell>
          <cell r="O308" t="str">
            <v>Replacement of the Queanbeyan Secondary Systems</v>
          </cell>
        </row>
        <row r="309">
          <cell r="B309" t="str">
            <v>Canberra Substation - Secondary Systems</v>
          </cell>
          <cell r="O309" t="str">
            <v>Replacement of the Canberra Tunnel Board</v>
          </cell>
        </row>
        <row r="310">
          <cell r="B310" t="str">
            <v xml:space="preserve">Yass-Wagga 132kV Line Refurbishment </v>
          </cell>
          <cell r="O310" t="str">
            <v>Replacement of 132kV structures</v>
          </cell>
        </row>
        <row r="311">
          <cell r="B311" t="str">
            <v xml:space="preserve">Yass-Wagga 132kV Line Refurbishment </v>
          </cell>
          <cell r="O311" t="str">
            <v>Replacement of 132kV structures and conductor</v>
          </cell>
        </row>
        <row r="312">
          <cell r="B312" t="str">
            <v>Darlington Pt to Coleambally 132kV Line</v>
          </cell>
          <cell r="O312" t="str">
            <v>Second Darlington Point to Coleambally 132kV Line</v>
          </cell>
        </row>
        <row r="313">
          <cell r="B313" t="str">
            <v>Darlington Pt to Coleambally 132kV Line</v>
          </cell>
          <cell r="O313" t="str">
            <v>Coleambally SS Augmentation</v>
          </cell>
        </row>
        <row r="314">
          <cell r="B314" t="str">
            <v>Darlington Pt to Coleambally 132kV Line</v>
          </cell>
          <cell r="O314" t="str">
            <v>Darlington Point 132kV Augmentations</v>
          </cell>
        </row>
        <row r="315">
          <cell r="B315" t="str">
            <v>Dapto 330/132kV Transformer</v>
          </cell>
          <cell r="O315" t="str">
            <v>Dapto 330/132kV Transformer (4th unit in No.2 Position)</v>
          </cell>
        </row>
        <row r="316">
          <cell r="B316" t="str">
            <v>Sydney West 330kV Upgrade</v>
          </cell>
          <cell r="O316" t="str">
            <v>Double Breaker on 30 Liverpol circuit at Sydney West</v>
          </cell>
        </row>
        <row r="317">
          <cell r="B317" t="str">
            <v>Power Station Connections</v>
          </cell>
          <cell r="O317" t="str">
            <v>Ulan 2x500MW units (30km to Wollar)</v>
          </cell>
        </row>
        <row r="318">
          <cell r="B318" t="str">
            <v>Power Station Connections</v>
          </cell>
          <cell r="O318" t="str">
            <v>Mt Piper 3 &amp; 4 units connected to 500kV switchyard</v>
          </cell>
        </row>
        <row r="319">
          <cell r="B319" t="str">
            <v>Power Station Connections</v>
          </cell>
          <cell r="O319" t="str">
            <v>GT plant connected at Uranquinity</v>
          </cell>
        </row>
        <row r="320">
          <cell r="B320" t="str">
            <v>Power Station Connections</v>
          </cell>
          <cell r="O320" t="str">
            <v>GT plant connected at Tomago</v>
          </cell>
        </row>
        <row r="321">
          <cell r="B321" t="str">
            <v>Power Station Connections</v>
          </cell>
          <cell r="O321" t="str">
            <v>GT plant connected at Eraring</v>
          </cell>
        </row>
        <row r="322">
          <cell r="B322" t="str">
            <v>Power Station Connections</v>
          </cell>
          <cell r="O322" t="str">
            <v>GT plant connected at Munmorah</v>
          </cell>
        </row>
        <row r="323">
          <cell r="B323" t="str">
            <v>Power Station Connections</v>
          </cell>
          <cell r="O323" t="str">
            <v>GT plant connected at Tallawarra</v>
          </cell>
        </row>
        <row r="324">
          <cell r="B324" t="str">
            <v>Power Station Connections</v>
          </cell>
          <cell r="O324" t="str">
            <v>GT plant connected at Marulan</v>
          </cell>
        </row>
        <row r="335">
          <cell r="A335" t="str">
            <v>Previous Committed List</v>
          </cell>
        </row>
        <row r="336">
          <cell r="A336">
            <v>1</v>
          </cell>
          <cell r="B336" t="str">
            <v>Newcastle and Lower North Coast Supply - Committed</v>
          </cell>
          <cell r="C336">
            <v>1</v>
          </cell>
          <cell r="D336">
            <v>38322</v>
          </cell>
          <cell r="E336">
            <v>39</v>
          </cell>
          <cell r="F336">
            <v>3</v>
          </cell>
          <cell r="G336">
            <v>38292</v>
          </cell>
          <cell r="H336">
            <v>6</v>
          </cell>
          <cell r="I336" t="str">
            <v>330/132kV Greenfield</v>
          </cell>
          <cell r="J336">
            <v>1</v>
          </cell>
          <cell r="L336" t="str">
            <v>6.5.7</v>
          </cell>
          <cell r="M336" t="str">
            <v>Comm</v>
          </cell>
          <cell r="N336" t="str">
            <v>Committed</v>
          </cell>
          <cell r="O336" t="str">
            <v>Establishment of Waratah West 330/132kV Sub - Contract</v>
          </cell>
          <cell r="P336" t="str">
            <v>330SS</v>
          </cell>
          <cell r="Q336" t="str">
            <v>Northern</v>
          </cell>
          <cell r="R336">
            <v>14</v>
          </cell>
        </row>
        <row r="337">
          <cell r="A337">
            <v>2</v>
          </cell>
          <cell r="B337" t="str">
            <v>Sydney West SVC</v>
          </cell>
          <cell r="C337">
            <v>1</v>
          </cell>
          <cell r="D337">
            <v>38322</v>
          </cell>
          <cell r="E337">
            <v>55</v>
          </cell>
          <cell r="F337">
            <v>3</v>
          </cell>
          <cell r="G337">
            <v>38292</v>
          </cell>
          <cell r="H337">
            <v>6</v>
          </cell>
          <cell r="I337" t="str">
            <v>330/132kV Greenfield</v>
          </cell>
          <cell r="J337">
            <v>1</v>
          </cell>
          <cell r="L337" t="str">
            <v>5.2.2</v>
          </cell>
          <cell r="M337" t="str">
            <v>Const</v>
          </cell>
          <cell r="N337" t="str">
            <v>Committed</v>
          </cell>
          <cell r="O337" t="str">
            <v>Sydney West SVC - Contract</v>
          </cell>
          <cell r="P337" t="str">
            <v>SVC</v>
          </cell>
          <cell r="Q337" t="str">
            <v>Central</v>
          </cell>
          <cell r="R337">
            <v>20</v>
          </cell>
        </row>
        <row r="338">
          <cell r="A338">
            <v>3</v>
          </cell>
          <cell r="B338" t="str">
            <v>Waratah West - 330 kV Transformation</v>
          </cell>
          <cell r="C338">
            <v>1</v>
          </cell>
          <cell r="D338">
            <v>38322</v>
          </cell>
          <cell r="E338">
            <v>63</v>
          </cell>
          <cell r="F338">
            <v>3</v>
          </cell>
          <cell r="G338">
            <v>38292</v>
          </cell>
          <cell r="H338">
            <v>6</v>
          </cell>
          <cell r="I338" t="str">
            <v>330/132kV Greenfield</v>
          </cell>
          <cell r="J338">
            <v>1</v>
          </cell>
          <cell r="L338" t="str">
            <v>5.2.1</v>
          </cell>
          <cell r="M338" t="str">
            <v>Const</v>
          </cell>
          <cell r="N338" t="str">
            <v>Committed</v>
          </cell>
          <cell r="O338" t="str">
            <v>Waratah West- 330kV Tx1 for PDR T2059 Tomago Smelter Upgrade</v>
          </cell>
          <cell r="P338" t="str">
            <v>330SS</v>
          </cell>
          <cell r="Q338" t="str">
            <v>Northern</v>
          </cell>
        </row>
        <row r="339">
          <cell r="A339">
            <v>4</v>
          </cell>
          <cell r="B339" t="str">
            <v>Yass 330 kV Substation Equipment Replacement</v>
          </cell>
          <cell r="C339">
            <v>1</v>
          </cell>
          <cell r="D339">
            <v>38534</v>
          </cell>
          <cell r="E339">
            <v>68</v>
          </cell>
          <cell r="F339">
            <v>3</v>
          </cell>
          <cell r="G339">
            <v>38292</v>
          </cell>
          <cell r="H339">
            <v>6</v>
          </cell>
          <cell r="I339" t="str">
            <v>330/132kV Greenfield</v>
          </cell>
          <cell r="J339">
            <v>8.0666666666666664</v>
          </cell>
          <cell r="L339" t="str">
            <v>5.2.7</v>
          </cell>
          <cell r="M339" t="str">
            <v>Const</v>
          </cell>
          <cell r="N339" t="str">
            <v>Committed</v>
          </cell>
          <cell r="O339" t="str">
            <v>Yass 330kV Substation Refurbishment - Contract</v>
          </cell>
          <cell r="P339" t="str">
            <v>330SS</v>
          </cell>
          <cell r="Q339" t="str">
            <v>Southern</v>
          </cell>
          <cell r="R339">
            <v>32</v>
          </cell>
        </row>
        <row r="340">
          <cell r="A340">
            <v>5</v>
          </cell>
          <cell r="B340" t="str">
            <v>Yass 330 kV Substation Equipment Replacement</v>
          </cell>
          <cell r="C340">
            <v>1</v>
          </cell>
          <cell r="D340">
            <v>38534</v>
          </cell>
          <cell r="E340">
            <v>68</v>
          </cell>
          <cell r="F340">
            <v>2</v>
          </cell>
          <cell r="G340">
            <v>38292</v>
          </cell>
          <cell r="H340">
            <v>2</v>
          </cell>
          <cell r="I340" t="str">
            <v>EHV TL -REF</v>
          </cell>
          <cell r="J340">
            <v>8.0666666666666664</v>
          </cell>
          <cell r="L340" t="str">
            <v>5.2.7</v>
          </cell>
          <cell r="M340" t="str">
            <v>Const</v>
          </cell>
          <cell r="N340" t="str">
            <v>Committed</v>
          </cell>
          <cell r="O340" t="str">
            <v>Yass TL Re-arrangements associated with Sub - Contract</v>
          </cell>
          <cell r="P340" t="str">
            <v>TL REF</v>
          </cell>
          <cell r="Q340" t="str">
            <v>Southern</v>
          </cell>
          <cell r="R340">
            <v>6</v>
          </cell>
        </row>
        <row r="341">
          <cell r="A341">
            <v>6</v>
          </cell>
          <cell r="B341" t="str">
            <v>Newcastle and Lower North Coast Supply - Committed</v>
          </cell>
          <cell r="C341">
            <v>1</v>
          </cell>
          <cell r="D341">
            <v>38322</v>
          </cell>
          <cell r="E341">
            <v>39</v>
          </cell>
          <cell r="F341">
            <v>3</v>
          </cell>
          <cell r="G341">
            <v>38292</v>
          </cell>
          <cell r="H341">
            <v>9</v>
          </cell>
          <cell r="I341" t="str">
            <v>330/132kV Aug</v>
          </cell>
          <cell r="J341">
            <v>1</v>
          </cell>
          <cell r="L341" t="str">
            <v>6.5.7</v>
          </cell>
          <cell r="M341" t="str">
            <v>Comm</v>
          </cell>
          <cell r="N341" t="str">
            <v>Committed</v>
          </cell>
          <cell r="O341" t="str">
            <v>Tomago 330kV SS Augmentations - Contract</v>
          </cell>
          <cell r="P341" t="str">
            <v>330SS</v>
          </cell>
          <cell r="Q341" t="str">
            <v>Northern</v>
          </cell>
          <cell r="R341">
            <v>4</v>
          </cell>
        </row>
        <row r="342">
          <cell r="A342">
            <v>7</v>
          </cell>
          <cell r="B342" t="str">
            <v>Newcastle and Lower North Coast Supply - Committed</v>
          </cell>
          <cell r="C342">
            <v>1</v>
          </cell>
          <cell r="D342">
            <v>38322</v>
          </cell>
          <cell r="E342">
            <v>39</v>
          </cell>
          <cell r="F342">
            <v>3</v>
          </cell>
          <cell r="G342">
            <v>38292</v>
          </cell>
          <cell r="H342">
            <v>9</v>
          </cell>
          <cell r="I342" t="str">
            <v>330/132kV Aug</v>
          </cell>
          <cell r="J342">
            <v>1</v>
          </cell>
          <cell r="L342" t="str">
            <v>6.5.7</v>
          </cell>
          <cell r="M342" t="str">
            <v>Comm</v>
          </cell>
          <cell r="N342" t="str">
            <v>Committed</v>
          </cell>
          <cell r="O342" t="str">
            <v>Newcastle 330/132kV Substation Augmentations - Contract</v>
          </cell>
          <cell r="P342" t="str">
            <v>330SS</v>
          </cell>
          <cell r="Q342" t="str">
            <v>Northern</v>
          </cell>
          <cell r="R342">
            <v>1</v>
          </cell>
        </row>
        <row r="343">
          <cell r="A343">
            <v>8</v>
          </cell>
          <cell r="B343" t="str">
            <v>Newcastle and Lower North Coast Supply - Committed</v>
          </cell>
          <cell r="C343">
            <v>1</v>
          </cell>
          <cell r="D343">
            <v>38322</v>
          </cell>
          <cell r="E343">
            <v>39</v>
          </cell>
          <cell r="F343">
            <v>2</v>
          </cell>
          <cell r="G343">
            <v>38292</v>
          </cell>
          <cell r="H343">
            <v>4</v>
          </cell>
          <cell r="I343" t="str">
            <v>TL -REF</v>
          </cell>
          <cell r="J343">
            <v>1</v>
          </cell>
          <cell r="L343" t="str">
            <v>6.5.7</v>
          </cell>
          <cell r="M343" t="str">
            <v>Comm</v>
          </cell>
          <cell r="N343" t="str">
            <v>Committed</v>
          </cell>
          <cell r="O343" t="str">
            <v>Tomago/Waratah West minor line alterations - Contract</v>
          </cell>
          <cell r="P343" t="str">
            <v>TL REF</v>
          </cell>
          <cell r="Q343" t="str">
            <v>Northern</v>
          </cell>
          <cell r="R343">
            <v>1</v>
          </cell>
        </row>
        <row r="344">
          <cell r="A344">
            <v>9</v>
          </cell>
          <cell r="B344" t="str">
            <v>Waratah West - 330 kV Transformation</v>
          </cell>
          <cell r="C344">
            <v>1</v>
          </cell>
          <cell r="D344">
            <v>38322</v>
          </cell>
          <cell r="E344">
            <v>64</v>
          </cell>
          <cell r="F344">
            <v>3</v>
          </cell>
          <cell r="G344">
            <v>38292</v>
          </cell>
          <cell r="H344">
            <v>9</v>
          </cell>
          <cell r="I344" t="str">
            <v>330/132kV Aug</v>
          </cell>
          <cell r="J344">
            <v>1</v>
          </cell>
          <cell r="L344" t="str">
            <v>5.2.1</v>
          </cell>
          <cell r="M344" t="str">
            <v>Const</v>
          </cell>
          <cell r="N344" t="str">
            <v>Committed</v>
          </cell>
          <cell r="O344" t="str">
            <v>Tomago SS Augmentation for PDR T2059 Tomago Smelter Upgrade</v>
          </cell>
          <cell r="P344" t="str">
            <v>330SS</v>
          </cell>
          <cell r="Q344" t="str">
            <v>Northern</v>
          </cell>
        </row>
        <row r="345">
          <cell r="A345">
            <v>10</v>
          </cell>
          <cell r="B345" t="str">
            <v>Waratah West - 330 kV Transformation</v>
          </cell>
          <cell r="C345">
            <v>1</v>
          </cell>
          <cell r="D345">
            <v>38322</v>
          </cell>
          <cell r="E345">
            <v>64</v>
          </cell>
          <cell r="F345">
            <v>3</v>
          </cell>
          <cell r="G345">
            <v>38292</v>
          </cell>
          <cell r="H345">
            <v>9</v>
          </cell>
          <cell r="I345" t="str">
            <v>330/132kV Aug</v>
          </cell>
          <cell r="J345">
            <v>1</v>
          </cell>
          <cell r="L345" t="str">
            <v>5.2.1</v>
          </cell>
          <cell r="M345" t="str">
            <v>Const</v>
          </cell>
          <cell r="N345" t="str">
            <v>Committed</v>
          </cell>
          <cell r="O345" t="str">
            <v>Newcastle SS Augmentation for PDR T2059 Tomago Smelter Upgrade</v>
          </cell>
          <cell r="P345" t="str">
            <v>330SS</v>
          </cell>
          <cell r="Q345" t="str">
            <v>Northern</v>
          </cell>
        </row>
        <row r="346">
          <cell r="A346">
            <v>11</v>
          </cell>
          <cell r="B346" t="str">
            <v>Waratah West - 330 kV Transformation</v>
          </cell>
          <cell r="C346">
            <v>1</v>
          </cell>
          <cell r="D346">
            <v>38322</v>
          </cell>
          <cell r="E346">
            <v>46</v>
          </cell>
          <cell r="F346">
            <v>2</v>
          </cell>
          <cell r="G346">
            <v>38292</v>
          </cell>
          <cell r="H346">
            <v>4</v>
          </cell>
          <cell r="I346" t="str">
            <v>TL -REF</v>
          </cell>
          <cell r="J346">
            <v>1</v>
          </cell>
          <cell r="L346" t="str">
            <v>5.2.1</v>
          </cell>
          <cell r="M346" t="str">
            <v>Const</v>
          </cell>
          <cell r="N346" t="str">
            <v>Committed</v>
          </cell>
          <cell r="O346" t="str">
            <v>95W TL for PDR T2059 Tomago Smelter Upgrade</v>
          </cell>
          <cell r="P346" t="str">
            <v>TL REF</v>
          </cell>
          <cell r="Q346" t="str">
            <v>Northern</v>
          </cell>
        </row>
        <row r="347">
          <cell r="A347">
            <v>12</v>
          </cell>
          <cell r="B347" t="str">
            <v>Waratah West - 330 kV Transformation</v>
          </cell>
          <cell r="C347">
            <v>1</v>
          </cell>
          <cell r="D347">
            <v>38322</v>
          </cell>
          <cell r="E347">
            <v>64</v>
          </cell>
          <cell r="F347">
            <v>2</v>
          </cell>
          <cell r="G347">
            <v>38292</v>
          </cell>
          <cell r="H347">
            <v>4</v>
          </cell>
          <cell r="I347" t="str">
            <v>TL -REF</v>
          </cell>
          <cell r="J347">
            <v>1</v>
          </cell>
          <cell r="L347" t="str">
            <v>5.2.1</v>
          </cell>
          <cell r="M347" t="str">
            <v>Const</v>
          </cell>
          <cell r="N347" t="str">
            <v>Committed</v>
          </cell>
          <cell r="O347" t="str">
            <v>95N TL Uprating for PDR T2059 Tomago Smelter Upgrade</v>
          </cell>
          <cell r="P347" t="str">
            <v>TL REF</v>
          </cell>
          <cell r="Q347" t="str">
            <v>Northern</v>
          </cell>
        </row>
        <row r="348">
          <cell r="A348">
            <v>13</v>
          </cell>
          <cell r="B348" t="str">
            <v>Wollar - Wellington 330 kV Line &amp; Wollar 330 kV Sw Stn</v>
          </cell>
          <cell r="C348">
            <v>1</v>
          </cell>
          <cell r="D348">
            <v>39417</v>
          </cell>
          <cell r="E348">
            <v>65</v>
          </cell>
          <cell r="F348">
            <v>1</v>
          </cell>
          <cell r="G348">
            <v>38292</v>
          </cell>
          <cell r="H348">
            <v>1</v>
          </cell>
          <cell r="I348" t="str">
            <v>EHV TL -EIS</v>
          </cell>
          <cell r="J348">
            <v>37.5</v>
          </cell>
          <cell r="L348" t="str">
            <v>5.3.4</v>
          </cell>
          <cell r="M348" t="str">
            <v>Likely</v>
          </cell>
          <cell r="N348" t="str">
            <v>Committed</v>
          </cell>
          <cell r="O348" t="str">
            <v>Wollar to Wellington 330kV TL - Contract</v>
          </cell>
          <cell r="P348" t="str">
            <v>TL EIS</v>
          </cell>
          <cell r="Q348" t="str">
            <v>Central</v>
          </cell>
          <cell r="R348">
            <v>65</v>
          </cell>
        </row>
        <row r="349">
          <cell r="A349">
            <v>14</v>
          </cell>
          <cell r="B349" t="str">
            <v>Armidale, Mrln, Vales, Vinyd,Well'ton,&amp; Yass 330 kV Txs</v>
          </cell>
          <cell r="C349">
            <v>1</v>
          </cell>
          <cell r="D349">
            <v>38292</v>
          </cell>
          <cell r="E349">
            <v>3</v>
          </cell>
          <cell r="F349">
            <v>3</v>
          </cell>
          <cell r="G349">
            <v>38292</v>
          </cell>
          <cell r="H349">
            <v>11</v>
          </cell>
          <cell r="I349" t="str">
            <v>Transformer Replace</v>
          </cell>
          <cell r="J349">
            <v>0</v>
          </cell>
          <cell r="L349" t="str">
            <v>6.3.1</v>
          </cell>
          <cell r="M349" t="str">
            <v>Likely</v>
          </cell>
          <cell r="N349" t="str">
            <v>Committed</v>
          </cell>
          <cell r="O349" t="str">
            <v>Vineyard 330kV SS- Replacement of No.2 Tx - Contract</v>
          </cell>
          <cell r="P349" t="str">
            <v>330TX</v>
          </cell>
          <cell r="Q349" t="str">
            <v>Central</v>
          </cell>
          <cell r="R349">
            <v>5</v>
          </cell>
        </row>
        <row r="350">
          <cell r="A350">
            <v>15</v>
          </cell>
          <cell r="B350" t="str">
            <v>Liverpool Third 330/132 kV Transformer</v>
          </cell>
          <cell r="C350">
            <v>1</v>
          </cell>
          <cell r="D350">
            <v>38322</v>
          </cell>
          <cell r="E350">
            <v>28</v>
          </cell>
          <cell r="F350">
            <v>3</v>
          </cell>
          <cell r="G350">
            <v>38292</v>
          </cell>
          <cell r="H350">
            <v>11</v>
          </cell>
          <cell r="I350" t="str">
            <v>Transformer Replace</v>
          </cell>
          <cell r="J350">
            <v>1</v>
          </cell>
          <cell r="L350" t="str">
            <v>5.2.3</v>
          </cell>
          <cell r="M350" t="str">
            <v>Const</v>
          </cell>
          <cell r="N350" t="str">
            <v>Committed</v>
          </cell>
          <cell r="O350" t="str">
            <v>Liverpool Third Transformer - Contract</v>
          </cell>
          <cell r="P350" t="str">
            <v>330SS</v>
          </cell>
          <cell r="Q350" t="str">
            <v>Central</v>
          </cell>
          <cell r="R350">
            <v>9</v>
          </cell>
        </row>
        <row r="351">
          <cell r="A351">
            <v>16</v>
          </cell>
          <cell r="B351" t="str">
            <v>Coffs Harbour: 330/132 kV Substation</v>
          </cell>
          <cell r="C351">
            <v>1</v>
          </cell>
          <cell r="D351">
            <v>38961</v>
          </cell>
          <cell r="E351">
            <v>9</v>
          </cell>
          <cell r="F351">
            <v>3</v>
          </cell>
          <cell r="G351">
            <v>38292</v>
          </cell>
          <cell r="H351">
            <v>6</v>
          </cell>
          <cell r="I351" t="str">
            <v>330/132kV Greenfield</v>
          </cell>
          <cell r="J351">
            <v>22.3</v>
          </cell>
          <cell r="L351" t="str">
            <v>5.3.1</v>
          </cell>
          <cell r="M351" t="str">
            <v>Likely</v>
          </cell>
          <cell r="N351" t="str">
            <v>Committed</v>
          </cell>
          <cell r="O351" t="str">
            <v>Coffs Harbour 330/132kV Substation - Contract</v>
          </cell>
          <cell r="P351" t="str">
            <v>330SS</v>
          </cell>
          <cell r="Q351" t="str">
            <v>Northern</v>
          </cell>
          <cell r="R351">
            <v>18</v>
          </cell>
        </row>
        <row r="352">
          <cell r="A352">
            <v>17</v>
          </cell>
          <cell r="B352" t="str">
            <v>Coffs Harbour: 330/132 kV Substation</v>
          </cell>
          <cell r="C352">
            <v>1</v>
          </cell>
          <cell r="D352">
            <v>38961</v>
          </cell>
          <cell r="E352">
            <v>9</v>
          </cell>
          <cell r="F352">
            <v>2</v>
          </cell>
          <cell r="G352">
            <v>38292</v>
          </cell>
          <cell r="H352">
            <v>2</v>
          </cell>
          <cell r="I352" t="str">
            <v>EHV TL -REF</v>
          </cell>
          <cell r="J352">
            <v>22.3</v>
          </cell>
          <cell r="L352" t="str">
            <v>5.3.1</v>
          </cell>
          <cell r="M352" t="str">
            <v>Likely</v>
          </cell>
          <cell r="N352" t="str">
            <v>Committed</v>
          </cell>
          <cell r="O352" t="str">
            <v>Coffs Harbour TL Rearrangement - Contract</v>
          </cell>
          <cell r="P352" t="str">
            <v>TL REF</v>
          </cell>
          <cell r="Q352" t="str">
            <v>Northern</v>
          </cell>
          <cell r="R352">
            <v>2</v>
          </cell>
        </row>
        <row r="353">
          <cell r="A353">
            <v>18</v>
          </cell>
          <cell r="B353" t="str">
            <v>Central Coast 330 kV Rearr'ts: Vales Point</v>
          </cell>
          <cell r="C353">
            <v>1</v>
          </cell>
          <cell r="D353">
            <v>38687</v>
          </cell>
          <cell r="E353">
            <v>8</v>
          </cell>
          <cell r="F353">
            <v>3</v>
          </cell>
          <cell r="G353">
            <v>38292</v>
          </cell>
          <cell r="H353">
            <v>9</v>
          </cell>
          <cell r="I353" t="str">
            <v>330/132kV Aug</v>
          </cell>
          <cell r="J353">
            <v>13.166666666666666</v>
          </cell>
          <cell r="L353" t="str">
            <v>5.3.6</v>
          </cell>
          <cell r="M353" t="str">
            <v>Likely</v>
          </cell>
          <cell r="N353" t="str">
            <v>Committed</v>
          </cell>
          <cell r="O353" t="str">
            <v>Vales Point 330 kV Switchyard Rationalisation (PDR 2054)</v>
          </cell>
          <cell r="P353" t="str">
            <v>330SS</v>
          </cell>
          <cell r="Q353" t="str">
            <v>Northern</v>
          </cell>
          <cell r="R353">
            <v>0.25</v>
          </cell>
        </row>
        <row r="354">
          <cell r="A354">
            <v>19</v>
          </cell>
          <cell r="B354" t="str">
            <v>Central Coast 330 kV Rearr'ts: Vales Point</v>
          </cell>
          <cell r="C354">
            <v>1</v>
          </cell>
          <cell r="D354">
            <v>38687</v>
          </cell>
          <cell r="E354">
            <v>8</v>
          </cell>
          <cell r="F354">
            <v>3</v>
          </cell>
          <cell r="G354">
            <v>38292</v>
          </cell>
          <cell r="H354">
            <v>9</v>
          </cell>
          <cell r="I354" t="str">
            <v>330/132kV Aug</v>
          </cell>
          <cell r="J354">
            <v>13.166666666666666</v>
          </cell>
          <cell r="L354" t="str">
            <v>5.3.6</v>
          </cell>
          <cell r="M354" t="str">
            <v>Likely</v>
          </cell>
          <cell r="N354" t="str">
            <v>Committed</v>
          </cell>
          <cell r="O354" t="str">
            <v>Munmorah 330 kV Switchyard Rationalisation (PDR 2054)</v>
          </cell>
          <cell r="P354" t="str">
            <v>330SS</v>
          </cell>
          <cell r="Q354" t="str">
            <v>Northern</v>
          </cell>
          <cell r="R354">
            <v>0.25</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C"/>
      <sheetName val="Contents"/>
      <sheetName val="Assumptions_SC"/>
      <sheetName val="GA"/>
      <sheetName val="SPAND_SSC"/>
      <sheetName val="SPAND_GL_BA"/>
      <sheetName val="SPAND_PA_BA"/>
      <sheetName val="SPAND_Other_BA"/>
      <sheetName val="SPAND_Asset_BA"/>
      <sheetName val="SPANT_SSC"/>
      <sheetName val="SPANT_GL_BA"/>
      <sheetName val="SPANT_PA_BA"/>
      <sheetName val="SPANT_Other_BA"/>
      <sheetName val="SPANT_Asset_BA"/>
      <sheetName val="Output_SC"/>
      <sheetName val="SPAND_Output_SSC"/>
      <sheetName val="SPAND_Labour_BO"/>
      <sheetName val="SPAND_NonLabour_BO"/>
      <sheetName val="SPAND_Other_Co_BO"/>
      <sheetName val="SPANT_Output_SSC"/>
      <sheetName val="SPANT_Labour_BO"/>
      <sheetName val="SPANT_NonLabour_BO"/>
      <sheetName val="SPANT_Other_Co_BO"/>
      <sheetName val="Summary_SC"/>
      <sheetName val="SPAND_Summary_BO"/>
      <sheetName val="SPANT_Summary_BO"/>
      <sheetName val="Lookup_SC"/>
      <sheetName val="Lookup_BL"/>
      <sheetName val="SPAN_Result_BL"/>
      <sheetName val="SPAND_LU_SSC"/>
      <sheetName val="SPAND_LU_BL"/>
      <sheetName val="SPAND_CostCentre_BL"/>
      <sheetName val="SPAND_CorpFunction_BL"/>
      <sheetName val="SPAND_WC_BL"/>
      <sheetName val="SPANT_LU_SSC"/>
      <sheetName val="SPANT_LU_BL"/>
      <sheetName val="SPANT_CostCentre_BL"/>
      <sheetName val="SPANT_CorpFunction_BL"/>
      <sheetName val="SPANT_WC_BL"/>
      <sheetName val="Misc_SC"/>
      <sheetName val="Summar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8">
          <cell r="K28">
            <v>32164142.402051263</v>
          </cell>
          <cell r="M28">
            <v>6392952.7079487434</v>
          </cell>
        </row>
      </sheetData>
      <sheetData sheetId="25"/>
      <sheetData sheetId="26"/>
      <sheetData sheetId="27"/>
      <sheetData sheetId="28"/>
      <sheetData sheetId="29"/>
      <sheetData sheetId="30"/>
      <sheetData sheetId="31">
        <row r="8">
          <cell r="G8" t="str">
            <v>Cost Centre</v>
          </cell>
        </row>
      </sheetData>
      <sheetData sheetId="32"/>
      <sheetData sheetId="33"/>
      <sheetData sheetId="34"/>
      <sheetData sheetId="35"/>
      <sheetData sheetId="36"/>
      <sheetData sheetId="37"/>
      <sheetData sheetId="38"/>
      <sheetData sheetId="39"/>
      <sheetData sheetId="40"/>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Reg Accts 2007 alloc"/>
      <sheetName val="Summary for Reg Accts"/>
      <sheetName val="SPIMS"/>
      <sheetName val="Distribution OHD "/>
      <sheetName val="SPAND_TOTAL"/>
      <sheetName val="SPAND_Labour_BO"/>
      <sheetName val="SPAND_NonLabour_B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Sheet5"/>
      <sheetName val="Check These"/>
      <sheetName val="Summary by Location"/>
      <sheetName val="Summary by Strategy"/>
      <sheetName val="Projects"/>
      <sheetName val="Strategies"/>
      <sheetName val="Comments"/>
    </sheetNames>
    <sheetDataSet>
      <sheetData sheetId="0"/>
      <sheetData sheetId="1"/>
      <sheetData sheetId="2"/>
      <sheetData sheetId="3"/>
      <sheetData sheetId="4"/>
      <sheetData sheetId="5"/>
      <sheetData sheetId="6" refreshError="1">
        <row r="7">
          <cell r="B7">
            <v>0</v>
          </cell>
          <cell r="C7" t="str">
            <v>Transformers</v>
          </cell>
          <cell r="D7" t="str">
            <v>Condition Assessment</v>
          </cell>
          <cell r="E7" t="str">
            <v>Other</v>
          </cell>
          <cell r="F7" t="str">
            <v>Life Assessment</v>
          </cell>
          <cell r="G7" t="str">
            <v>O</v>
          </cell>
          <cell r="H7" t="str">
            <v>I</v>
          </cell>
          <cell r="I7">
            <v>1994</v>
          </cell>
          <cell r="J7" t="str">
            <v>Asset Managers</v>
          </cell>
          <cell r="K7" t="str">
            <v>Recurrent</v>
          </cell>
          <cell r="M7" t="str">
            <v>RM</v>
          </cell>
          <cell r="Q7">
            <v>3</v>
          </cell>
        </row>
        <row r="8">
          <cell r="B8">
            <v>0.1</v>
          </cell>
          <cell r="C8" t="str">
            <v>Transformers</v>
          </cell>
          <cell r="D8" t="str">
            <v>Transformer/Reactor Refurbishment</v>
          </cell>
          <cell r="E8" t="str">
            <v>Life Extension</v>
          </cell>
          <cell r="F8" t="str">
            <v>Refurbish Transformers</v>
          </cell>
          <cell r="G8" t="str">
            <v>M</v>
          </cell>
          <cell r="H8" t="str">
            <v>C</v>
          </cell>
          <cell r="I8">
            <v>1994</v>
          </cell>
          <cell r="J8" t="str">
            <v>Asset Managers</v>
          </cell>
          <cell r="K8" t="str">
            <v>Recurrent</v>
          </cell>
          <cell r="L8" t="str">
            <v>Need to separate oil leaks and oil treatment and also to include all txs in Attach A</v>
          </cell>
          <cell r="M8" t="str">
            <v>Assess indivually</v>
          </cell>
          <cell r="Q8" t="str">
            <v>3i</v>
          </cell>
        </row>
        <row r="9">
          <cell r="B9">
            <v>1</v>
          </cell>
          <cell r="C9" t="str">
            <v>Transformers</v>
          </cell>
          <cell r="D9" t="str">
            <v>Transformer/Reactor Life Extension</v>
          </cell>
          <cell r="E9" t="str">
            <v>Life Extension</v>
          </cell>
          <cell r="F9" t="str">
            <v>Life Extension Works</v>
          </cell>
          <cell r="G9" t="str">
            <v>C</v>
          </cell>
        </row>
        <row r="10">
          <cell r="B10">
            <v>1.1000000000000001</v>
          </cell>
          <cell r="C10" t="str">
            <v>Transformers</v>
          </cell>
          <cell r="D10" t="str">
            <v>Transformer/Reactor Replacement</v>
          </cell>
          <cell r="E10" t="str">
            <v>Replacement</v>
          </cell>
          <cell r="F10" t="str">
            <v>Replace Transformers (planned)</v>
          </cell>
          <cell r="G10" t="str">
            <v>C</v>
          </cell>
          <cell r="H10" t="str">
            <v>C</v>
          </cell>
          <cell r="I10">
            <v>2002</v>
          </cell>
          <cell r="J10" t="str">
            <v>Asset Managers</v>
          </cell>
          <cell r="K10" t="str">
            <v>Recurrent</v>
          </cell>
          <cell r="M10" t="str">
            <v>Assess indivually</v>
          </cell>
          <cell r="Q10" t="str">
            <v>2i</v>
          </cell>
        </row>
        <row r="11">
          <cell r="B11">
            <v>2</v>
          </cell>
          <cell r="C11" t="str">
            <v>Transformers</v>
          </cell>
          <cell r="D11" t="str">
            <v>Transformer/Reactor Failure</v>
          </cell>
          <cell r="E11" t="str">
            <v>Replacement</v>
          </cell>
          <cell r="F11" t="str">
            <v>Replace Transformers (unplanned)</v>
          </cell>
          <cell r="G11" t="str">
            <v>C</v>
          </cell>
          <cell r="H11" t="str">
            <v>C</v>
          </cell>
          <cell r="I11">
            <v>2002</v>
          </cell>
          <cell r="J11" t="str">
            <v>SSE</v>
          </cell>
          <cell r="K11" t="str">
            <v>Recurrent</v>
          </cell>
          <cell r="M11">
            <v>0</v>
          </cell>
          <cell r="N11">
            <v>0</v>
          </cell>
          <cell r="O11">
            <v>10</v>
          </cell>
          <cell r="P11">
            <v>0</v>
          </cell>
          <cell r="Q11">
            <v>1</v>
          </cell>
        </row>
        <row r="12">
          <cell r="B12">
            <v>3</v>
          </cell>
          <cell r="C12" t="str">
            <v>Transformers</v>
          </cell>
          <cell r="D12" t="str">
            <v>Conservator Bags</v>
          </cell>
          <cell r="E12" t="str">
            <v>Conservator Bags</v>
          </cell>
          <cell r="F12" t="str">
            <v>Install bags on Txs manufactured &gt;1975</v>
          </cell>
          <cell r="G12" t="str">
            <v>C</v>
          </cell>
          <cell r="H12" t="str">
            <v>R</v>
          </cell>
          <cell r="I12">
            <v>1994</v>
          </cell>
          <cell r="J12" t="str">
            <v>Asset Managers</v>
          </cell>
          <cell r="K12" t="str">
            <v>Deferred (no date)</v>
          </cell>
          <cell r="L12" t="str">
            <v>Need to split Strategy a1 into pre 1975 and post1975</v>
          </cell>
          <cell r="M12">
            <v>0</v>
          </cell>
          <cell r="N12">
            <v>0</v>
          </cell>
          <cell r="O12">
            <v>0</v>
          </cell>
          <cell r="P12">
            <v>10</v>
          </cell>
          <cell r="Q12">
            <v>3</v>
          </cell>
        </row>
        <row r="13">
          <cell r="B13">
            <v>3</v>
          </cell>
          <cell r="C13" t="str">
            <v>Transformers</v>
          </cell>
          <cell r="D13" t="str">
            <v>Conservator Bags</v>
          </cell>
          <cell r="E13" t="str">
            <v>Conservator Bags</v>
          </cell>
          <cell r="F13" t="str">
            <v>Install bags on Txs manufactured &lt;1975</v>
          </cell>
          <cell r="G13" t="str">
            <v>C</v>
          </cell>
          <cell r="H13" t="str">
            <v>R</v>
          </cell>
          <cell r="I13">
            <v>1994</v>
          </cell>
          <cell r="J13" t="str">
            <v>Asset Managers</v>
          </cell>
          <cell r="K13" t="str">
            <v>Deferred (2003)</v>
          </cell>
          <cell r="L13" t="str">
            <v>Reason for difference between pre 1975 and post 1975 not clear</v>
          </cell>
          <cell r="M13">
            <v>0</v>
          </cell>
          <cell r="N13">
            <v>0</v>
          </cell>
          <cell r="O13">
            <v>0</v>
          </cell>
          <cell r="P13">
            <v>8</v>
          </cell>
          <cell r="Q13">
            <v>3</v>
          </cell>
        </row>
        <row r="14">
          <cell r="B14">
            <v>3</v>
          </cell>
          <cell r="C14" t="str">
            <v>Transformers</v>
          </cell>
          <cell r="D14" t="str">
            <v>Conservator Bags</v>
          </cell>
          <cell r="E14" t="str">
            <v>Conservator Bags</v>
          </cell>
          <cell r="F14" t="str">
            <v>Review effectiveness of air/oil separation systems and investigate alternative methods</v>
          </cell>
          <cell r="G14" t="str">
            <v>O</v>
          </cell>
          <cell r="H14" t="str">
            <v>I</v>
          </cell>
          <cell r="I14">
            <v>2002</v>
          </cell>
          <cell r="J14" t="str">
            <v>AM/Central</v>
          </cell>
          <cell r="K14">
            <v>38352</v>
          </cell>
          <cell r="M14">
            <v>0</v>
          </cell>
          <cell r="N14">
            <v>0</v>
          </cell>
          <cell r="O14">
            <v>0</v>
          </cell>
          <cell r="P14">
            <v>8</v>
          </cell>
          <cell r="Q14">
            <v>3</v>
          </cell>
        </row>
        <row r="15">
          <cell r="B15">
            <v>4</v>
          </cell>
          <cell r="C15" t="str">
            <v>Transformers</v>
          </cell>
          <cell r="D15" t="str">
            <v>Sealing of On Load Tapchanger Diverter Compartments</v>
          </cell>
          <cell r="E15" t="str">
            <v>Other</v>
          </cell>
          <cell r="F15" t="str">
            <v>Review effectiveness of existing condition monitoring where oil leaks from diverter into the main tank and examine alternative techniques</v>
          </cell>
          <cell r="G15" t="str">
            <v>O</v>
          </cell>
          <cell r="H15" t="str">
            <v>I</v>
          </cell>
          <cell r="I15">
            <v>2002</v>
          </cell>
          <cell r="J15" t="str">
            <v>SSE</v>
          </cell>
          <cell r="K15">
            <v>38504</v>
          </cell>
          <cell r="L15" t="str">
            <v>Target dates required</v>
          </cell>
          <cell r="M15">
            <v>0</v>
          </cell>
          <cell r="N15">
            <v>0</v>
          </cell>
          <cell r="O15">
            <v>0</v>
          </cell>
          <cell r="P15">
            <v>8</v>
          </cell>
          <cell r="Q15">
            <v>3</v>
          </cell>
        </row>
        <row r="16">
          <cell r="B16">
            <v>5</v>
          </cell>
          <cell r="C16" t="str">
            <v>Transformers</v>
          </cell>
          <cell r="D16" t="str">
            <v>Ageing of On Load Tapchangers</v>
          </cell>
          <cell r="E16" t="str">
            <v>Other</v>
          </cell>
          <cell r="F16" t="str">
            <v>Review all tapchangers that operate more than 15,000 times per year and assess suitability for an on-line filter unit to be installed, or other methods of controlling diverter switch wear</v>
          </cell>
          <cell r="G16" t="str">
            <v>O</v>
          </cell>
          <cell r="H16" t="str">
            <v>I</v>
          </cell>
          <cell r="I16">
            <v>1998</v>
          </cell>
          <cell r="J16" t="str">
            <v>Asset Managers</v>
          </cell>
          <cell r="K16">
            <v>38504</v>
          </cell>
          <cell r="L16" t="str">
            <v>Target dates required</v>
          </cell>
          <cell r="M16">
            <v>2</v>
          </cell>
          <cell r="N16">
            <v>2</v>
          </cell>
          <cell r="O16">
            <v>10</v>
          </cell>
          <cell r="P16">
            <v>8</v>
          </cell>
          <cell r="Q16">
            <v>3</v>
          </cell>
        </row>
        <row r="17">
          <cell r="B17">
            <v>5</v>
          </cell>
          <cell r="C17" t="str">
            <v>Transformers</v>
          </cell>
          <cell r="D17" t="str">
            <v>Ageing of On Load Tapchangers</v>
          </cell>
          <cell r="E17" t="str">
            <v>Other</v>
          </cell>
          <cell r="F17" t="str">
            <v>Install on-line oil filter units as determined by the investigation</v>
          </cell>
          <cell r="G17" t="str">
            <v>C</v>
          </cell>
          <cell r="H17" t="str">
            <v>C</v>
          </cell>
          <cell r="I17">
            <v>1998</v>
          </cell>
          <cell r="J17" t="str">
            <v>Asset Managers</v>
          </cell>
          <cell r="K17" t="str">
            <v>To be determined by investigation</v>
          </cell>
          <cell r="M17">
            <v>2</v>
          </cell>
          <cell r="N17">
            <v>2</v>
          </cell>
          <cell r="O17">
            <v>10</v>
          </cell>
          <cell r="P17">
            <v>8</v>
          </cell>
          <cell r="Q17">
            <v>3</v>
          </cell>
        </row>
        <row r="18">
          <cell r="B18">
            <v>6</v>
          </cell>
          <cell r="C18" t="str">
            <v>Transformers</v>
          </cell>
          <cell r="D18" t="str">
            <v>Ageing of On Load Tapchangers</v>
          </cell>
          <cell r="E18" t="str">
            <v>Other</v>
          </cell>
          <cell r="F18" t="str">
            <v>Develop a schedule for the inspection of all Reinhausen tapchangers with greater than 300,000 operations (500,000 operations for transformers loaded between 30%  and 50% of rating)</v>
          </cell>
          <cell r="G18" t="str">
            <v>O</v>
          </cell>
          <cell r="H18" t="str">
            <v>I</v>
          </cell>
          <cell r="I18">
            <v>2002</v>
          </cell>
          <cell r="J18" t="str">
            <v>SSE</v>
          </cell>
          <cell r="K18">
            <v>38322</v>
          </cell>
          <cell r="L18" t="str">
            <v>If it hasn't been done need to renew target date.  Also need to split strategy it List and Maintenance Actions</v>
          </cell>
          <cell r="M18">
            <v>2</v>
          </cell>
          <cell r="N18">
            <v>2</v>
          </cell>
          <cell r="O18">
            <v>10</v>
          </cell>
          <cell r="P18">
            <v>10</v>
          </cell>
          <cell r="Q18">
            <v>3</v>
          </cell>
        </row>
        <row r="19">
          <cell r="B19">
            <v>6</v>
          </cell>
          <cell r="C19" t="str">
            <v>Transformers</v>
          </cell>
          <cell r="D19" t="str">
            <v>Ageing of On Load Tapchangers</v>
          </cell>
          <cell r="E19" t="str">
            <v>Other</v>
          </cell>
          <cell r="F19" t="str">
            <v>Inspect Reinhausen type diverters in conjunction with suitably trained persons as per operational schedule</v>
          </cell>
          <cell r="G19" t="str">
            <v>O</v>
          </cell>
          <cell r="H19" t="str">
            <v>I</v>
          </cell>
          <cell r="I19">
            <v>2002</v>
          </cell>
          <cell r="J19" t="str">
            <v>Asset Managers</v>
          </cell>
          <cell r="K19">
            <v>38533</v>
          </cell>
          <cell r="M19">
            <v>2</v>
          </cell>
          <cell r="N19">
            <v>2</v>
          </cell>
          <cell r="O19">
            <v>10</v>
          </cell>
          <cell r="P19">
            <v>10</v>
          </cell>
          <cell r="Q19">
            <v>3</v>
          </cell>
        </row>
        <row r="20">
          <cell r="B20">
            <v>6</v>
          </cell>
          <cell r="C20" t="str">
            <v>Transformers</v>
          </cell>
          <cell r="D20" t="str">
            <v>Ageing of On Load Tapchangers</v>
          </cell>
          <cell r="E20" t="str">
            <v>Replacement</v>
          </cell>
          <cell r="F20" t="str">
            <v>Replace Reinhausen diverter switches dependent on assessment</v>
          </cell>
          <cell r="G20" t="str">
            <v>C</v>
          </cell>
          <cell r="H20" t="str">
            <v>C</v>
          </cell>
          <cell r="I20">
            <v>1998</v>
          </cell>
          <cell r="J20" t="str">
            <v>Asset Managers</v>
          </cell>
          <cell r="K20" t="str">
            <v>To be determined by investigation</v>
          </cell>
          <cell r="L20" t="str">
            <v>This strategy will need to be defined better so it can be costed.</v>
          </cell>
          <cell r="M20">
            <v>2</v>
          </cell>
          <cell r="N20">
            <v>2</v>
          </cell>
          <cell r="O20">
            <v>10</v>
          </cell>
          <cell r="P20">
            <v>10</v>
          </cell>
          <cell r="Q20">
            <v>3</v>
          </cell>
        </row>
        <row r="21">
          <cell r="B21">
            <v>7</v>
          </cell>
          <cell r="C21" t="str">
            <v>Transformers</v>
          </cell>
          <cell r="D21" t="str">
            <v>Ageing of On Load Tapchangers</v>
          </cell>
          <cell r="E21" t="str">
            <v>Other</v>
          </cell>
          <cell r="F21" t="str">
            <v>Identify F&amp;D Type diverters where there is no mechanical stop</v>
          </cell>
          <cell r="G21" t="str">
            <v>O</v>
          </cell>
          <cell r="H21" t="str">
            <v>I</v>
          </cell>
          <cell r="I21">
            <v>2003</v>
          </cell>
          <cell r="J21" t="str">
            <v>Asset Managers</v>
          </cell>
          <cell r="L21" t="str">
            <v xml:space="preserve">This strategy needs to be split into I &amp; M and target date added to I </v>
          </cell>
          <cell r="M21">
            <v>2</v>
          </cell>
          <cell r="N21">
            <v>2</v>
          </cell>
          <cell r="O21">
            <v>10</v>
          </cell>
          <cell r="P21">
            <v>10</v>
          </cell>
          <cell r="Q21">
            <v>3</v>
          </cell>
        </row>
        <row r="22">
          <cell r="B22">
            <v>7.1</v>
          </cell>
          <cell r="C22" t="str">
            <v>Transformers</v>
          </cell>
          <cell r="D22" t="str">
            <v>Ageing of On Load Tapchangers</v>
          </cell>
          <cell r="E22" t="str">
            <v>Other</v>
          </cell>
          <cell r="F22" t="str">
            <v>Fit new end stops to F &amp; D types</v>
          </cell>
          <cell r="G22" t="str">
            <v>O</v>
          </cell>
          <cell r="H22" t="str">
            <v>M</v>
          </cell>
          <cell r="I22">
            <v>2003</v>
          </cell>
          <cell r="J22" t="str">
            <v>Asset Managers</v>
          </cell>
          <cell r="K22">
            <v>38168</v>
          </cell>
          <cell r="L22" t="str">
            <v>If not done renew target dates.</v>
          </cell>
          <cell r="M22">
            <v>2</v>
          </cell>
          <cell r="N22">
            <v>2</v>
          </cell>
          <cell r="O22">
            <v>10</v>
          </cell>
          <cell r="P22">
            <v>10</v>
          </cell>
          <cell r="Q22">
            <v>3</v>
          </cell>
        </row>
        <row r="23">
          <cell r="B23">
            <v>8</v>
          </cell>
          <cell r="C23" t="str">
            <v>Transformers</v>
          </cell>
          <cell r="D23" t="str">
            <v>Ageing of On Load Tapchangers</v>
          </cell>
          <cell r="E23" t="str">
            <v>Other</v>
          </cell>
          <cell r="F23" t="str">
            <v>Investigate comparison methods to verify alignment in tapchangers</v>
          </cell>
          <cell r="G23" t="str">
            <v>O</v>
          </cell>
          <cell r="H23" t="str">
            <v>I</v>
          </cell>
          <cell r="I23">
            <v>2003</v>
          </cell>
          <cell r="J23" t="str">
            <v>SSE</v>
          </cell>
          <cell r="K23">
            <v>38533</v>
          </cell>
          <cell r="M23">
            <v>2</v>
          </cell>
          <cell r="N23">
            <v>2</v>
          </cell>
          <cell r="O23">
            <v>10</v>
          </cell>
          <cell r="P23">
            <v>10</v>
          </cell>
          <cell r="Q23">
            <v>3</v>
          </cell>
        </row>
        <row r="24">
          <cell r="B24">
            <v>9</v>
          </cell>
          <cell r="C24" t="str">
            <v>Transformers</v>
          </cell>
          <cell r="D24" t="str">
            <v>Ageing of On Load Tapchangers</v>
          </cell>
          <cell r="E24" t="str">
            <v>Other</v>
          </cell>
          <cell r="F24" t="str">
            <v>Set up program of inspection and life assessment of at risk and aged tapchangers</v>
          </cell>
          <cell r="G24" t="str">
            <v>O</v>
          </cell>
          <cell r="H24" t="str">
            <v>I</v>
          </cell>
          <cell r="I24">
            <v>2003</v>
          </cell>
          <cell r="J24" t="str">
            <v>SSE</v>
          </cell>
          <cell r="K24">
            <v>37741</v>
          </cell>
          <cell r="L24" t="str">
            <v>Needs to be split into I &amp; M strategies and really needs more specific targets clarifying types of tapchangers referred to</v>
          </cell>
          <cell r="M24">
            <v>2</v>
          </cell>
          <cell r="N24">
            <v>2</v>
          </cell>
          <cell r="O24">
            <v>10</v>
          </cell>
          <cell r="P24">
            <v>10</v>
          </cell>
          <cell r="Q24">
            <v>3</v>
          </cell>
        </row>
        <row r="25">
          <cell r="B25">
            <v>9</v>
          </cell>
          <cell r="C25" t="str">
            <v>Transformers</v>
          </cell>
          <cell r="D25" t="str">
            <v>Ageing of On Load Tapchangers</v>
          </cell>
          <cell r="E25" t="str">
            <v>Other</v>
          </cell>
          <cell r="F25" t="str">
            <v>Suitably trained staff to Inspect tapchangers determine life assessment</v>
          </cell>
          <cell r="G25" t="str">
            <v>O</v>
          </cell>
          <cell r="H25" t="str">
            <v>I</v>
          </cell>
          <cell r="I25">
            <v>2003</v>
          </cell>
          <cell r="J25" t="str">
            <v>Asset Managers</v>
          </cell>
          <cell r="K25">
            <v>39263</v>
          </cell>
          <cell r="M25">
            <v>2</v>
          </cell>
          <cell r="N25">
            <v>2</v>
          </cell>
          <cell r="O25">
            <v>10</v>
          </cell>
          <cell r="P25">
            <v>10</v>
          </cell>
          <cell r="Q25">
            <v>3</v>
          </cell>
        </row>
        <row r="26">
          <cell r="B26">
            <v>10</v>
          </cell>
          <cell r="C26" t="str">
            <v>Transformers</v>
          </cell>
          <cell r="D26" t="str">
            <v>Ageing of On Load Tapchangers</v>
          </cell>
          <cell r="E26" t="str">
            <v>Other</v>
          </cell>
          <cell r="F26" t="str">
            <v>Report and investigate AVR to reduce no. taps/day</v>
          </cell>
          <cell r="G26" t="str">
            <v>O</v>
          </cell>
          <cell r="H26" t="str">
            <v>I</v>
          </cell>
          <cell r="I26">
            <v>2003</v>
          </cell>
          <cell r="J26" t="str">
            <v>Asset Managers</v>
          </cell>
          <cell r="K26">
            <v>38168</v>
          </cell>
          <cell r="M26">
            <v>2</v>
          </cell>
          <cell r="N26">
            <v>2</v>
          </cell>
          <cell r="O26">
            <v>10</v>
          </cell>
          <cell r="P26">
            <v>8</v>
          </cell>
          <cell r="Q26">
            <v>3</v>
          </cell>
        </row>
        <row r="27">
          <cell r="B27">
            <v>11</v>
          </cell>
          <cell r="C27" t="str">
            <v>Transformers</v>
          </cell>
          <cell r="D27" t="str">
            <v>Bushings</v>
          </cell>
          <cell r="E27" t="str">
            <v>Replacement</v>
          </cell>
          <cell r="F27" t="str">
            <v>Replace all condenser bushings with no DDF point</v>
          </cell>
          <cell r="G27" t="str">
            <v>M</v>
          </cell>
          <cell r="H27" t="str">
            <v>R</v>
          </cell>
          <cell r="I27">
            <v>2000</v>
          </cell>
          <cell r="J27" t="str">
            <v>Asset Managers</v>
          </cell>
          <cell r="K27" t="str">
            <v xml:space="preserve"> Dec 2004</v>
          </cell>
          <cell r="L27" t="str">
            <v>Need to identify which transformers have condenser bushings with no DDF point</v>
          </cell>
          <cell r="M27">
            <v>10</v>
          </cell>
          <cell r="N27">
            <v>5</v>
          </cell>
          <cell r="O27">
            <v>10</v>
          </cell>
          <cell r="P27">
            <v>10</v>
          </cell>
          <cell r="Q27">
            <v>3</v>
          </cell>
        </row>
        <row r="28">
          <cell r="B28">
            <v>12</v>
          </cell>
          <cell r="C28" t="str">
            <v>Transformers</v>
          </cell>
          <cell r="D28" t="str">
            <v>Bushings</v>
          </cell>
          <cell r="E28" t="str">
            <v>Replacement</v>
          </cell>
          <cell r="F28" t="str">
            <v>Replace all condenser type SRBP bushings</v>
          </cell>
          <cell r="G28" t="str">
            <v>M</v>
          </cell>
          <cell r="H28" t="str">
            <v>R</v>
          </cell>
          <cell r="I28">
            <v>2003</v>
          </cell>
          <cell r="J28" t="str">
            <v>Asset Managers</v>
          </cell>
          <cell r="K28">
            <v>39629</v>
          </cell>
          <cell r="L28" t="str">
            <v>Identify bushings</v>
          </cell>
          <cell r="M28">
            <v>10</v>
          </cell>
          <cell r="N28">
            <v>5</v>
          </cell>
          <cell r="O28">
            <v>10</v>
          </cell>
          <cell r="P28">
            <v>10</v>
          </cell>
          <cell r="Q28">
            <v>3</v>
          </cell>
        </row>
        <row r="29">
          <cell r="B29">
            <v>13</v>
          </cell>
          <cell r="C29" t="str">
            <v>Transformers</v>
          </cell>
          <cell r="D29" t="str">
            <v>DGA Techniques</v>
          </cell>
          <cell r="E29" t="str">
            <v>Other</v>
          </cell>
          <cell r="F29" t="str">
            <v>Provide Specialist Training in DGA assessment techniques for selected staff</v>
          </cell>
          <cell r="G29" t="str">
            <v>O</v>
          </cell>
          <cell r="H29" t="str">
            <v>I</v>
          </cell>
          <cell r="I29">
            <v>2003</v>
          </cell>
          <cell r="J29" t="str">
            <v>SSE</v>
          </cell>
          <cell r="K29">
            <v>38322</v>
          </cell>
          <cell r="M29">
            <v>0</v>
          </cell>
          <cell r="N29">
            <v>0</v>
          </cell>
          <cell r="O29">
            <v>0</v>
          </cell>
          <cell r="P29">
            <v>8</v>
          </cell>
          <cell r="Q29">
            <v>3</v>
          </cell>
        </row>
        <row r="30">
          <cell r="B30">
            <v>13</v>
          </cell>
          <cell r="C30" t="str">
            <v>Transformers</v>
          </cell>
          <cell r="D30" t="str">
            <v>DGA Techniques</v>
          </cell>
          <cell r="E30" t="str">
            <v>Other</v>
          </cell>
          <cell r="F30" t="str">
            <v>Acquire DGA Assessment tools and implement supporting processes</v>
          </cell>
          <cell r="G30" t="str">
            <v>O</v>
          </cell>
          <cell r="H30" t="str">
            <v>I</v>
          </cell>
          <cell r="I30">
            <v>2003</v>
          </cell>
          <cell r="J30" t="str">
            <v>SSE</v>
          </cell>
          <cell r="K30">
            <v>38504</v>
          </cell>
          <cell r="M30">
            <v>0</v>
          </cell>
          <cell r="N30">
            <v>0</v>
          </cell>
          <cell r="O30">
            <v>0</v>
          </cell>
          <cell r="P30">
            <v>8</v>
          </cell>
          <cell r="Q30">
            <v>3</v>
          </cell>
        </row>
        <row r="31">
          <cell r="B31">
            <v>14</v>
          </cell>
          <cell r="C31" t="str">
            <v>Transformers</v>
          </cell>
          <cell r="D31" t="str">
            <v>Aged Transformers</v>
          </cell>
          <cell r="E31" t="str">
            <v>Other</v>
          </cell>
          <cell r="F31" t="str">
            <v>Review available DGA Data to identify transformers of concern</v>
          </cell>
          <cell r="G31" t="str">
            <v>O</v>
          </cell>
          <cell r="H31" t="str">
            <v>I</v>
          </cell>
          <cell r="I31">
            <v>2003</v>
          </cell>
          <cell r="J31" t="str">
            <v>Asset Managers</v>
          </cell>
          <cell r="K31">
            <v>38322</v>
          </cell>
          <cell r="M31">
            <v>0</v>
          </cell>
          <cell r="N31">
            <v>0</v>
          </cell>
          <cell r="O31">
            <v>0</v>
          </cell>
          <cell r="P31">
            <v>8</v>
          </cell>
          <cell r="Q31">
            <v>3</v>
          </cell>
        </row>
        <row r="32">
          <cell r="B32">
            <v>14</v>
          </cell>
          <cell r="C32" t="str">
            <v>Transformers</v>
          </cell>
          <cell r="D32" t="str">
            <v>Aged Transformers</v>
          </cell>
          <cell r="E32" t="str">
            <v>Other</v>
          </cell>
          <cell r="F32" t="str">
            <v>Develop an Aged transformer management policy supported by a decision making model</v>
          </cell>
          <cell r="G32" t="str">
            <v>O</v>
          </cell>
          <cell r="H32" t="str">
            <v>I</v>
          </cell>
          <cell r="I32">
            <v>2003</v>
          </cell>
          <cell r="J32" t="str">
            <v>SSE</v>
          </cell>
          <cell r="K32">
            <v>38322</v>
          </cell>
          <cell r="M32">
            <v>0</v>
          </cell>
          <cell r="N32">
            <v>0</v>
          </cell>
          <cell r="O32">
            <v>0</v>
          </cell>
          <cell r="P32">
            <v>8</v>
          </cell>
          <cell r="Q32">
            <v>3</v>
          </cell>
        </row>
        <row r="33">
          <cell r="B33">
            <v>14</v>
          </cell>
          <cell r="C33" t="str">
            <v>Transformers</v>
          </cell>
          <cell r="D33" t="str">
            <v>Aged Transformers</v>
          </cell>
          <cell r="E33" t="str">
            <v>Other</v>
          </cell>
          <cell r="F33" t="str">
            <v>Apply the Aged Transformer model to all transformers to prioritise at risk transformers for replacement or refurbishment</v>
          </cell>
          <cell r="G33" t="str">
            <v>O</v>
          </cell>
          <cell r="H33" t="str">
            <v>I</v>
          </cell>
          <cell r="I33">
            <v>2003</v>
          </cell>
          <cell r="J33" t="str">
            <v>Asset Managers</v>
          </cell>
          <cell r="K33">
            <v>38504</v>
          </cell>
          <cell r="M33">
            <v>0</v>
          </cell>
          <cell r="N33">
            <v>0</v>
          </cell>
          <cell r="O33">
            <v>0</v>
          </cell>
          <cell r="P33">
            <v>8</v>
          </cell>
          <cell r="Q33">
            <v>3</v>
          </cell>
        </row>
        <row r="34">
          <cell r="B34">
            <v>15</v>
          </cell>
          <cell r="C34" t="str">
            <v>Transformers</v>
          </cell>
          <cell r="D34" t="str">
            <v>Operational Recommendations</v>
          </cell>
          <cell r="E34" t="str">
            <v>Other</v>
          </cell>
          <cell r="F34" t="str">
            <v>Implement operating procedures to minimise risk of loss of supply when taking tapchangers out of service by taking transformers to new tap before switching</v>
          </cell>
          <cell r="G34" t="str">
            <v>O</v>
          </cell>
          <cell r="H34" t="str">
            <v>I</v>
          </cell>
          <cell r="I34">
            <v>2003</v>
          </cell>
          <cell r="J34" t="str">
            <v>SSE</v>
          </cell>
          <cell r="K34">
            <v>38322</v>
          </cell>
          <cell r="M34">
            <v>2</v>
          </cell>
          <cell r="N34">
            <v>2</v>
          </cell>
          <cell r="O34">
            <v>10</v>
          </cell>
          <cell r="P34">
            <v>8</v>
          </cell>
          <cell r="Q34">
            <v>3</v>
          </cell>
        </row>
        <row r="35">
          <cell r="B35">
            <v>16</v>
          </cell>
          <cell r="C35" t="str">
            <v>Circuit Breakers</v>
          </cell>
          <cell r="D35" t="str">
            <v>AEI GA 11 W8 CBs</v>
          </cell>
          <cell r="E35" t="str">
            <v>Replacement</v>
          </cell>
          <cell r="F35" t="str">
            <v>Replace all of this type</v>
          </cell>
          <cell r="G35" t="str">
            <v>C</v>
          </cell>
          <cell r="H35" t="str">
            <v>R</v>
          </cell>
          <cell r="I35">
            <v>1995</v>
          </cell>
          <cell r="J35" t="str">
            <v>Asset Managers</v>
          </cell>
          <cell r="K35" t="str">
            <v>June, 2008</v>
          </cell>
          <cell r="L35" t="str">
            <v>Strategy shouldn't identify rate of change</v>
          </cell>
          <cell r="M35">
            <v>8</v>
          </cell>
          <cell r="N35">
            <v>0</v>
          </cell>
          <cell r="O35">
            <v>10</v>
          </cell>
          <cell r="P35">
            <v>10</v>
          </cell>
          <cell r="Q35">
            <v>2</v>
          </cell>
        </row>
        <row r="36">
          <cell r="B36">
            <v>17</v>
          </cell>
          <cell r="C36" t="str">
            <v>Circuit Breakers</v>
          </cell>
          <cell r="D36" t="str">
            <v>132 kV (OBR30) Reyrolle CBs</v>
          </cell>
          <cell r="E36" t="str">
            <v>Replacement</v>
          </cell>
          <cell r="F36" t="str">
            <v>Replace all of this type</v>
          </cell>
          <cell r="G36" t="str">
            <v>C</v>
          </cell>
          <cell r="H36" t="str">
            <v>R</v>
          </cell>
          <cell r="I36">
            <v>1995</v>
          </cell>
          <cell r="J36" t="str">
            <v>Asset Managers</v>
          </cell>
          <cell r="K36" t="str">
            <v>June, 2004</v>
          </cell>
          <cell r="M36">
            <v>5</v>
          </cell>
          <cell r="N36">
            <v>0</v>
          </cell>
          <cell r="O36">
            <v>10</v>
          </cell>
          <cell r="P36">
            <v>10</v>
          </cell>
          <cell r="Q36">
            <v>3</v>
          </cell>
        </row>
        <row r="37">
          <cell r="B37">
            <v>18</v>
          </cell>
          <cell r="C37" t="str">
            <v>Circuit Breakers</v>
          </cell>
          <cell r="D37" t="str">
            <v>132 kV AEG WM5077</v>
          </cell>
          <cell r="E37" t="str">
            <v>Replacement</v>
          </cell>
          <cell r="F37" t="str">
            <v>Replace all of this type</v>
          </cell>
          <cell r="G37" t="str">
            <v>C</v>
          </cell>
          <cell r="H37" t="str">
            <v>R</v>
          </cell>
          <cell r="I37">
            <v>1995</v>
          </cell>
          <cell r="J37" t="str">
            <v>Asset Managers</v>
          </cell>
          <cell r="K37" t="str">
            <v>June, 2005</v>
          </cell>
          <cell r="M37">
            <v>0</v>
          </cell>
          <cell r="N37">
            <v>0</v>
          </cell>
          <cell r="O37">
            <v>8</v>
          </cell>
          <cell r="P37">
            <v>8</v>
          </cell>
          <cell r="Q37">
            <v>3</v>
          </cell>
        </row>
        <row r="38">
          <cell r="B38">
            <v>19</v>
          </cell>
          <cell r="C38" t="str">
            <v>Circuit Breakers</v>
          </cell>
          <cell r="D38" t="str">
            <v>66kV Oerlikon TOF60.6</v>
          </cell>
          <cell r="E38" t="str">
            <v>Replacement</v>
          </cell>
          <cell r="F38" t="str">
            <v>Replace all of this type</v>
          </cell>
          <cell r="G38" t="str">
            <v>C</v>
          </cell>
          <cell r="H38" t="str">
            <v>R</v>
          </cell>
          <cell r="I38">
            <v>1995</v>
          </cell>
          <cell r="J38" t="str">
            <v>Asset Managers</v>
          </cell>
          <cell r="K38">
            <v>38139</v>
          </cell>
          <cell r="M38">
            <v>0</v>
          </cell>
          <cell r="N38">
            <v>0</v>
          </cell>
          <cell r="O38">
            <v>8</v>
          </cell>
          <cell r="P38">
            <v>8</v>
          </cell>
          <cell r="Q38">
            <v>3</v>
          </cell>
        </row>
        <row r="39">
          <cell r="B39">
            <v>20</v>
          </cell>
          <cell r="C39" t="str">
            <v>Circuit Breakers</v>
          </cell>
          <cell r="D39" t="str">
            <v xml:space="preserve">33kV Westinghouse GC </v>
          </cell>
          <cell r="E39" t="str">
            <v>Replacement</v>
          </cell>
          <cell r="F39" t="str">
            <v>Replace if no DDF Point</v>
          </cell>
          <cell r="G39" t="str">
            <v>C</v>
          </cell>
          <cell r="H39" t="str">
            <v>R</v>
          </cell>
          <cell r="I39">
            <v>2001</v>
          </cell>
          <cell r="J39" t="str">
            <v>Asset Managers</v>
          </cell>
          <cell r="K39">
            <v>38504</v>
          </cell>
          <cell r="L39" t="str">
            <v>No completion date</v>
          </cell>
          <cell r="M39">
            <v>8</v>
          </cell>
          <cell r="N39">
            <v>2</v>
          </cell>
          <cell r="O39">
            <v>8</v>
          </cell>
          <cell r="P39">
            <v>5</v>
          </cell>
          <cell r="Q39">
            <v>2</v>
          </cell>
        </row>
        <row r="40">
          <cell r="B40">
            <v>20.100000000000001</v>
          </cell>
          <cell r="C40" t="str">
            <v>Circuit Breakers</v>
          </cell>
          <cell r="D40" t="str">
            <v xml:space="preserve">33kV Westinghouse GC </v>
          </cell>
          <cell r="E40" t="str">
            <v>Replacement</v>
          </cell>
          <cell r="F40" t="str">
            <v>Replace all of this type</v>
          </cell>
          <cell r="G40" t="str">
            <v>C</v>
          </cell>
          <cell r="H40" t="str">
            <v>R</v>
          </cell>
          <cell r="I40">
            <v>2004</v>
          </cell>
          <cell r="J40" t="str">
            <v>Asset Managers</v>
          </cell>
          <cell r="K40" t="str">
            <v>June, 2007</v>
          </cell>
          <cell r="M40">
            <v>5</v>
          </cell>
          <cell r="N40">
            <v>2</v>
          </cell>
          <cell r="O40">
            <v>8</v>
          </cell>
          <cell r="P40">
            <v>5</v>
          </cell>
          <cell r="Q40">
            <v>2</v>
          </cell>
        </row>
        <row r="41">
          <cell r="B41">
            <v>21</v>
          </cell>
          <cell r="C41" t="str">
            <v>Circuit Breakers</v>
          </cell>
          <cell r="D41" t="str">
            <v>22kv Sace</v>
          </cell>
          <cell r="E41" t="str">
            <v>Replacement</v>
          </cell>
          <cell r="F41" t="str">
            <v>Replace all of this type</v>
          </cell>
          <cell r="G41" t="str">
            <v>C</v>
          </cell>
          <cell r="H41" t="str">
            <v>R</v>
          </cell>
          <cell r="I41">
            <v>1998</v>
          </cell>
          <cell r="J41" t="str">
            <v>Asset Managers</v>
          </cell>
          <cell r="K41" t="str">
            <v>June, 2005</v>
          </cell>
          <cell r="M41">
            <v>0</v>
          </cell>
          <cell r="N41">
            <v>0</v>
          </cell>
          <cell r="O41">
            <v>8</v>
          </cell>
          <cell r="P41">
            <v>8</v>
          </cell>
          <cell r="Q41">
            <v>3</v>
          </cell>
        </row>
        <row r="42">
          <cell r="B42">
            <v>22</v>
          </cell>
          <cell r="C42" t="str">
            <v>Circuit Breakers</v>
          </cell>
          <cell r="D42" t="str">
            <v>132kV Galileo OCERD 150</v>
          </cell>
          <cell r="E42" t="str">
            <v>Replacement</v>
          </cell>
          <cell r="F42" t="str">
            <v>Replace all of this type</v>
          </cell>
          <cell r="G42" t="str">
            <v>C</v>
          </cell>
          <cell r="H42" t="str">
            <v>R</v>
          </cell>
          <cell r="I42">
            <v>1998</v>
          </cell>
          <cell r="J42" t="str">
            <v>Asset Managers</v>
          </cell>
          <cell r="K42" t="str">
            <v>June, 2005</v>
          </cell>
          <cell r="M42">
            <v>0</v>
          </cell>
          <cell r="N42">
            <v>10</v>
          </cell>
          <cell r="O42">
            <v>5</v>
          </cell>
          <cell r="P42">
            <v>5</v>
          </cell>
          <cell r="Q42">
            <v>3</v>
          </cell>
        </row>
        <row r="43">
          <cell r="B43">
            <v>23</v>
          </cell>
          <cell r="C43" t="str">
            <v>Circuit Breakers</v>
          </cell>
          <cell r="D43" t="str">
            <v>Oerlikon FS13C3.1 &amp; FR</v>
          </cell>
          <cell r="E43" t="str">
            <v>Replacement</v>
          </cell>
          <cell r="F43" t="str">
            <v>Replace all of this type</v>
          </cell>
          <cell r="G43" t="str">
            <v>C</v>
          </cell>
          <cell r="H43" t="str">
            <v>R</v>
          </cell>
          <cell r="I43">
            <v>1995</v>
          </cell>
          <cell r="J43" t="str">
            <v>Asset Managers</v>
          </cell>
          <cell r="K43" t="str">
            <v>June, 2005</v>
          </cell>
          <cell r="M43">
            <v>0</v>
          </cell>
          <cell r="N43">
            <v>0</v>
          </cell>
          <cell r="O43">
            <v>8</v>
          </cell>
          <cell r="P43">
            <v>8</v>
          </cell>
          <cell r="Q43">
            <v>3</v>
          </cell>
        </row>
        <row r="44">
          <cell r="B44">
            <v>24</v>
          </cell>
          <cell r="C44" t="str">
            <v>Circuit Breakers</v>
          </cell>
          <cell r="D44" t="str">
            <v xml:space="preserve">BTH 66kV </v>
          </cell>
          <cell r="E44" t="str">
            <v>Replacement</v>
          </cell>
          <cell r="F44" t="str">
            <v>Replace all of this type</v>
          </cell>
          <cell r="G44" t="str">
            <v>C</v>
          </cell>
          <cell r="H44" t="str">
            <v>R</v>
          </cell>
          <cell r="I44">
            <v>2000</v>
          </cell>
          <cell r="J44" t="str">
            <v>Asset Managers</v>
          </cell>
          <cell r="K44" t="str">
            <v>June, 2005</v>
          </cell>
          <cell r="M44">
            <v>5</v>
          </cell>
          <cell r="N44">
            <v>2</v>
          </cell>
          <cell r="O44">
            <v>8</v>
          </cell>
          <cell r="P44">
            <v>5</v>
          </cell>
          <cell r="Q44">
            <v>3</v>
          </cell>
        </row>
        <row r="45">
          <cell r="B45">
            <v>25</v>
          </cell>
          <cell r="C45" t="str">
            <v>Circuit Breakers</v>
          </cell>
          <cell r="D45" t="str">
            <v>Reyrolle 132kV OS</v>
          </cell>
          <cell r="E45" t="str">
            <v>Replacement</v>
          </cell>
          <cell r="F45" t="str">
            <v>Replace all of this type</v>
          </cell>
          <cell r="G45" t="str">
            <v>C</v>
          </cell>
          <cell r="H45" t="str">
            <v>R</v>
          </cell>
          <cell r="I45">
            <v>2000</v>
          </cell>
          <cell r="J45" t="str">
            <v>Asset Managers</v>
          </cell>
          <cell r="K45" t="str">
            <v>June,2005</v>
          </cell>
          <cell r="M45">
            <v>0</v>
          </cell>
          <cell r="N45">
            <v>0</v>
          </cell>
          <cell r="O45">
            <v>8</v>
          </cell>
          <cell r="P45">
            <v>8</v>
          </cell>
          <cell r="Q45">
            <v>2</v>
          </cell>
        </row>
        <row r="46">
          <cell r="B46">
            <v>26</v>
          </cell>
          <cell r="C46" t="str">
            <v>Circuit Breakers</v>
          </cell>
          <cell r="D46" t="str">
            <v>ASEA 132kV HKEY</v>
          </cell>
          <cell r="E46" t="str">
            <v>Replacement</v>
          </cell>
          <cell r="F46" t="str">
            <v>Replace all of this type</v>
          </cell>
          <cell r="G46" t="str">
            <v>C</v>
          </cell>
          <cell r="H46" t="str">
            <v>R</v>
          </cell>
          <cell r="I46">
            <v>2000</v>
          </cell>
          <cell r="J46" t="str">
            <v>Asset Managers</v>
          </cell>
          <cell r="K46" t="str">
            <v>June, 2011</v>
          </cell>
          <cell r="M46">
            <v>0</v>
          </cell>
          <cell r="N46">
            <v>0</v>
          </cell>
          <cell r="O46">
            <v>8</v>
          </cell>
          <cell r="P46">
            <v>8</v>
          </cell>
          <cell r="Q46">
            <v>2</v>
          </cell>
        </row>
        <row r="47">
          <cell r="B47">
            <v>27</v>
          </cell>
          <cell r="C47" t="str">
            <v>Circuit Breakers</v>
          </cell>
          <cell r="D47" t="str">
            <v>ASEA 66kV HKEY</v>
          </cell>
          <cell r="E47" t="str">
            <v>Replacement</v>
          </cell>
          <cell r="F47" t="str">
            <v>Replace all of this type</v>
          </cell>
          <cell r="G47" t="str">
            <v>C</v>
          </cell>
          <cell r="H47" t="str">
            <v>R</v>
          </cell>
          <cell r="I47">
            <v>2000</v>
          </cell>
          <cell r="J47" t="str">
            <v>Asset Managers</v>
          </cell>
          <cell r="K47" t="str">
            <v>June, 2007</v>
          </cell>
          <cell r="M47">
            <v>0</v>
          </cell>
          <cell r="N47">
            <v>0</v>
          </cell>
          <cell r="O47">
            <v>8</v>
          </cell>
          <cell r="P47">
            <v>8</v>
          </cell>
          <cell r="Q47">
            <v>1</v>
          </cell>
        </row>
        <row r="48">
          <cell r="B48">
            <v>28</v>
          </cell>
          <cell r="C48" t="str">
            <v>Circuit Breakers</v>
          </cell>
          <cell r="D48" t="str">
            <v>Brown Boveri 66kV ELF</v>
          </cell>
          <cell r="E48" t="str">
            <v>Replacement</v>
          </cell>
          <cell r="F48" t="str">
            <v>Replace all of this type</v>
          </cell>
          <cell r="G48" t="str">
            <v>C</v>
          </cell>
          <cell r="H48" t="str">
            <v>R</v>
          </cell>
          <cell r="I48">
            <v>2000</v>
          </cell>
          <cell r="J48" t="str">
            <v>Asset Managers</v>
          </cell>
          <cell r="K48" t="str">
            <v>June, 2013</v>
          </cell>
          <cell r="M48">
            <v>0</v>
          </cell>
          <cell r="N48">
            <v>0</v>
          </cell>
          <cell r="O48">
            <v>8</v>
          </cell>
          <cell r="P48">
            <v>8</v>
          </cell>
          <cell r="Q48">
            <v>3</v>
          </cell>
        </row>
        <row r="49">
          <cell r="B49">
            <v>29</v>
          </cell>
          <cell r="C49" t="str">
            <v>Circuit Breakers</v>
          </cell>
          <cell r="D49" t="str">
            <v>SF6 CBs</v>
          </cell>
          <cell r="E49" t="str">
            <v>Other</v>
          </cell>
          <cell r="F49" t="str">
            <v>Inspection of Nominated CBs</v>
          </cell>
          <cell r="G49" t="str">
            <v>O</v>
          </cell>
          <cell r="H49" t="str">
            <v>I</v>
          </cell>
          <cell r="I49">
            <v>2000</v>
          </cell>
          <cell r="J49" t="str">
            <v>SSE</v>
          </cell>
          <cell r="K49" t="str">
            <v>Recurrent Each April</v>
          </cell>
          <cell r="M49">
            <v>0</v>
          </cell>
          <cell r="N49">
            <v>0</v>
          </cell>
          <cell r="O49">
            <v>8</v>
          </cell>
          <cell r="P49">
            <v>0</v>
          </cell>
          <cell r="Q49">
            <v>3</v>
          </cell>
        </row>
        <row r="50">
          <cell r="B50">
            <v>30</v>
          </cell>
          <cell r="C50" t="str">
            <v>Circuit Breakers</v>
          </cell>
          <cell r="D50" t="str">
            <v>AEI 33kV Bulk Oil</v>
          </cell>
          <cell r="E50" t="str">
            <v>Replacement</v>
          </cell>
          <cell r="F50" t="str">
            <v>Replace all of this type</v>
          </cell>
          <cell r="G50" t="str">
            <v>C</v>
          </cell>
          <cell r="H50" t="str">
            <v>R</v>
          </cell>
          <cell r="I50">
            <v>2001</v>
          </cell>
          <cell r="J50" t="str">
            <v>Asset Managers</v>
          </cell>
          <cell r="K50">
            <v>39417</v>
          </cell>
          <cell r="M50">
            <v>5</v>
          </cell>
          <cell r="N50">
            <v>2</v>
          </cell>
          <cell r="O50">
            <v>8</v>
          </cell>
          <cell r="P50">
            <v>5</v>
          </cell>
          <cell r="Q50">
            <v>2</v>
          </cell>
        </row>
        <row r="51">
          <cell r="B51">
            <v>31</v>
          </cell>
          <cell r="C51" t="str">
            <v>Circuit Breakers</v>
          </cell>
          <cell r="D51" t="str">
            <v>ABB 132kV HLD</v>
          </cell>
          <cell r="E51" t="str">
            <v>Replacement</v>
          </cell>
          <cell r="F51" t="str">
            <v>Replace all of this type</v>
          </cell>
          <cell r="G51" t="str">
            <v>C</v>
          </cell>
          <cell r="H51" t="str">
            <v>R</v>
          </cell>
          <cell r="I51">
            <v>2004</v>
          </cell>
          <cell r="J51" t="str">
            <v>Asset Managers</v>
          </cell>
          <cell r="K51">
            <v>42887</v>
          </cell>
          <cell r="M51">
            <v>0</v>
          </cell>
          <cell r="N51">
            <v>0</v>
          </cell>
          <cell r="O51">
            <v>8</v>
          </cell>
          <cell r="P51">
            <v>8</v>
          </cell>
          <cell r="Q51">
            <v>1</v>
          </cell>
        </row>
        <row r="52">
          <cell r="B52">
            <v>32</v>
          </cell>
          <cell r="C52" t="str">
            <v>Circuit Breakers</v>
          </cell>
          <cell r="D52" t="str">
            <v>DELLE 66kV HPGE</v>
          </cell>
          <cell r="E52" t="str">
            <v>Replacement</v>
          </cell>
          <cell r="F52" t="str">
            <v>Replace all of this type</v>
          </cell>
          <cell r="G52" t="str">
            <v>C</v>
          </cell>
          <cell r="H52" t="str">
            <v>R</v>
          </cell>
          <cell r="I52">
            <v>2004</v>
          </cell>
          <cell r="J52" t="str">
            <v>Asset Managers</v>
          </cell>
          <cell r="K52">
            <v>42887</v>
          </cell>
          <cell r="M52">
            <v>0</v>
          </cell>
          <cell r="N52">
            <v>0</v>
          </cell>
          <cell r="O52">
            <v>8</v>
          </cell>
          <cell r="P52">
            <v>8</v>
          </cell>
          <cell r="Q52">
            <v>1</v>
          </cell>
        </row>
        <row r="53">
          <cell r="B53">
            <v>33</v>
          </cell>
          <cell r="C53" t="str">
            <v>Circuit Breakers</v>
          </cell>
          <cell r="D53" t="str">
            <v>Merlin Gerin FA1</v>
          </cell>
          <cell r="E53" t="str">
            <v>Replacement</v>
          </cell>
          <cell r="F53" t="str">
            <v>Assess for Replacement Strategy</v>
          </cell>
          <cell r="G53" t="str">
            <v>O</v>
          </cell>
          <cell r="H53" t="str">
            <v>I</v>
          </cell>
          <cell r="I53">
            <v>2002</v>
          </cell>
          <cell r="J53" t="str">
            <v>SSE</v>
          </cell>
          <cell r="K53">
            <v>39052</v>
          </cell>
          <cell r="M53">
            <v>0</v>
          </cell>
          <cell r="N53">
            <v>0</v>
          </cell>
          <cell r="O53">
            <v>8</v>
          </cell>
          <cell r="P53">
            <v>8</v>
          </cell>
          <cell r="Q53">
            <v>3</v>
          </cell>
        </row>
        <row r="54">
          <cell r="B54">
            <v>34</v>
          </cell>
          <cell r="C54" t="str">
            <v>Circuit Breakers</v>
          </cell>
          <cell r="D54" t="str">
            <v>Merlin Gerin FA2</v>
          </cell>
          <cell r="E54" t="str">
            <v>Replacement</v>
          </cell>
          <cell r="F54" t="str">
            <v>Assess for Replacement Strategy</v>
          </cell>
          <cell r="G54" t="str">
            <v>O</v>
          </cell>
          <cell r="H54" t="str">
            <v>I</v>
          </cell>
          <cell r="I54">
            <v>2002</v>
          </cell>
          <cell r="J54" t="str">
            <v>SSE</v>
          </cell>
          <cell r="K54">
            <v>38687</v>
          </cell>
          <cell r="M54">
            <v>0</v>
          </cell>
          <cell r="N54">
            <v>0</v>
          </cell>
          <cell r="O54">
            <v>8</v>
          </cell>
          <cell r="P54">
            <v>8</v>
          </cell>
          <cell r="Q54">
            <v>3</v>
          </cell>
        </row>
        <row r="55">
          <cell r="B55">
            <v>35</v>
          </cell>
          <cell r="C55" t="str">
            <v>Circuit Breakers</v>
          </cell>
          <cell r="D55" t="str">
            <v>Merlin Gerin FA4</v>
          </cell>
          <cell r="E55" t="str">
            <v>Replacement</v>
          </cell>
          <cell r="F55" t="str">
            <v>Assess for Replacement Strategy</v>
          </cell>
          <cell r="G55" t="str">
            <v>O</v>
          </cell>
          <cell r="H55" t="str">
            <v>I</v>
          </cell>
          <cell r="I55">
            <v>2002</v>
          </cell>
          <cell r="J55" t="str">
            <v>SSE</v>
          </cell>
          <cell r="K55">
            <v>38687</v>
          </cell>
          <cell r="M55">
            <v>0</v>
          </cell>
          <cell r="N55">
            <v>0</v>
          </cell>
          <cell r="O55">
            <v>8</v>
          </cell>
          <cell r="P55">
            <v>8</v>
          </cell>
          <cell r="Q55">
            <v>3</v>
          </cell>
        </row>
        <row r="56">
          <cell r="B56">
            <v>36</v>
          </cell>
          <cell r="C56" t="str">
            <v>Circuit Breakers</v>
          </cell>
          <cell r="D56" t="str">
            <v>Merlin Gerin PFA</v>
          </cell>
          <cell r="E56" t="str">
            <v>Replacement</v>
          </cell>
          <cell r="F56" t="str">
            <v>Assess for Replacement Strategy</v>
          </cell>
          <cell r="G56" t="str">
            <v>O</v>
          </cell>
          <cell r="H56" t="str">
            <v>I</v>
          </cell>
          <cell r="I56">
            <v>2002</v>
          </cell>
          <cell r="J56" t="str">
            <v>SSE</v>
          </cell>
          <cell r="K56">
            <v>39052</v>
          </cell>
          <cell r="M56">
            <v>0</v>
          </cell>
          <cell r="N56">
            <v>0</v>
          </cell>
          <cell r="O56">
            <v>8</v>
          </cell>
          <cell r="P56">
            <v>8</v>
          </cell>
          <cell r="Q56">
            <v>3</v>
          </cell>
        </row>
        <row r="57">
          <cell r="B57">
            <v>37</v>
          </cell>
          <cell r="C57" t="str">
            <v>Circuit Breakers</v>
          </cell>
          <cell r="D57" t="str">
            <v>330kv Sprecher HPF515Q6</v>
          </cell>
          <cell r="E57" t="str">
            <v>Replacement</v>
          </cell>
          <cell r="F57" t="str">
            <v>Assess for Replacement Strategy</v>
          </cell>
          <cell r="G57" t="str">
            <v>O</v>
          </cell>
          <cell r="H57" t="str">
            <v>I</v>
          </cell>
          <cell r="I57">
            <v>2002</v>
          </cell>
          <cell r="J57" t="str">
            <v>SSE</v>
          </cell>
          <cell r="K57">
            <v>38687</v>
          </cell>
          <cell r="M57">
            <v>0</v>
          </cell>
          <cell r="N57">
            <v>0</v>
          </cell>
          <cell r="O57">
            <v>8</v>
          </cell>
          <cell r="P57">
            <v>8</v>
          </cell>
          <cell r="Q57">
            <v>3</v>
          </cell>
        </row>
        <row r="58">
          <cell r="B58">
            <v>38</v>
          </cell>
          <cell r="C58" t="str">
            <v>Instrument Transformers</v>
          </cell>
          <cell r="D58" t="str">
            <v>Its that cannot be sampled</v>
          </cell>
          <cell r="E58" t="str">
            <v>Replacement</v>
          </cell>
          <cell r="F58" t="str">
            <v>Replace all instrument transformers that cannot be sampled to meet the requirements of the maintenance policy</v>
          </cell>
          <cell r="G58" t="str">
            <v>C</v>
          </cell>
          <cell r="H58" t="str">
            <v>R</v>
          </cell>
          <cell r="I58">
            <v>1994</v>
          </cell>
          <cell r="J58" t="str">
            <v>Asset Managers</v>
          </cell>
          <cell r="K58" t="str">
            <v xml:space="preserve"> dec2008</v>
          </cell>
          <cell r="M58">
            <v>8</v>
          </cell>
          <cell r="N58">
            <v>5</v>
          </cell>
          <cell r="O58">
            <v>8</v>
          </cell>
          <cell r="P58">
            <v>5</v>
          </cell>
          <cell r="Q58">
            <v>3</v>
          </cell>
        </row>
        <row r="59">
          <cell r="B59">
            <v>39</v>
          </cell>
          <cell r="C59" t="str">
            <v>Instrument Transformers</v>
          </cell>
          <cell r="D59" t="str">
            <v>High DGA ITs - 220kV and above</v>
          </cell>
          <cell r="E59" t="str">
            <v>Replacement</v>
          </cell>
          <cell r="F59" t="str">
            <v>Assess and Replace as required</v>
          </cell>
          <cell r="G59" t="str">
            <v>C</v>
          </cell>
          <cell r="H59" t="str">
            <v>C</v>
          </cell>
          <cell r="I59">
            <v>1994</v>
          </cell>
          <cell r="J59" t="str">
            <v>Asset Managers</v>
          </cell>
          <cell r="K59" t="str">
            <v>Recurrent</v>
          </cell>
          <cell r="M59">
            <v>10</v>
          </cell>
          <cell r="N59">
            <v>5</v>
          </cell>
          <cell r="O59">
            <v>8</v>
          </cell>
          <cell r="P59">
            <v>5</v>
          </cell>
          <cell r="Q59" t="str">
            <v>1           (one business case for these strategies)</v>
          </cell>
        </row>
        <row r="60">
          <cell r="B60">
            <v>39</v>
          </cell>
          <cell r="C60" t="str">
            <v>Instrument Transformers</v>
          </cell>
          <cell r="D60" t="str">
            <v>High DGA ITs - 220kV and above</v>
          </cell>
          <cell r="E60" t="str">
            <v>Replacement</v>
          </cell>
          <cell r="F60" t="str">
            <v>Make budget provision for unidentified replacements based on historical replacement rates</v>
          </cell>
          <cell r="G60" t="str">
            <v>C</v>
          </cell>
          <cell r="H60" t="str">
            <v>C</v>
          </cell>
          <cell r="J60" t="str">
            <v>SSE</v>
          </cell>
          <cell r="K60" t="str">
            <v>Recurrent</v>
          </cell>
          <cell r="M60">
            <v>10</v>
          </cell>
          <cell r="N60">
            <v>5</v>
          </cell>
          <cell r="O60">
            <v>8</v>
          </cell>
          <cell r="P60">
            <v>5</v>
          </cell>
          <cell r="Q60" t="str">
            <v>2           (one business case for these strategies)</v>
          </cell>
        </row>
        <row r="61">
          <cell r="B61">
            <v>40</v>
          </cell>
          <cell r="C61" t="str">
            <v>Instrument Transformers</v>
          </cell>
          <cell r="D61" t="str">
            <v xml:space="preserve">High DGA ITs - 132kV </v>
          </cell>
          <cell r="E61" t="str">
            <v>Replacement</v>
          </cell>
          <cell r="F61" t="str">
            <v>Assess and Replace as required</v>
          </cell>
          <cell r="G61" t="str">
            <v>C</v>
          </cell>
          <cell r="H61" t="str">
            <v>C</v>
          </cell>
          <cell r="I61">
            <v>1994</v>
          </cell>
          <cell r="J61" t="str">
            <v>Asset Managers</v>
          </cell>
          <cell r="K61" t="str">
            <v>Recurrent</v>
          </cell>
          <cell r="M61">
            <v>10</v>
          </cell>
          <cell r="N61">
            <v>5</v>
          </cell>
          <cell r="O61">
            <v>8</v>
          </cell>
          <cell r="P61">
            <v>5</v>
          </cell>
          <cell r="Q61" t="str">
            <v>3           (one business case for these strategies)</v>
          </cell>
        </row>
        <row r="62">
          <cell r="B62">
            <v>40</v>
          </cell>
          <cell r="C62" t="str">
            <v>Instrument Transformers</v>
          </cell>
          <cell r="D62" t="str">
            <v xml:space="preserve">High DGA ITs - 132kV </v>
          </cell>
          <cell r="E62" t="str">
            <v>Replacement</v>
          </cell>
          <cell r="F62" t="str">
            <v>Make budget provision for unidentified replacements based on historical replacement rates</v>
          </cell>
          <cell r="G62" t="str">
            <v>C</v>
          </cell>
          <cell r="H62" t="str">
            <v>C</v>
          </cell>
          <cell r="J62" t="str">
            <v>SSE</v>
          </cell>
          <cell r="K62" t="str">
            <v>Recurrent</v>
          </cell>
          <cell r="M62">
            <v>10</v>
          </cell>
          <cell r="N62">
            <v>5</v>
          </cell>
          <cell r="O62">
            <v>8</v>
          </cell>
          <cell r="P62">
            <v>5</v>
          </cell>
          <cell r="Q62" t="str">
            <v>4           (one business case for these strategies)</v>
          </cell>
        </row>
        <row r="63">
          <cell r="B63">
            <v>41</v>
          </cell>
          <cell r="C63" t="str">
            <v>Instrument Transformers</v>
          </cell>
          <cell r="D63" t="str">
            <v>High DGA ITs - 66kV and below</v>
          </cell>
          <cell r="E63" t="str">
            <v>Replacement</v>
          </cell>
          <cell r="F63" t="str">
            <v>Assess and Replace as required</v>
          </cell>
          <cell r="G63" t="str">
            <v>C</v>
          </cell>
          <cell r="H63" t="str">
            <v>C</v>
          </cell>
          <cell r="I63">
            <v>1994</v>
          </cell>
          <cell r="J63" t="str">
            <v>Asset Managers</v>
          </cell>
          <cell r="K63" t="str">
            <v>Recurrent</v>
          </cell>
          <cell r="M63">
            <v>10</v>
          </cell>
          <cell r="N63">
            <v>5</v>
          </cell>
          <cell r="O63">
            <v>8</v>
          </cell>
          <cell r="P63">
            <v>5</v>
          </cell>
          <cell r="Q63" t="str">
            <v>5           (one business case for these strategies)</v>
          </cell>
        </row>
        <row r="64">
          <cell r="B64">
            <v>41</v>
          </cell>
          <cell r="C64" t="str">
            <v>Instrument Transformers</v>
          </cell>
          <cell r="D64" t="str">
            <v>High DGA ITs - 66kV and below</v>
          </cell>
          <cell r="E64" t="str">
            <v>Replacement</v>
          </cell>
          <cell r="F64" t="str">
            <v>Make budget provision for unidentified replacements based on historical replacement rates</v>
          </cell>
          <cell r="G64" t="str">
            <v>C</v>
          </cell>
          <cell r="H64" t="str">
            <v>C</v>
          </cell>
          <cell r="J64" t="str">
            <v>SSE</v>
          </cell>
          <cell r="K64" t="str">
            <v>Recurrent</v>
          </cell>
          <cell r="M64">
            <v>10</v>
          </cell>
          <cell r="N64">
            <v>5</v>
          </cell>
          <cell r="O64">
            <v>8</v>
          </cell>
          <cell r="P64">
            <v>5</v>
          </cell>
          <cell r="Q64" t="str">
            <v>6           (one business case for these strategies)</v>
          </cell>
        </row>
        <row r="65">
          <cell r="B65">
            <v>42</v>
          </cell>
          <cell r="C65" t="str">
            <v>Instrument Transformers</v>
          </cell>
          <cell r="D65" t="str">
            <v>Tyree Contract 2794 (with on-line monitoring)</v>
          </cell>
          <cell r="E65" t="str">
            <v>Other</v>
          </cell>
          <cell r="F65" t="str">
            <v>Assess effectiveness and reliability of OLM</v>
          </cell>
          <cell r="G65" t="str">
            <v>C</v>
          </cell>
          <cell r="H65" t="str">
            <v>I</v>
          </cell>
          <cell r="I65">
            <v>2000</v>
          </cell>
          <cell r="J65" t="str">
            <v>AM/Central, AM/Northern</v>
          </cell>
          <cell r="K65" t="str">
            <v>Recurrent</v>
          </cell>
          <cell r="M65">
            <v>8</v>
          </cell>
          <cell r="N65">
            <v>5</v>
          </cell>
          <cell r="O65">
            <v>8</v>
          </cell>
          <cell r="P65">
            <v>5</v>
          </cell>
          <cell r="Q65" t="str">
            <v>NB</v>
          </cell>
        </row>
        <row r="66">
          <cell r="B66">
            <v>42</v>
          </cell>
          <cell r="C66" t="str">
            <v>Instrument Transformers</v>
          </cell>
          <cell r="D66" t="str">
            <v>Tyree Contract 2794 (without on-line monitoring)</v>
          </cell>
          <cell r="E66" t="str">
            <v>Replacement</v>
          </cell>
          <cell r="F66" t="str">
            <v>Replace all of this type without on-line monitoring</v>
          </cell>
          <cell r="G66" t="str">
            <v>C</v>
          </cell>
          <cell r="H66" t="str">
            <v>R</v>
          </cell>
          <cell r="I66">
            <v>2000</v>
          </cell>
          <cell r="J66" t="str">
            <v>Asset Managers</v>
          </cell>
          <cell r="M66">
            <v>8</v>
          </cell>
          <cell r="N66">
            <v>5</v>
          </cell>
          <cell r="O66">
            <v>8</v>
          </cell>
          <cell r="P66">
            <v>5</v>
          </cell>
          <cell r="Q66" t="str">
            <v>NB</v>
          </cell>
        </row>
        <row r="67">
          <cell r="B67">
            <v>43</v>
          </cell>
          <cell r="C67" t="str">
            <v>Instrument Transformers</v>
          </cell>
          <cell r="D67" t="str">
            <v>Tyree Contract 3113 (without OLM)</v>
          </cell>
          <cell r="E67" t="str">
            <v>Other</v>
          </cell>
          <cell r="F67" t="str">
            <v>Carry out 6-monthly oil sampling</v>
          </cell>
          <cell r="G67" t="str">
            <v>C</v>
          </cell>
          <cell r="H67" t="str">
            <v>M</v>
          </cell>
          <cell r="I67">
            <v>2000</v>
          </cell>
          <cell r="J67" t="str">
            <v>Asset Managers</v>
          </cell>
          <cell r="K67" t="str">
            <v>Ongoing</v>
          </cell>
          <cell r="M67">
            <v>8</v>
          </cell>
          <cell r="N67">
            <v>5</v>
          </cell>
          <cell r="O67">
            <v>8</v>
          </cell>
          <cell r="P67">
            <v>5</v>
          </cell>
          <cell r="Q67" t="str">
            <v>NB</v>
          </cell>
        </row>
        <row r="68">
          <cell r="B68">
            <v>43</v>
          </cell>
          <cell r="C68" t="str">
            <v>Instrument Transformers</v>
          </cell>
          <cell r="D68" t="str">
            <v>Tyree Contract 3113 (without OLM)</v>
          </cell>
          <cell r="E68" t="str">
            <v>Replacement</v>
          </cell>
          <cell r="F68" t="str">
            <v>Replace</v>
          </cell>
          <cell r="G68" t="str">
            <v>C</v>
          </cell>
          <cell r="H68" t="str">
            <v>R</v>
          </cell>
          <cell r="I68">
            <v>2000</v>
          </cell>
          <cell r="J68" t="str">
            <v>Asset Managers</v>
          </cell>
          <cell r="K68">
            <v>38139</v>
          </cell>
          <cell r="M68">
            <v>8</v>
          </cell>
          <cell r="N68">
            <v>5</v>
          </cell>
          <cell r="O68">
            <v>8</v>
          </cell>
          <cell r="P68">
            <v>5</v>
          </cell>
          <cell r="Q68" t="str">
            <v>NB</v>
          </cell>
        </row>
        <row r="69">
          <cell r="B69">
            <v>43</v>
          </cell>
          <cell r="C69" t="str">
            <v>Instrument Transformers</v>
          </cell>
          <cell r="D69" t="str">
            <v>Tyree Contract 3113 (with OLM)</v>
          </cell>
          <cell r="E69" t="str">
            <v>Other</v>
          </cell>
          <cell r="F69" t="str">
            <v>Assess effectiveness and reliability of OLM</v>
          </cell>
          <cell r="G69" t="str">
            <v>C</v>
          </cell>
          <cell r="H69" t="str">
            <v>I</v>
          </cell>
          <cell r="I69">
            <v>2000</v>
          </cell>
          <cell r="J69" t="str">
            <v>AM/Central</v>
          </cell>
          <cell r="M69">
            <v>8</v>
          </cell>
          <cell r="N69">
            <v>5</v>
          </cell>
          <cell r="O69">
            <v>8</v>
          </cell>
          <cell r="P69">
            <v>5</v>
          </cell>
          <cell r="Q69" t="str">
            <v>NB</v>
          </cell>
        </row>
        <row r="70">
          <cell r="B70">
            <v>43</v>
          </cell>
          <cell r="C70" t="str">
            <v>Instrument Transformers</v>
          </cell>
          <cell r="D70" t="str">
            <v>Tyree Contract 3113 (with OLM)</v>
          </cell>
          <cell r="E70" t="str">
            <v>Other</v>
          </cell>
          <cell r="F70" t="str">
            <v>Annual DGA testing?</v>
          </cell>
          <cell r="G70" t="str">
            <v>C</v>
          </cell>
          <cell r="H70" t="str">
            <v>I</v>
          </cell>
          <cell r="I70">
            <v>2000</v>
          </cell>
          <cell r="J70" t="str">
            <v>AM/Central</v>
          </cell>
          <cell r="M70">
            <v>8</v>
          </cell>
          <cell r="N70">
            <v>5</v>
          </cell>
          <cell r="O70">
            <v>8</v>
          </cell>
          <cell r="P70">
            <v>5</v>
          </cell>
          <cell r="Q70" t="str">
            <v>NB</v>
          </cell>
        </row>
        <row r="71">
          <cell r="B71">
            <v>44</v>
          </cell>
          <cell r="C71" t="str">
            <v>Instrument Transformers</v>
          </cell>
          <cell r="D71" t="str">
            <v>Tyree Contract 2909 (without OLM)</v>
          </cell>
          <cell r="E71" t="str">
            <v>Other</v>
          </cell>
          <cell r="F71" t="str">
            <v>Assess effectiveness and reliability of OLM</v>
          </cell>
          <cell r="G71" t="str">
            <v>C</v>
          </cell>
          <cell r="M71">
            <v>8</v>
          </cell>
          <cell r="N71">
            <v>5</v>
          </cell>
          <cell r="O71">
            <v>8</v>
          </cell>
          <cell r="P71">
            <v>5</v>
          </cell>
          <cell r="Q71" t="str">
            <v>NB</v>
          </cell>
        </row>
        <row r="72">
          <cell r="B72">
            <v>44.1</v>
          </cell>
          <cell r="C72" t="str">
            <v>Instrument Transformers</v>
          </cell>
          <cell r="D72" t="str">
            <v>Tyree Contract 2909 (without OLM)</v>
          </cell>
          <cell r="E72" t="str">
            <v>Replacement</v>
          </cell>
          <cell r="F72" t="str">
            <v>Replace all of this type without on-line monitoring</v>
          </cell>
          <cell r="G72" t="str">
            <v>C</v>
          </cell>
          <cell r="H72" t="str">
            <v>R</v>
          </cell>
          <cell r="I72">
            <v>2001</v>
          </cell>
          <cell r="J72" t="str">
            <v>Asset Managers</v>
          </cell>
          <cell r="K72" t="str">
            <v>June, 2006</v>
          </cell>
          <cell r="M72">
            <v>8</v>
          </cell>
          <cell r="N72">
            <v>5</v>
          </cell>
          <cell r="O72">
            <v>8</v>
          </cell>
          <cell r="P72">
            <v>5</v>
          </cell>
          <cell r="Q72" t="str">
            <v>NB</v>
          </cell>
        </row>
        <row r="73">
          <cell r="B73">
            <v>45</v>
          </cell>
          <cell r="C73" t="str">
            <v>Instrument Transformers</v>
          </cell>
          <cell r="D73" t="str">
            <v>ASEA CUEA (X-mas Tree) CVT</v>
          </cell>
          <cell r="E73" t="str">
            <v>Replacement</v>
          </cell>
          <cell r="F73" t="str">
            <v>Replace all of this type</v>
          </cell>
          <cell r="G73" t="str">
            <v>C</v>
          </cell>
          <cell r="H73" t="str">
            <v>R</v>
          </cell>
          <cell r="I73">
            <v>1995</v>
          </cell>
          <cell r="J73" t="str">
            <v>Asset Managers</v>
          </cell>
          <cell r="K73">
            <v>38504</v>
          </cell>
          <cell r="M73">
            <v>8</v>
          </cell>
          <cell r="N73">
            <v>5</v>
          </cell>
          <cell r="O73">
            <v>8</v>
          </cell>
          <cell r="P73">
            <v>8</v>
          </cell>
          <cell r="Q73">
            <v>3</v>
          </cell>
        </row>
        <row r="74">
          <cell r="B74">
            <v>45</v>
          </cell>
          <cell r="C74" t="str">
            <v>Instrument Transformers</v>
          </cell>
          <cell r="D74" t="str">
            <v>Coupling Capacitors for X-mas Tress CVTs</v>
          </cell>
          <cell r="E74" t="str">
            <v>Replacement</v>
          </cell>
          <cell r="F74" t="str">
            <v>Replace all of this type</v>
          </cell>
          <cell r="G74" t="str">
            <v>C</v>
          </cell>
          <cell r="H74" t="str">
            <v>R</v>
          </cell>
          <cell r="I74">
            <v>1998</v>
          </cell>
          <cell r="J74" t="str">
            <v>Asset Managers</v>
          </cell>
          <cell r="K74" t="str">
            <v>June, 2005</v>
          </cell>
          <cell r="M74">
            <v>8</v>
          </cell>
          <cell r="N74">
            <v>5</v>
          </cell>
          <cell r="O74">
            <v>8</v>
          </cell>
          <cell r="P74">
            <v>8</v>
          </cell>
          <cell r="Q74">
            <v>3</v>
          </cell>
        </row>
        <row r="75">
          <cell r="B75">
            <v>46</v>
          </cell>
          <cell r="C75" t="str">
            <v>Instrument Transformers</v>
          </cell>
          <cell r="D75" t="str">
            <v>Under rated NUB CTs for in capacitor banks</v>
          </cell>
          <cell r="E75" t="str">
            <v>Replacement</v>
          </cell>
          <cell r="F75" t="str">
            <v>Replace with fully rated CT</v>
          </cell>
          <cell r="G75" t="str">
            <v>C</v>
          </cell>
          <cell r="H75" t="str">
            <v>R</v>
          </cell>
          <cell r="I75">
            <v>1995</v>
          </cell>
          <cell r="J75" t="str">
            <v>Asset Managers</v>
          </cell>
          <cell r="K75">
            <v>38504</v>
          </cell>
          <cell r="L75" t="str">
            <v>Not defined</v>
          </cell>
          <cell r="M75">
            <v>8</v>
          </cell>
          <cell r="N75">
            <v>2</v>
          </cell>
          <cell r="O75">
            <v>8</v>
          </cell>
          <cell r="P75">
            <v>0</v>
          </cell>
          <cell r="Q75">
            <v>3</v>
          </cell>
        </row>
        <row r="76">
          <cell r="B76">
            <v>47</v>
          </cell>
          <cell r="C76" t="str">
            <v>Other Equipment</v>
          </cell>
          <cell r="D76" t="str">
            <v>Provide alternate auxiliary supply to Avon SS</v>
          </cell>
          <cell r="E76" t="str">
            <v>Replacement</v>
          </cell>
          <cell r="F76" t="str">
            <v>Install power rated MVTs at Avon to Provide auxiliary supply</v>
          </cell>
          <cell r="G76" t="str">
            <v>C</v>
          </cell>
          <cell r="H76" t="str">
            <v>R</v>
          </cell>
          <cell r="I76">
            <v>2003</v>
          </cell>
          <cell r="J76" t="str">
            <v>AM/Central</v>
          </cell>
          <cell r="K76">
            <v>38504</v>
          </cell>
          <cell r="M76">
            <v>0</v>
          </cell>
          <cell r="N76">
            <v>0</v>
          </cell>
          <cell r="O76">
            <v>10</v>
          </cell>
          <cell r="P76">
            <v>8</v>
          </cell>
          <cell r="Q76" t="str">
            <v>CD</v>
          </cell>
        </row>
        <row r="77">
          <cell r="B77">
            <v>48</v>
          </cell>
          <cell r="C77" t="str">
            <v>Ancillary Systems</v>
          </cell>
          <cell r="D77" t="str">
            <v xml:space="preserve">VT Secondary Boxes </v>
          </cell>
          <cell r="E77" t="str">
            <v>Replacement</v>
          </cell>
          <cell r="F77" t="str">
            <v>Replace De-ion CBs</v>
          </cell>
          <cell r="G77" t="str">
            <v>M</v>
          </cell>
          <cell r="H77" t="str">
            <v>R</v>
          </cell>
          <cell r="I77">
            <v>2004</v>
          </cell>
          <cell r="J77" t="str">
            <v>Asset Managers</v>
          </cell>
          <cell r="K77">
            <v>38504</v>
          </cell>
          <cell r="M77">
            <v>0</v>
          </cell>
          <cell r="N77">
            <v>0</v>
          </cell>
          <cell r="O77">
            <v>5</v>
          </cell>
          <cell r="P77">
            <v>8</v>
          </cell>
          <cell r="Q77">
            <v>3</v>
          </cell>
        </row>
        <row r="78">
          <cell r="B78">
            <v>49</v>
          </cell>
          <cell r="C78" t="str">
            <v>Instrument Transformers</v>
          </cell>
          <cell r="D78" t="str">
            <v>Non-Standard CTs</v>
          </cell>
          <cell r="E78" t="str">
            <v>Replacement</v>
          </cell>
          <cell r="F78" t="str">
            <v>Where non-standard CTs are in service, replace if there is no reasonable contingency available</v>
          </cell>
          <cell r="G78" t="str">
            <v>C</v>
          </cell>
          <cell r="H78" t="str">
            <v>R</v>
          </cell>
          <cell r="I78">
            <v>1994</v>
          </cell>
          <cell r="J78" t="str">
            <v>Asset Managers</v>
          </cell>
          <cell r="K78">
            <v>38869</v>
          </cell>
          <cell r="L78" t="str">
            <v>Not defined, split</v>
          </cell>
          <cell r="M78">
            <v>0</v>
          </cell>
          <cell r="N78">
            <v>0</v>
          </cell>
          <cell r="O78">
            <v>8</v>
          </cell>
          <cell r="P78">
            <v>5</v>
          </cell>
          <cell r="Q78">
            <v>3</v>
          </cell>
        </row>
        <row r="79">
          <cell r="B79">
            <v>50</v>
          </cell>
          <cell r="C79" t="str">
            <v>DC Systems</v>
          </cell>
          <cell r="D79" t="str">
            <v>Substation Batteries - 50V</v>
          </cell>
          <cell r="E79" t="str">
            <v>Replacement</v>
          </cell>
          <cell r="F79" t="str">
            <v>Monitor and replace as required</v>
          </cell>
          <cell r="G79" t="str">
            <v>C</v>
          </cell>
          <cell r="H79" t="str">
            <v>C</v>
          </cell>
          <cell r="I79">
            <v>1994</v>
          </cell>
          <cell r="J79" t="str">
            <v>Asset Managers</v>
          </cell>
          <cell r="K79" t="str">
            <v>Recurrent</v>
          </cell>
          <cell r="M79">
            <v>0</v>
          </cell>
          <cell r="N79">
            <v>0</v>
          </cell>
          <cell r="O79">
            <v>10</v>
          </cell>
          <cell r="P79">
            <v>2</v>
          </cell>
          <cell r="Q79" t="str">
            <v>2 (one business case for these strategies</v>
          </cell>
        </row>
        <row r="80">
          <cell r="B80">
            <v>51</v>
          </cell>
          <cell r="C80" t="str">
            <v>DC Systems</v>
          </cell>
          <cell r="D80" t="str">
            <v>Substation Batteries - 110V</v>
          </cell>
          <cell r="E80" t="str">
            <v>Replacement</v>
          </cell>
          <cell r="F80" t="str">
            <v>Monitor and replace as required</v>
          </cell>
          <cell r="G80" t="str">
            <v>C</v>
          </cell>
          <cell r="H80" t="str">
            <v>C</v>
          </cell>
          <cell r="I80">
            <v>1994</v>
          </cell>
          <cell r="J80" t="str">
            <v>Asset Managers</v>
          </cell>
          <cell r="K80" t="str">
            <v>Recurrent</v>
          </cell>
          <cell r="M80">
            <v>0</v>
          </cell>
          <cell r="N80">
            <v>0</v>
          </cell>
          <cell r="O80">
            <v>8</v>
          </cell>
          <cell r="P80">
            <v>2</v>
          </cell>
        </row>
        <row r="81">
          <cell r="B81">
            <v>52</v>
          </cell>
          <cell r="C81" t="str">
            <v>DC Systems</v>
          </cell>
          <cell r="D81" t="str">
            <v>Substation Batteries - 240V</v>
          </cell>
          <cell r="E81" t="str">
            <v>Replacement</v>
          </cell>
          <cell r="F81" t="str">
            <v>Monitor and replace as required</v>
          </cell>
          <cell r="G81" t="str">
            <v>C</v>
          </cell>
          <cell r="H81" t="str">
            <v>C</v>
          </cell>
          <cell r="J81" t="str">
            <v>Asset Managers</v>
          </cell>
          <cell r="K81" t="str">
            <v>Recurrent</v>
          </cell>
          <cell r="M81">
            <v>0</v>
          </cell>
          <cell r="N81">
            <v>0</v>
          </cell>
          <cell r="O81">
            <v>8</v>
          </cell>
          <cell r="P81">
            <v>2</v>
          </cell>
        </row>
        <row r="82">
          <cell r="B82">
            <v>53</v>
          </cell>
          <cell r="C82" t="str">
            <v>DC Systems</v>
          </cell>
          <cell r="D82" t="str">
            <v>Substation Battery chargers - 50V</v>
          </cell>
          <cell r="E82" t="str">
            <v>Replacement</v>
          </cell>
          <cell r="F82" t="str">
            <v>Monitor and replace as required</v>
          </cell>
          <cell r="G82" t="str">
            <v>C</v>
          </cell>
          <cell r="H82" t="str">
            <v>C</v>
          </cell>
          <cell r="I82">
            <v>1998</v>
          </cell>
          <cell r="J82" t="str">
            <v>Asset Managers</v>
          </cell>
          <cell r="K82" t="str">
            <v>Recurrent</v>
          </cell>
          <cell r="M82">
            <v>0</v>
          </cell>
          <cell r="N82">
            <v>0</v>
          </cell>
          <cell r="O82">
            <v>8</v>
          </cell>
          <cell r="P82">
            <v>2</v>
          </cell>
          <cell r="Q82" t="str">
            <v>3 (one business case for these strategies</v>
          </cell>
        </row>
        <row r="83">
          <cell r="B83">
            <v>54</v>
          </cell>
          <cell r="C83" t="str">
            <v>DC Systems</v>
          </cell>
          <cell r="D83" t="str">
            <v>Substation Battery chargers - 110V</v>
          </cell>
          <cell r="E83" t="str">
            <v>Replacement</v>
          </cell>
          <cell r="F83" t="str">
            <v>Monitor and replace as required</v>
          </cell>
          <cell r="G83" t="str">
            <v>C</v>
          </cell>
          <cell r="H83" t="str">
            <v>C</v>
          </cell>
          <cell r="I83">
            <v>1998</v>
          </cell>
          <cell r="J83" t="str">
            <v>Asset Managers</v>
          </cell>
          <cell r="K83" t="str">
            <v>Recurrent</v>
          </cell>
          <cell r="M83">
            <v>0</v>
          </cell>
          <cell r="N83">
            <v>0</v>
          </cell>
          <cell r="O83">
            <v>8</v>
          </cell>
          <cell r="P83">
            <v>2</v>
          </cell>
        </row>
        <row r="84">
          <cell r="B84">
            <v>55</v>
          </cell>
          <cell r="C84" t="str">
            <v>DC Systems</v>
          </cell>
          <cell r="D84" t="str">
            <v>Substation Battery chargers - 240V</v>
          </cell>
          <cell r="E84" t="str">
            <v>Replacement</v>
          </cell>
          <cell r="F84" t="str">
            <v>Monitor and replace as required</v>
          </cell>
          <cell r="G84" t="str">
            <v>C</v>
          </cell>
          <cell r="H84" t="str">
            <v>C</v>
          </cell>
          <cell r="J84" t="str">
            <v>Asset Managers</v>
          </cell>
          <cell r="K84" t="str">
            <v>Recurrent</v>
          </cell>
          <cell r="M84">
            <v>0</v>
          </cell>
          <cell r="N84">
            <v>0</v>
          </cell>
          <cell r="O84">
            <v>8</v>
          </cell>
          <cell r="P84">
            <v>2</v>
          </cell>
        </row>
        <row r="85">
          <cell r="B85">
            <v>56</v>
          </cell>
          <cell r="C85" t="str">
            <v>Disconnectors and Earth Switches</v>
          </cell>
          <cell r="D85" t="str">
            <v>220kV and above</v>
          </cell>
          <cell r="E85" t="str">
            <v>Replacement</v>
          </cell>
          <cell r="F85" t="str">
            <v>Monitor and replace as required</v>
          </cell>
          <cell r="G85" t="str">
            <v>C</v>
          </cell>
          <cell r="H85" t="str">
            <v>C</v>
          </cell>
          <cell r="I85">
            <v>1997</v>
          </cell>
          <cell r="J85" t="str">
            <v>Asset Managers</v>
          </cell>
          <cell r="K85" t="str">
            <v>Recurrent</v>
          </cell>
          <cell r="M85">
            <v>5</v>
          </cell>
          <cell r="N85">
            <v>0</v>
          </cell>
          <cell r="O85">
            <v>10</v>
          </cell>
          <cell r="P85">
            <v>5</v>
          </cell>
          <cell r="Q85" t="str">
            <v>2i</v>
          </cell>
        </row>
        <row r="86">
          <cell r="B86">
            <v>57</v>
          </cell>
          <cell r="C86" t="str">
            <v>Disconnectors and Earth Switches</v>
          </cell>
          <cell r="D86" t="str">
            <v>132kV</v>
          </cell>
          <cell r="E86" t="str">
            <v>Replacement</v>
          </cell>
          <cell r="F86" t="str">
            <v>Monitor and replace as required</v>
          </cell>
          <cell r="G86" t="str">
            <v>C</v>
          </cell>
          <cell r="H86" t="str">
            <v>C</v>
          </cell>
          <cell r="I86">
            <v>1997</v>
          </cell>
          <cell r="J86" t="str">
            <v>Asset Managers</v>
          </cell>
          <cell r="K86" t="str">
            <v>Recurrent</v>
          </cell>
          <cell r="M86">
            <v>5</v>
          </cell>
          <cell r="N86">
            <v>0</v>
          </cell>
          <cell r="O86">
            <v>10</v>
          </cell>
          <cell r="P86">
            <v>5</v>
          </cell>
          <cell r="Q86" t="str">
            <v>3i</v>
          </cell>
        </row>
        <row r="87">
          <cell r="B87">
            <v>58</v>
          </cell>
          <cell r="C87" t="str">
            <v>Disconnectors and Earth Switches</v>
          </cell>
          <cell r="D87" t="str">
            <v>66kV and below</v>
          </cell>
          <cell r="E87" t="str">
            <v>Replacement</v>
          </cell>
          <cell r="F87" t="str">
            <v>Monitor and replace as required</v>
          </cell>
          <cell r="G87" t="str">
            <v>C</v>
          </cell>
          <cell r="H87" t="str">
            <v>C</v>
          </cell>
          <cell r="I87">
            <v>1997</v>
          </cell>
          <cell r="J87" t="str">
            <v>Asset Managers</v>
          </cell>
          <cell r="K87" t="str">
            <v>Recurrent</v>
          </cell>
          <cell r="M87">
            <v>5</v>
          </cell>
          <cell r="N87">
            <v>0</v>
          </cell>
          <cell r="O87">
            <v>10</v>
          </cell>
          <cell r="P87">
            <v>5</v>
          </cell>
          <cell r="Q87" t="str">
            <v>3i</v>
          </cell>
        </row>
        <row r="88">
          <cell r="B88">
            <v>59</v>
          </cell>
          <cell r="C88" t="str">
            <v>GIS</v>
          </cell>
          <cell r="D88" t="str">
            <v>Beaconsfield</v>
          </cell>
          <cell r="E88" t="str">
            <v>Other</v>
          </cell>
          <cell r="F88" t="str">
            <v>Review options beyond 2006</v>
          </cell>
          <cell r="G88" t="str">
            <v>O</v>
          </cell>
          <cell r="H88" t="str">
            <v>I</v>
          </cell>
          <cell r="I88">
            <v>2003</v>
          </cell>
          <cell r="J88" t="str">
            <v>M/AP</v>
          </cell>
          <cell r="K88">
            <v>38687</v>
          </cell>
          <cell r="M88">
            <v>0</v>
          </cell>
          <cell r="N88">
            <v>0</v>
          </cell>
          <cell r="O88">
            <v>8</v>
          </cell>
          <cell r="P88">
            <v>10</v>
          </cell>
          <cell r="Q88">
            <v>3</v>
          </cell>
        </row>
        <row r="89">
          <cell r="B89">
            <v>60</v>
          </cell>
          <cell r="C89" t="str">
            <v>GIS</v>
          </cell>
          <cell r="D89" t="str">
            <v>Beaconsfield</v>
          </cell>
          <cell r="E89" t="str">
            <v>Replacement</v>
          </cell>
          <cell r="F89" t="str">
            <v>Install conventional CB on No.1 Reactor</v>
          </cell>
          <cell r="G89" t="str">
            <v>C</v>
          </cell>
          <cell r="H89" t="str">
            <v>R</v>
          </cell>
          <cell r="I89">
            <v>2004</v>
          </cell>
          <cell r="J89" t="str">
            <v>AM/Central</v>
          </cell>
          <cell r="K89">
            <v>38504</v>
          </cell>
          <cell r="M89">
            <v>0</v>
          </cell>
          <cell r="N89">
            <v>2</v>
          </cell>
          <cell r="O89">
            <v>10</v>
          </cell>
          <cell r="P89">
            <v>10</v>
          </cell>
          <cell r="Q89">
            <v>3</v>
          </cell>
        </row>
        <row r="90">
          <cell r="B90">
            <v>61</v>
          </cell>
          <cell r="C90" t="str">
            <v>Environment</v>
          </cell>
          <cell r="D90" t="str">
            <v>PCB Disposal</v>
          </cell>
          <cell r="E90" t="str">
            <v>Replacement</v>
          </cell>
          <cell r="F90" t="str">
            <v>Remove all scheduled PCB contaminated from in-service equipment</v>
          </cell>
          <cell r="G90" t="str">
            <v>C</v>
          </cell>
          <cell r="H90" t="str">
            <v>R</v>
          </cell>
          <cell r="I90">
            <v>2003</v>
          </cell>
          <cell r="J90" t="str">
            <v>Asset Managers</v>
          </cell>
          <cell r="K90">
            <v>40179</v>
          </cell>
          <cell r="M90">
            <v>2</v>
          </cell>
          <cell r="N90">
            <v>10</v>
          </cell>
          <cell r="O90">
            <v>0</v>
          </cell>
          <cell r="P90">
            <v>8</v>
          </cell>
          <cell r="Q90">
            <v>2</v>
          </cell>
        </row>
        <row r="91">
          <cell r="B91">
            <v>62</v>
          </cell>
          <cell r="C91" t="str">
            <v>Surge Diverters</v>
          </cell>
          <cell r="D91" t="str">
            <v>Gapped Type (pre 1965) - 220kV and above</v>
          </cell>
          <cell r="E91" t="str">
            <v>Replacement</v>
          </cell>
          <cell r="F91" t="str">
            <v>Replace</v>
          </cell>
          <cell r="G91" t="str">
            <v>M</v>
          </cell>
          <cell r="H91" t="str">
            <v>R</v>
          </cell>
          <cell r="I91">
            <v>2000</v>
          </cell>
          <cell r="J91" t="str">
            <v>Asset Managers</v>
          </cell>
          <cell r="K91" t="str">
            <v>June, 2005</v>
          </cell>
          <cell r="M91">
            <v>8</v>
          </cell>
          <cell r="N91">
            <v>0</v>
          </cell>
          <cell r="O91">
            <v>8</v>
          </cell>
          <cell r="P91">
            <v>0</v>
          </cell>
          <cell r="Q91" t="str">
            <v>2 (one business case for these strategies)</v>
          </cell>
        </row>
        <row r="92">
          <cell r="B92">
            <v>63</v>
          </cell>
          <cell r="C92" t="str">
            <v>Surge Diverters</v>
          </cell>
          <cell r="D92" t="str">
            <v>Gapped Type (pre 1965) - 132kV</v>
          </cell>
          <cell r="E92" t="str">
            <v>Replacement</v>
          </cell>
          <cell r="F92" t="str">
            <v>Replace</v>
          </cell>
          <cell r="G92" t="str">
            <v>M</v>
          </cell>
          <cell r="H92" t="str">
            <v>R</v>
          </cell>
          <cell r="I92">
            <v>2000</v>
          </cell>
          <cell r="J92" t="str">
            <v>Asset Managers</v>
          </cell>
          <cell r="K92" t="str">
            <v>June, 2005</v>
          </cell>
          <cell r="M92">
            <v>8</v>
          </cell>
          <cell r="N92">
            <v>0</v>
          </cell>
          <cell r="O92">
            <v>8</v>
          </cell>
          <cell r="P92">
            <v>0</v>
          </cell>
        </row>
        <row r="93">
          <cell r="B93">
            <v>64</v>
          </cell>
          <cell r="C93" t="str">
            <v>Surge Diverters</v>
          </cell>
          <cell r="D93" t="str">
            <v>Gapped Type (pre 1965) - 66kV</v>
          </cell>
          <cell r="E93" t="str">
            <v>Replacement</v>
          </cell>
          <cell r="F93" t="str">
            <v>Replace</v>
          </cell>
          <cell r="G93" t="str">
            <v>M</v>
          </cell>
          <cell r="H93" t="str">
            <v>R</v>
          </cell>
          <cell r="I93">
            <v>2000</v>
          </cell>
          <cell r="J93" t="str">
            <v>Asset Managers</v>
          </cell>
          <cell r="K93" t="str">
            <v>June, 2005</v>
          </cell>
          <cell r="M93">
            <v>8</v>
          </cell>
          <cell r="N93">
            <v>0</v>
          </cell>
          <cell r="O93">
            <v>8</v>
          </cell>
          <cell r="P93">
            <v>0</v>
          </cell>
        </row>
        <row r="94">
          <cell r="B94">
            <v>65</v>
          </cell>
          <cell r="C94" t="str">
            <v>Surge Diverters</v>
          </cell>
          <cell r="D94" t="str">
            <v>Gapped Type (post 1965) - 220kV and above</v>
          </cell>
          <cell r="E94" t="str">
            <v>Replacement</v>
          </cell>
          <cell r="F94" t="str">
            <v>Replace</v>
          </cell>
          <cell r="G94" t="str">
            <v>M</v>
          </cell>
          <cell r="H94" t="str">
            <v>R</v>
          </cell>
          <cell r="I94">
            <v>2002</v>
          </cell>
          <cell r="J94" t="str">
            <v>Asset Managers</v>
          </cell>
          <cell r="K94">
            <v>40330</v>
          </cell>
          <cell r="M94">
            <v>8</v>
          </cell>
          <cell r="N94">
            <v>0</v>
          </cell>
          <cell r="O94">
            <v>8</v>
          </cell>
          <cell r="P94">
            <v>0</v>
          </cell>
        </row>
        <row r="95">
          <cell r="B95">
            <v>66</v>
          </cell>
          <cell r="C95" t="str">
            <v>Surge Diverters</v>
          </cell>
          <cell r="D95" t="str">
            <v>Gapped Type (post 1965) - 132kV</v>
          </cell>
          <cell r="E95" t="str">
            <v>Replacement</v>
          </cell>
          <cell r="F95" t="str">
            <v>Replace</v>
          </cell>
          <cell r="G95" t="str">
            <v>M</v>
          </cell>
          <cell r="H95" t="str">
            <v>R</v>
          </cell>
          <cell r="I95">
            <v>2002</v>
          </cell>
          <cell r="J95" t="str">
            <v>Asset Managers</v>
          </cell>
          <cell r="K95">
            <v>40330</v>
          </cell>
          <cell r="M95">
            <v>8</v>
          </cell>
          <cell r="N95">
            <v>0</v>
          </cell>
          <cell r="O95">
            <v>8</v>
          </cell>
          <cell r="P95">
            <v>0</v>
          </cell>
        </row>
        <row r="96">
          <cell r="B96">
            <v>67</v>
          </cell>
          <cell r="C96" t="str">
            <v>Surge Diverters</v>
          </cell>
          <cell r="D96" t="str">
            <v>Gapped Type (post 1965) - 66kV and below</v>
          </cell>
          <cell r="E96" t="str">
            <v>Replacement</v>
          </cell>
          <cell r="F96" t="str">
            <v>Replace</v>
          </cell>
          <cell r="G96" t="str">
            <v>M</v>
          </cell>
          <cell r="H96" t="str">
            <v>R</v>
          </cell>
          <cell r="I96">
            <v>2002</v>
          </cell>
          <cell r="J96" t="str">
            <v>Asset Managers</v>
          </cell>
          <cell r="K96">
            <v>40330</v>
          </cell>
          <cell r="M96">
            <v>8</v>
          </cell>
          <cell r="N96">
            <v>0</v>
          </cell>
          <cell r="O96">
            <v>8</v>
          </cell>
          <cell r="P96">
            <v>0</v>
          </cell>
        </row>
        <row r="97">
          <cell r="B97">
            <v>68</v>
          </cell>
          <cell r="C97" t="str">
            <v>Reactive Plant</v>
          </cell>
          <cell r="D97" t="str">
            <v>Capacitor</v>
          </cell>
          <cell r="E97" t="str">
            <v>Replacement</v>
          </cell>
          <cell r="F97" t="str">
            <v>Monitor and replace as required</v>
          </cell>
          <cell r="G97" t="str">
            <v>C</v>
          </cell>
          <cell r="H97" t="str">
            <v>C</v>
          </cell>
          <cell r="I97">
            <v>2000</v>
          </cell>
          <cell r="J97" t="str">
            <v>Asset Managers</v>
          </cell>
          <cell r="K97" t="str">
            <v>Recurrent</v>
          </cell>
          <cell r="M97">
            <v>2</v>
          </cell>
          <cell r="N97">
            <v>2</v>
          </cell>
          <cell r="O97">
            <v>8</v>
          </cell>
          <cell r="P97">
            <v>10</v>
          </cell>
          <cell r="Q97" t="str">
            <v>3i</v>
          </cell>
        </row>
        <row r="98">
          <cell r="B98">
            <v>69</v>
          </cell>
          <cell r="C98" t="str">
            <v>Buildings</v>
          </cell>
          <cell r="D98" t="str">
            <v>Pre- 1975 Buildings</v>
          </cell>
          <cell r="E98" t="str">
            <v>Other</v>
          </cell>
          <cell r="F98" t="str">
            <v>Formal building inspection to be carried out since 1990</v>
          </cell>
          <cell r="G98" t="str">
            <v>O</v>
          </cell>
          <cell r="H98" t="str">
            <v>I</v>
          </cell>
          <cell r="I98">
            <v>1998</v>
          </cell>
          <cell r="J98" t="str">
            <v>Asset Managers</v>
          </cell>
          <cell r="K98">
            <v>38322</v>
          </cell>
          <cell r="Q98" t="str">
            <v>NB</v>
          </cell>
        </row>
        <row r="99">
          <cell r="B99">
            <v>69</v>
          </cell>
          <cell r="C99" t="str">
            <v>Buildings</v>
          </cell>
          <cell r="D99" t="str">
            <v>Building Defects</v>
          </cell>
          <cell r="E99" t="str">
            <v>Other</v>
          </cell>
          <cell r="F99" t="str">
            <v>Regional Business plans to make provision for maintenance</v>
          </cell>
          <cell r="G99" t="str">
            <v>M</v>
          </cell>
          <cell r="H99" t="str">
            <v>c</v>
          </cell>
          <cell r="I99">
            <v>1998</v>
          </cell>
          <cell r="J99" t="str">
            <v>Asset Managers</v>
          </cell>
          <cell r="K99" t="str">
            <v>Recurrent</v>
          </cell>
          <cell r="M99">
            <v>5</v>
          </cell>
          <cell r="N99">
            <v>2</v>
          </cell>
          <cell r="O99">
            <v>0</v>
          </cell>
          <cell r="P99">
            <v>2</v>
          </cell>
          <cell r="Q99" t="str">
            <v>3i</v>
          </cell>
        </row>
        <row r="100">
          <cell r="B100">
            <v>70</v>
          </cell>
          <cell r="C100" t="str">
            <v>Buildings</v>
          </cell>
          <cell r="D100" t="str">
            <v>Energy Efficiency (220kV sites and above)</v>
          </cell>
          <cell r="E100" t="str">
            <v>Other</v>
          </cell>
          <cell r="F100" t="str">
            <v>Carry out energy audit and implement approved recommendations</v>
          </cell>
          <cell r="G100" t="str">
            <v>O</v>
          </cell>
          <cell r="H100" t="str">
            <v>I,A</v>
          </cell>
          <cell r="I100">
            <v>2003</v>
          </cell>
          <cell r="J100" t="str">
            <v>Asset Managers</v>
          </cell>
          <cell r="K100" t="str">
            <v>December, 2003, June 2004</v>
          </cell>
          <cell r="L100" t="str">
            <v>Split</v>
          </cell>
          <cell r="Q100" t="str">
            <v>NB</v>
          </cell>
        </row>
        <row r="101">
          <cell r="B101">
            <v>70</v>
          </cell>
          <cell r="C101" t="str">
            <v>Buildings</v>
          </cell>
          <cell r="D101" t="str">
            <v>Energy Efficiency (sites 132kV and below)</v>
          </cell>
          <cell r="E101" t="str">
            <v>Other</v>
          </cell>
          <cell r="F101" t="str">
            <v>Carry out energy audit and implement approved recommendations</v>
          </cell>
          <cell r="G101" t="str">
            <v>O</v>
          </cell>
          <cell r="H101" t="str">
            <v>I,A</v>
          </cell>
          <cell r="I101">
            <v>2003</v>
          </cell>
          <cell r="J101" t="str">
            <v>Asset Managers</v>
          </cell>
          <cell r="K101" t="str">
            <v>June, 2004, December 2004</v>
          </cell>
          <cell r="L101" t="str">
            <v>Split</v>
          </cell>
          <cell r="M101" t="str">
            <v>Assess indivually</v>
          </cell>
          <cell r="Q101" t="str">
            <v>3i</v>
          </cell>
        </row>
        <row r="102">
          <cell r="B102">
            <v>71</v>
          </cell>
          <cell r="C102" t="str">
            <v>Fire</v>
          </cell>
          <cell r="D102" t="str">
            <v>Fire Detection and Protection Systems</v>
          </cell>
          <cell r="E102" t="str">
            <v>Other</v>
          </cell>
          <cell r="F102" t="str">
            <v>Regional Business plans to make provision for any installation or replacement to fire detection and protection systems in accordance with the Fire Protection Policies and procedures manual</v>
          </cell>
          <cell r="G102" t="str">
            <v>M</v>
          </cell>
          <cell r="H102" t="str">
            <v>C</v>
          </cell>
          <cell r="I102">
            <v>1998</v>
          </cell>
          <cell r="J102" t="str">
            <v>Asset Managers</v>
          </cell>
          <cell r="K102" t="str">
            <v>Recurrent</v>
          </cell>
          <cell r="M102" t="str">
            <v>Assess indivually</v>
          </cell>
          <cell r="Q102" t="str">
            <v>3i</v>
          </cell>
        </row>
        <row r="103">
          <cell r="B103">
            <v>72</v>
          </cell>
          <cell r="C103" t="str">
            <v>Fire</v>
          </cell>
          <cell r="D103" t="str">
            <v>Automatic Fire Protection Schemes for Power transformers</v>
          </cell>
          <cell r="E103" t="str">
            <v>Other</v>
          </cell>
          <cell r="F103" t="str">
            <v>Regional Business plans to make provision for any installation or replacement to fire detection and protection systems in accordance with the Fire Protection Policies and procedures manual</v>
          </cell>
          <cell r="G103" t="str">
            <v>M</v>
          </cell>
          <cell r="H103" t="str">
            <v>C</v>
          </cell>
          <cell r="I103">
            <v>1998</v>
          </cell>
          <cell r="J103" t="str">
            <v>Asset Managers</v>
          </cell>
          <cell r="K103">
            <v>38504</v>
          </cell>
          <cell r="M103" t="str">
            <v>Assess indivually</v>
          </cell>
          <cell r="Q103" t="str">
            <v>3i</v>
          </cell>
        </row>
        <row r="104">
          <cell r="B104">
            <v>72</v>
          </cell>
          <cell r="C104" t="str">
            <v>Fire</v>
          </cell>
          <cell r="D104" t="str">
            <v>Automatic Fire Protection Schemes for Power transformers</v>
          </cell>
          <cell r="E104" t="str">
            <v>Other</v>
          </cell>
          <cell r="F104" t="str">
            <v>Decommission deluge systems not required as and when maintenance costs become significant.</v>
          </cell>
          <cell r="G104" t="str">
            <v>O</v>
          </cell>
          <cell r="H104" t="str">
            <v>C</v>
          </cell>
          <cell r="I104">
            <v>1998</v>
          </cell>
          <cell r="J104" t="str">
            <v>Asset Managers</v>
          </cell>
          <cell r="K104">
            <v>38504</v>
          </cell>
          <cell r="M104">
            <v>0</v>
          </cell>
          <cell r="N104">
            <v>0</v>
          </cell>
          <cell r="O104">
            <v>0</v>
          </cell>
          <cell r="P104">
            <v>10</v>
          </cell>
          <cell r="Q104">
            <v>3</v>
          </cell>
        </row>
        <row r="105">
          <cell r="B105">
            <v>73</v>
          </cell>
          <cell r="C105" t="str">
            <v>Other Equipment</v>
          </cell>
          <cell r="D105" t="str">
            <v>General</v>
          </cell>
          <cell r="E105" t="str">
            <v>Other</v>
          </cell>
          <cell r="F105" t="str">
            <v>Monitor and replace as required</v>
          </cell>
          <cell r="G105" t="str">
            <v>M</v>
          </cell>
          <cell r="H105" t="str">
            <v>C</v>
          </cell>
          <cell r="I105">
            <v>1998</v>
          </cell>
          <cell r="J105" t="str">
            <v>Asset Managers</v>
          </cell>
          <cell r="K105" t="str">
            <v>recurrent</v>
          </cell>
          <cell r="M105" t="str">
            <v>Assess indivually</v>
          </cell>
          <cell r="Q105">
            <v>3</v>
          </cell>
        </row>
        <row r="106">
          <cell r="B106">
            <v>74</v>
          </cell>
          <cell r="C106" t="str">
            <v>Environment</v>
          </cell>
          <cell r="D106" t="str">
            <v>Transformer Bunds</v>
          </cell>
          <cell r="E106" t="str">
            <v>Other</v>
          </cell>
          <cell r="F106" t="str">
            <v>Inspect and reseal all bunds where sealing is not satisfactory</v>
          </cell>
          <cell r="G106" t="str">
            <v>M</v>
          </cell>
          <cell r="H106" t="str">
            <v>C</v>
          </cell>
          <cell r="I106">
            <v>2004</v>
          </cell>
          <cell r="J106" t="str">
            <v>Asset Managers</v>
          </cell>
          <cell r="K106">
            <v>38869</v>
          </cell>
          <cell r="M106">
            <v>0</v>
          </cell>
          <cell r="N106">
            <v>10</v>
          </cell>
          <cell r="O106">
            <v>0</v>
          </cell>
          <cell r="P106">
            <v>10</v>
          </cell>
          <cell r="Q106">
            <v>3</v>
          </cell>
        </row>
        <row r="107">
          <cell r="B107">
            <v>75</v>
          </cell>
          <cell r="C107" t="str">
            <v>Circuit Breakers</v>
          </cell>
          <cell r="D107" t="str">
            <v>POW Circuit Breakers</v>
          </cell>
          <cell r="E107" t="str">
            <v>Replacement</v>
          </cell>
          <cell r="F107" t="str">
            <v>Install Point on Wave CBs</v>
          </cell>
          <cell r="G107" t="str">
            <v>C</v>
          </cell>
          <cell r="H107" t="str">
            <v>A</v>
          </cell>
          <cell r="I107">
            <v>1998</v>
          </cell>
          <cell r="J107" t="str">
            <v>Asset Managers</v>
          </cell>
          <cell r="K107" t="str">
            <v>June , 2005</v>
          </cell>
          <cell r="M107">
            <v>0</v>
          </cell>
          <cell r="N107">
            <v>0</v>
          </cell>
          <cell r="O107">
            <v>8</v>
          </cell>
          <cell r="P107">
            <v>10</v>
          </cell>
          <cell r="Q107">
            <v>2</v>
          </cell>
        </row>
        <row r="108">
          <cell r="B108">
            <v>76</v>
          </cell>
          <cell r="C108" t="str">
            <v>Reactive Plant</v>
          </cell>
          <cell r="D108" t="str">
            <v>Sydney South Syn Cons</v>
          </cell>
          <cell r="E108" t="str">
            <v>Other</v>
          </cell>
          <cell r="F108" t="str">
            <v>Retire on commissioning of Sydney South SVC</v>
          </cell>
          <cell r="G108" t="str">
            <v>O</v>
          </cell>
          <cell r="H108" t="str">
            <v>C</v>
          </cell>
          <cell r="I108">
            <v>1998</v>
          </cell>
          <cell r="J108" t="str">
            <v>Asset Managers</v>
          </cell>
          <cell r="K108" t="str">
            <v>within 12 months of SYW SVC</v>
          </cell>
          <cell r="M108">
            <v>5</v>
          </cell>
          <cell r="N108">
            <v>2</v>
          </cell>
          <cell r="O108">
            <v>10</v>
          </cell>
          <cell r="P108">
            <v>10</v>
          </cell>
          <cell r="Q108">
            <v>3</v>
          </cell>
        </row>
        <row r="109">
          <cell r="B109">
            <v>77</v>
          </cell>
          <cell r="C109" t="str">
            <v>Shunt Capacitor Banks</v>
          </cell>
          <cell r="D109" t="str">
            <v>Concrete Pads</v>
          </cell>
          <cell r="E109" t="str">
            <v>Other</v>
          </cell>
          <cell r="F109" t="str">
            <v xml:space="preserve">Identify Capacitor banks with excessive weed growth </v>
          </cell>
          <cell r="G109" t="str">
            <v>O</v>
          </cell>
          <cell r="H109" t="str">
            <v>I</v>
          </cell>
          <cell r="I109">
            <v>2001</v>
          </cell>
          <cell r="J109" t="str">
            <v>Asset Managers</v>
          </cell>
          <cell r="K109">
            <v>38504</v>
          </cell>
          <cell r="M109">
            <v>2</v>
          </cell>
          <cell r="N109">
            <v>2</v>
          </cell>
          <cell r="O109">
            <v>8</v>
          </cell>
          <cell r="P109">
            <v>5</v>
          </cell>
          <cell r="Q109">
            <v>3</v>
          </cell>
        </row>
        <row r="110">
          <cell r="B110">
            <v>77.099999999999994</v>
          </cell>
          <cell r="C110" t="str">
            <v>Shunt Capacitor Banks</v>
          </cell>
          <cell r="D110" t="str">
            <v>Concrete Pads</v>
          </cell>
          <cell r="E110" t="str">
            <v>Replacement</v>
          </cell>
          <cell r="F110" t="str">
            <v>Re-surface capacitor banks as required</v>
          </cell>
          <cell r="G110" t="str">
            <v>M</v>
          </cell>
          <cell r="H110" t="str">
            <v>C</v>
          </cell>
          <cell r="I110">
            <v>2001</v>
          </cell>
          <cell r="J110" t="str">
            <v>Asset Managers</v>
          </cell>
          <cell r="K110">
            <v>39965</v>
          </cell>
          <cell r="M110">
            <v>2</v>
          </cell>
          <cell r="N110">
            <v>2</v>
          </cell>
          <cell r="O110">
            <v>8</v>
          </cell>
          <cell r="P110">
            <v>8</v>
          </cell>
          <cell r="Q110">
            <v>3</v>
          </cell>
        </row>
        <row r="111">
          <cell r="B111">
            <v>78</v>
          </cell>
          <cell r="C111" t="str">
            <v>Condition Monitoring</v>
          </cell>
          <cell r="D111" t="str">
            <v>Dissolved Gas in Oil</v>
          </cell>
          <cell r="E111" t="str">
            <v>Other</v>
          </cell>
          <cell r="F111" t="str">
            <v>Install DGA monitors on transformers nominated in the Condition Monitoring Working Group Report (Recommendation 5.)</v>
          </cell>
          <cell r="G111" t="str">
            <v>C</v>
          </cell>
          <cell r="H111" t="str">
            <v>A</v>
          </cell>
          <cell r="I111">
            <v>2003</v>
          </cell>
          <cell r="J111" t="str">
            <v>Asset Managers</v>
          </cell>
          <cell r="K111">
            <v>38504</v>
          </cell>
          <cell r="L111" t="str">
            <v>List in Doc, - 3 categories</v>
          </cell>
          <cell r="M111">
            <v>0</v>
          </cell>
          <cell r="N111">
            <v>0</v>
          </cell>
          <cell r="O111">
            <v>10</v>
          </cell>
          <cell r="P111">
            <v>10</v>
          </cell>
          <cell r="Q111">
            <v>3</v>
          </cell>
        </row>
        <row r="112">
          <cell r="B112">
            <v>79</v>
          </cell>
          <cell r="C112" t="str">
            <v>Condition Monitoring</v>
          </cell>
          <cell r="D112" t="str">
            <v>Dissolved Gas in Oil</v>
          </cell>
          <cell r="E112" t="str">
            <v>Other</v>
          </cell>
          <cell r="F112" t="str">
            <v>Upgrade  to Calisto type</v>
          </cell>
          <cell r="G112" t="str">
            <v>C</v>
          </cell>
          <cell r="I112">
            <v>2003</v>
          </cell>
          <cell r="J112" t="str">
            <v>Asset Managers</v>
          </cell>
          <cell r="K112">
            <v>38504</v>
          </cell>
          <cell r="M112">
            <v>0</v>
          </cell>
          <cell r="N112">
            <v>0</v>
          </cell>
          <cell r="O112">
            <v>10</v>
          </cell>
          <cell r="P112">
            <v>10</v>
          </cell>
          <cell r="Q112">
            <v>3</v>
          </cell>
        </row>
        <row r="113">
          <cell r="B113">
            <v>80</v>
          </cell>
          <cell r="C113" t="str">
            <v>Condition Monitoring</v>
          </cell>
          <cell r="D113" t="str">
            <v>Dissolved Gas in Oil</v>
          </cell>
          <cell r="E113" t="str">
            <v>Other</v>
          </cell>
          <cell r="F113" t="str">
            <v>Move to Oil circulation path</v>
          </cell>
          <cell r="G113" t="str">
            <v>M</v>
          </cell>
          <cell r="I113">
            <v>2003</v>
          </cell>
          <cell r="J113" t="str">
            <v>Asset Managers</v>
          </cell>
          <cell r="K113">
            <v>38869</v>
          </cell>
          <cell r="M113">
            <v>0</v>
          </cell>
          <cell r="N113">
            <v>0</v>
          </cell>
          <cell r="O113">
            <v>10</v>
          </cell>
          <cell r="P113">
            <v>10</v>
          </cell>
          <cell r="Q113">
            <v>3</v>
          </cell>
        </row>
        <row r="114">
          <cell r="B114">
            <v>81</v>
          </cell>
          <cell r="C114" t="str">
            <v>Condition Monitoring</v>
          </cell>
          <cell r="D114" t="str">
            <v>Moisture in Oil</v>
          </cell>
          <cell r="E114" t="str">
            <v>Other</v>
          </cell>
          <cell r="F114" t="str">
            <v>Install online moisture monitors to  transformers nominated in the Condition Monitoring working group Report (Recommendation 10)</v>
          </cell>
          <cell r="G114" t="str">
            <v>C</v>
          </cell>
          <cell r="H114" t="str">
            <v>R</v>
          </cell>
          <cell r="I114">
            <v>2003</v>
          </cell>
          <cell r="J114" t="str">
            <v>Asset Managers</v>
          </cell>
          <cell r="K114">
            <v>38504</v>
          </cell>
          <cell r="M114">
            <v>0</v>
          </cell>
          <cell r="N114">
            <v>0</v>
          </cell>
          <cell r="O114">
            <v>10</v>
          </cell>
          <cell r="P114">
            <v>10</v>
          </cell>
          <cell r="Q114">
            <v>3</v>
          </cell>
        </row>
        <row r="115">
          <cell r="B115">
            <v>82</v>
          </cell>
          <cell r="C115" t="str">
            <v>Condition Monitoring</v>
          </cell>
          <cell r="D115" t="str">
            <v>Tapchanger Monitors</v>
          </cell>
          <cell r="E115" t="str">
            <v>Other</v>
          </cell>
          <cell r="F115" t="str">
            <v>Install tapchanger monitors to specific Reinhausen Tapchangers nominated in the Condition Monitoring Working Group Report (Recommendation 13)</v>
          </cell>
          <cell r="G115" t="str">
            <v>C</v>
          </cell>
          <cell r="H115" t="str">
            <v>R</v>
          </cell>
          <cell r="I115">
            <v>2003</v>
          </cell>
          <cell r="J115" t="str">
            <v>Asset Managers</v>
          </cell>
          <cell r="K115">
            <v>39234</v>
          </cell>
          <cell r="M115">
            <v>2</v>
          </cell>
          <cell r="N115">
            <v>2</v>
          </cell>
          <cell r="O115">
            <v>10</v>
          </cell>
          <cell r="P115">
            <v>8</v>
          </cell>
          <cell r="Q115">
            <v>3</v>
          </cell>
        </row>
        <row r="116">
          <cell r="B116">
            <v>82</v>
          </cell>
          <cell r="C116" t="str">
            <v>Condition Monitoring</v>
          </cell>
          <cell r="D116" t="str">
            <v>Tapchanger Monitors</v>
          </cell>
          <cell r="E116" t="str">
            <v>Other</v>
          </cell>
          <cell r="F116" t="str">
            <v>Review effectiveness of existing tapchanger monitors and consider further installation of tapchanger monitors on transformers identified in the Condition Working Group Report (Recommendation 13)</v>
          </cell>
          <cell r="G116" t="str">
            <v>O</v>
          </cell>
          <cell r="H116" t="str">
            <v>I</v>
          </cell>
          <cell r="I116">
            <v>2003</v>
          </cell>
          <cell r="J116" t="str">
            <v>SSE</v>
          </cell>
          <cell r="K116">
            <v>38322</v>
          </cell>
          <cell r="M116">
            <v>2</v>
          </cell>
          <cell r="N116">
            <v>2</v>
          </cell>
          <cell r="O116">
            <v>10</v>
          </cell>
          <cell r="P116">
            <v>8</v>
          </cell>
          <cell r="Q116">
            <v>3</v>
          </cell>
        </row>
        <row r="117">
          <cell r="B117">
            <v>82</v>
          </cell>
          <cell r="C117" t="str">
            <v>Condition Monitoring</v>
          </cell>
          <cell r="D117" t="str">
            <v>Tapchanger Monitors</v>
          </cell>
          <cell r="E117" t="str">
            <v>Other</v>
          </cell>
          <cell r="F117" t="str">
            <v>Install Reinhausen Tapchanger Monitors to transformers identified above</v>
          </cell>
          <cell r="G117" t="str">
            <v>C</v>
          </cell>
          <cell r="H117" t="str">
            <v>C</v>
          </cell>
          <cell r="I117">
            <v>2003</v>
          </cell>
          <cell r="J117" t="str">
            <v>Asset Managers</v>
          </cell>
          <cell r="K117">
            <v>39965</v>
          </cell>
          <cell r="M117">
            <v>2</v>
          </cell>
          <cell r="N117">
            <v>2</v>
          </cell>
          <cell r="O117">
            <v>10</v>
          </cell>
          <cell r="P117">
            <v>8</v>
          </cell>
          <cell r="Q117">
            <v>3</v>
          </cell>
        </row>
        <row r="118">
          <cell r="B118">
            <v>83</v>
          </cell>
          <cell r="C118" t="str">
            <v>Condition Monitoring</v>
          </cell>
          <cell r="D118" t="str">
            <v>CT  DDF Monitors</v>
          </cell>
          <cell r="E118" t="str">
            <v>Other</v>
          </cell>
          <cell r="F118" t="str">
            <v>Resolve Reliability Concerns for Powerlink DDF monitoring system</v>
          </cell>
          <cell r="G118" t="str">
            <v>O</v>
          </cell>
          <cell r="H118" t="str">
            <v>I</v>
          </cell>
          <cell r="I118">
            <v>2003</v>
          </cell>
          <cell r="J118" t="str">
            <v>AM/Northern</v>
          </cell>
          <cell r="K118">
            <v>38504</v>
          </cell>
          <cell r="L118" t="str">
            <v>No date</v>
          </cell>
          <cell r="M118">
            <v>0</v>
          </cell>
          <cell r="N118">
            <v>0</v>
          </cell>
          <cell r="O118">
            <v>10</v>
          </cell>
          <cell r="P118">
            <v>10</v>
          </cell>
          <cell r="Q118">
            <v>3</v>
          </cell>
        </row>
        <row r="119">
          <cell r="B119">
            <v>84</v>
          </cell>
          <cell r="C119" t="str">
            <v>Condition Monitoring</v>
          </cell>
          <cell r="D119" t="str">
            <v>CT  DDF Monitors</v>
          </cell>
          <cell r="E119" t="str">
            <v>Other</v>
          </cell>
          <cell r="F119" t="str">
            <v>Purchase, install AVO SOS system</v>
          </cell>
          <cell r="G119" t="str">
            <v>C</v>
          </cell>
          <cell r="H119" t="str">
            <v>I</v>
          </cell>
          <cell r="I119">
            <v>2003</v>
          </cell>
          <cell r="J119" t="str">
            <v>AM/Central</v>
          </cell>
          <cell r="K119">
            <v>38139</v>
          </cell>
          <cell r="M119">
            <v>0</v>
          </cell>
          <cell r="N119">
            <v>0</v>
          </cell>
          <cell r="O119">
            <v>10</v>
          </cell>
          <cell r="P119">
            <v>10</v>
          </cell>
          <cell r="Q119">
            <v>3</v>
          </cell>
        </row>
        <row r="120">
          <cell r="B120">
            <v>84</v>
          </cell>
          <cell r="C120" t="str">
            <v>Condition Monitoring</v>
          </cell>
          <cell r="D120" t="str">
            <v>CT  DDF Monitors</v>
          </cell>
          <cell r="E120" t="str">
            <v>Other</v>
          </cell>
          <cell r="F120" t="str">
            <v>Evaluate performance of AVO SOS system</v>
          </cell>
          <cell r="G120" t="str">
            <v>O</v>
          </cell>
          <cell r="H120" t="str">
            <v>I</v>
          </cell>
          <cell r="I120">
            <v>2003</v>
          </cell>
          <cell r="J120" t="str">
            <v>AM/Central</v>
          </cell>
          <cell r="K120">
            <v>38687</v>
          </cell>
          <cell r="M120">
            <v>0</v>
          </cell>
          <cell r="N120">
            <v>0</v>
          </cell>
          <cell r="O120">
            <v>10</v>
          </cell>
          <cell r="P120">
            <v>10</v>
          </cell>
          <cell r="Q120">
            <v>3</v>
          </cell>
        </row>
        <row r="121">
          <cell r="B121">
            <v>85</v>
          </cell>
          <cell r="C121" t="str">
            <v>Condition Monitoring</v>
          </cell>
          <cell r="D121" t="str">
            <v>CT  DDF Monitors</v>
          </cell>
          <cell r="E121" t="str">
            <v>Other</v>
          </cell>
          <cell r="F121" t="str">
            <v>Purchase and install Connel Wagner Intellinode system</v>
          </cell>
          <cell r="G121" t="str">
            <v>C</v>
          </cell>
          <cell r="H121" t="str">
            <v>I</v>
          </cell>
          <cell r="I121">
            <v>2003</v>
          </cell>
          <cell r="J121" t="str">
            <v>AM/Northern</v>
          </cell>
          <cell r="K121" t="str">
            <v>When System is in production</v>
          </cell>
          <cell r="L121" t="str">
            <v>No Date</v>
          </cell>
          <cell r="M121">
            <v>0</v>
          </cell>
          <cell r="N121">
            <v>0</v>
          </cell>
          <cell r="O121">
            <v>10</v>
          </cell>
          <cell r="P121">
            <v>10</v>
          </cell>
          <cell r="Q121">
            <v>3</v>
          </cell>
        </row>
        <row r="122">
          <cell r="B122">
            <v>85</v>
          </cell>
          <cell r="C122" t="str">
            <v>Condition Monitoring</v>
          </cell>
          <cell r="D122" t="str">
            <v>CT  DDF Monitors</v>
          </cell>
          <cell r="E122" t="str">
            <v>Other</v>
          </cell>
          <cell r="F122" t="str">
            <v>Evaluate performance of Connel Wagner Intellinode system</v>
          </cell>
          <cell r="G122" t="str">
            <v>O</v>
          </cell>
          <cell r="H122" t="str">
            <v>I</v>
          </cell>
          <cell r="I122">
            <v>2003</v>
          </cell>
          <cell r="J122" t="str">
            <v>AM/Northern</v>
          </cell>
          <cell r="K122" t="str">
            <v>TBA</v>
          </cell>
          <cell r="L122" t="str">
            <v>No Date</v>
          </cell>
          <cell r="M122">
            <v>0</v>
          </cell>
          <cell r="N122">
            <v>0</v>
          </cell>
          <cell r="O122">
            <v>10</v>
          </cell>
          <cell r="P122">
            <v>10</v>
          </cell>
          <cell r="Q122">
            <v>3</v>
          </cell>
        </row>
        <row r="123">
          <cell r="B123">
            <v>86</v>
          </cell>
          <cell r="C123" t="str">
            <v>Condition Monitoring</v>
          </cell>
          <cell r="D123" t="str">
            <v>Bushin DDF Monitors</v>
          </cell>
          <cell r="E123" t="str">
            <v>Other</v>
          </cell>
          <cell r="F123" t="str">
            <v>Install bushing monitor on system critical transformers with no system spares - Lismore</v>
          </cell>
          <cell r="G123" t="str">
            <v>C</v>
          </cell>
          <cell r="H123" t="str">
            <v>A</v>
          </cell>
          <cell r="I123">
            <v>2003</v>
          </cell>
          <cell r="J123" t="str">
            <v>AM/Northern</v>
          </cell>
          <cell r="K123">
            <v>38869</v>
          </cell>
          <cell r="L123" t="str">
            <v>No Date</v>
          </cell>
          <cell r="M123">
            <v>0</v>
          </cell>
          <cell r="N123">
            <v>0</v>
          </cell>
          <cell r="O123">
            <v>10</v>
          </cell>
          <cell r="P123">
            <v>10</v>
          </cell>
          <cell r="Q123">
            <v>3</v>
          </cell>
        </row>
        <row r="124">
          <cell r="B124">
            <v>87</v>
          </cell>
          <cell r="C124" t="str">
            <v>Condition Monitoring</v>
          </cell>
          <cell r="D124" t="str">
            <v>Portable Tx On line Monitor</v>
          </cell>
          <cell r="E124" t="str">
            <v>Other</v>
          </cell>
          <cell r="F124" t="str">
            <v>Establish portable on-line monitoring unit for short-term monitoring or nursing of transformers</v>
          </cell>
          <cell r="G124" t="str">
            <v>C</v>
          </cell>
          <cell r="H124" t="str">
            <v>A</v>
          </cell>
          <cell r="I124">
            <v>2003</v>
          </cell>
          <cell r="J124" t="str">
            <v>SSE</v>
          </cell>
          <cell r="K124">
            <v>38322</v>
          </cell>
          <cell r="M124">
            <v>0</v>
          </cell>
          <cell r="N124">
            <v>0</v>
          </cell>
          <cell r="O124">
            <v>10</v>
          </cell>
          <cell r="P124">
            <v>10</v>
          </cell>
          <cell r="Q124">
            <v>3</v>
          </cell>
        </row>
        <row r="125">
          <cell r="B125">
            <v>88</v>
          </cell>
          <cell r="C125" t="str">
            <v>Circuit Breakers</v>
          </cell>
          <cell r="D125" t="str">
            <v>Circuit Breakers Testing</v>
          </cell>
          <cell r="E125" t="str">
            <v>Other</v>
          </cell>
          <cell r="F125" t="str">
            <v>Investigate and Report on circuit breaker test procedures and methods by December 2004</v>
          </cell>
          <cell r="G125" t="str">
            <v>O</v>
          </cell>
          <cell r="H125" t="str">
            <v>I</v>
          </cell>
          <cell r="I125">
            <v>2003</v>
          </cell>
          <cell r="J125" t="str">
            <v>SSE</v>
          </cell>
          <cell r="K125">
            <v>38322</v>
          </cell>
          <cell r="M125">
            <v>0</v>
          </cell>
          <cell r="N125">
            <v>0</v>
          </cell>
          <cell r="O125">
            <v>10</v>
          </cell>
          <cell r="P125">
            <v>10</v>
          </cell>
          <cell r="Q125">
            <v>3</v>
          </cell>
        </row>
        <row r="126">
          <cell r="B126">
            <v>89</v>
          </cell>
          <cell r="C126" t="str">
            <v>Spare Equipment</v>
          </cell>
          <cell r="D126" t="str">
            <v>Spare Equipment</v>
          </cell>
          <cell r="E126" t="str">
            <v>Other</v>
          </cell>
          <cell r="F126" t="str">
            <v>Develop and issue general policy for the management of spare plant and parts to be held for substations</v>
          </cell>
          <cell r="G126" t="str">
            <v>O</v>
          </cell>
          <cell r="H126" t="str">
            <v>I</v>
          </cell>
          <cell r="I126">
            <v>2004</v>
          </cell>
          <cell r="J126" t="str">
            <v>SSE</v>
          </cell>
          <cell r="K126">
            <v>38504</v>
          </cell>
          <cell r="M126">
            <v>0</v>
          </cell>
          <cell r="N126">
            <v>0</v>
          </cell>
          <cell r="O126">
            <v>8</v>
          </cell>
          <cell r="P126">
            <v>0</v>
          </cell>
          <cell r="Q126">
            <v>3</v>
          </cell>
        </row>
        <row r="127">
          <cell r="B127">
            <v>90</v>
          </cell>
          <cell r="C127" t="str">
            <v>Instrument Transformers</v>
          </cell>
          <cell r="D127" t="str">
            <v xml:space="preserve">Other Condition </v>
          </cell>
          <cell r="E127" t="str">
            <v>Other</v>
          </cell>
          <cell r="F127" t="str">
            <v>Replace</v>
          </cell>
          <cell r="G127" t="str">
            <v>C</v>
          </cell>
          <cell r="H127" t="str">
            <v>C</v>
          </cell>
          <cell r="I127" t="str">
            <v>XX</v>
          </cell>
          <cell r="J127" t="str">
            <v>Asset Managers</v>
          </cell>
          <cell r="K127" t="str">
            <v>Recurrent</v>
          </cell>
          <cell r="M127" t="str">
            <v>Assess</v>
          </cell>
        </row>
        <row r="128">
          <cell r="B128">
            <v>91</v>
          </cell>
          <cell r="C128" t="str">
            <v>Instrument Transformers</v>
          </cell>
          <cell r="D128" t="str">
            <v>Ducon CTs and CVTs</v>
          </cell>
          <cell r="E128" t="str">
            <v>Other</v>
          </cell>
          <cell r="F128" t="str">
            <v>Replace</v>
          </cell>
          <cell r="G128" t="str">
            <v>C</v>
          </cell>
          <cell r="H128" t="str">
            <v>C</v>
          </cell>
          <cell r="I128" t="str">
            <v>XX</v>
          </cell>
          <cell r="J128" t="str">
            <v>Asset Managers</v>
          </cell>
          <cell r="K128" t="str">
            <v>Recurrent</v>
          </cell>
        </row>
        <row r="129">
          <cell r="B129">
            <v>92</v>
          </cell>
          <cell r="C129" t="str">
            <v>Reactive Plant</v>
          </cell>
          <cell r="D129" t="str">
            <v>SVC</v>
          </cell>
          <cell r="E129" t="str">
            <v>Other</v>
          </cell>
          <cell r="F129" t="str">
            <v>Site Specific</v>
          </cell>
          <cell r="G129" t="str">
            <v>c</v>
          </cell>
          <cell r="H129" t="str">
            <v>c</v>
          </cell>
          <cell r="J129" t="str">
            <v>Asset Managers</v>
          </cell>
          <cell r="M129" t="str">
            <v>Assess</v>
          </cell>
        </row>
        <row r="130">
          <cell r="B130">
            <v>200</v>
          </cell>
          <cell r="C130" t="str">
            <v>Security</v>
          </cell>
          <cell r="D130" t="str">
            <v>Network Security Plan 2004 - 2009</v>
          </cell>
          <cell r="E130" t="str">
            <v>Replacement</v>
          </cell>
          <cell r="F130" t="str">
            <v>T1 - Security Perimeter Delineation Fence</v>
          </cell>
          <cell r="G130" t="str">
            <v>C</v>
          </cell>
          <cell r="H130" t="str">
            <v>R</v>
          </cell>
          <cell r="I130">
            <v>2004</v>
          </cell>
          <cell r="J130" t="str">
            <v>Asset Managers</v>
          </cell>
          <cell r="K130">
            <v>39965</v>
          </cell>
          <cell r="M130">
            <v>8</v>
          </cell>
          <cell r="N130">
            <v>0</v>
          </cell>
          <cell r="O130">
            <v>5</v>
          </cell>
          <cell r="P130">
            <v>2</v>
          </cell>
        </row>
        <row r="131">
          <cell r="B131">
            <v>201</v>
          </cell>
          <cell r="C131" t="str">
            <v>Security</v>
          </cell>
          <cell r="D131" t="str">
            <v>Network Security Plan 2004 - 2009</v>
          </cell>
          <cell r="E131" t="str">
            <v>Replacement</v>
          </cell>
          <cell r="F131" t="str">
            <v>T2 - Security Perimeter Fence</v>
          </cell>
          <cell r="G131" t="str">
            <v>C</v>
          </cell>
          <cell r="H131" t="str">
            <v>R</v>
          </cell>
          <cell r="I131">
            <v>2004</v>
          </cell>
          <cell r="J131" t="str">
            <v>Asset Managers</v>
          </cell>
          <cell r="K131">
            <v>39965</v>
          </cell>
          <cell r="M131">
            <v>8</v>
          </cell>
          <cell r="N131">
            <v>0</v>
          </cell>
          <cell r="O131">
            <v>5</v>
          </cell>
          <cell r="P131">
            <v>2</v>
          </cell>
        </row>
        <row r="132">
          <cell r="B132">
            <v>202</v>
          </cell>
          <cell r="C132" t="str">
            <v>Security</v>
          </cell>
          <cell r="D132" t="str">
            <v>Network Security Plan 2004 - 2009</v>
          </cell>
          <cell r="E132" t="str">
            <v>Other</v>
          </cell>
          <cell r="F132" t="str">
            <v>T3 - CCTV/PA</v>
          </cell>
          <cell r="G132" t="str">
            <v>C</v>
          </cell>
          <cell r="H132" t="str">
            <v>R</v>
          </cell>
          <cell r="I132">
            <v>2004</v>
          </cell>
          <cell r="J132" t="str">
            <v>Asset Managers</v>
          </cell>
          <cell r="K132">
            <v>39965</v>
          </cell>
          <cell r="M132">
            <v>8</v>
          </cell>
          <cell r="N132">
            <v>0</v>
          </cell>
          <cell r="O132">
            <v>5</v>
          </cell>
          <cell r="P132">
            <v>2</v>
          </cell>
        </row>
        <row r="133">
          <cell r="B133">
            <v>203</v>
          </cell>
          <cell r="C133" t="str">
            <v>Security</v>
          </cell>
          <cell r="D133" t="str">
            <v>Network Security Plan 2004 - 2009</v>
          </cell>
          <cell r="E133" t="str">
            <v>Other</v>
          </cell>
          <cell r="F133" t="str">
            <v>T4 - Monitored intrusion detection</v>
          </cell>
          <cell r="G133" t="str">
            <v>C</v>
          </cell>
          <cell r="H133" t="str">
            <v>R</v>
          </cell>
          <cell r="I133">
            <v>2004</v>
          </cell>
          <cell r="J133" t="str">
            <v>Asset Managers</v>
          </cell>
          <cell r="K133">
            <v>39965</v>
          </cell>
          <cell r="M133">
            <v>8</v>
          </cell>
          <cell r="N133">
            <v>0</v>
          </cell>
          <cell r="O133">
            <v>5</v>
          </cell>
          <cell r="P133">
            <v>2</v>
          </cell>
        </row>
        <row r="134">
          <cell r="B134">
            <v>204</v>
          </cell>
          <cell r="C134" t="str">
            <v>Security</v>
          </cell>
          <cell r="D134" t="str">
            <v>Network Security Plan 2004 - 2009</v>
          </cell>
          <cell r="E134" t="str">
            <v>Other</v>
          </cell>
          <cell r="F134" t="str">
            <v>T5 - Access Control</v>
          </cell>
          <cell r="G134" t="str">
            <v>C</v>
          </cell>
          <cell r="H134" t="str">
            <v>R</v>
          </cell>
          <cell r="I134">
            <v>2004</v>
          </cell>
          <cell r="J134" t="str">
            <v>Asset Managers</v>
          </cell>
          <cell r="K134">
            <v>39965</v>
          </cell>
          <cell r="M134">
            <v>8</v>
          </cell>
          <cell r="N134">
            <v>0</v>
          </cell>
          <cell r="O134">
            <v>5</v>
          </cell>
          <cell r="P134">
            <v>2</v>
          </cell>
        </row>
        <row r="135">
          <cell r="B135">
            <v>205</v>
          </cell>
          <cell r="C135" t="str">
            <v>Security</v>
          </cell>
          <cell r="D135" t="str">
            <v>Network Security Plan 2004 - 2009</v>
          </cell>
          <cell r="E135" t="str">
            <v>Other</v>
          </cell>
          <cell r="F135" t="str">
            <v>T6 - Movement activated lighting</v>
          </cell>
          <cell r="G135" t="str">
            <v>C</v>
          </cell>
          <cell r="H135" t="str">
            <v>R</v>
          </cell>
          <cell r="I135">
            <v>2004</v>
          </cell>
          <cell r="J135" t="str">
            <v>Asset Managers</v>
          </cell>
          <cell r="K135">
            <v>39965</v>
          </cell>
          <cell r="M135">
            <v>8</v>
          </cell>
          <cell r="N135">
            <v>0</v>
          </cell>
          <cell r="O135">
            <v>5</v>
          </cell>
          <cell r="P135">
            <v>2</v>
          </cell>
        </row>
        <row r="136">
          <cell r="B136">
            <v>206</v>
          </cell>
          <cell r="C136" t="str">
            <v>Security</v>
          </cell>
          <cell r="D136" t="str">
            <v>Network Security Plan 2004 - 2009</v>
          </cell>
          <cell r="E136" t="str">
            <v>Other</v>
          </cell>
          <cell r="F136" t="str">
            <v>T7 - Restricted locking and keying</v>
          </cell>
          <cell r="G136" t="str">
            <v>C</v>
          </cell>
          <cell r="H136" t="str">
            <v>R</v>
          </cell>
          <cell r="I136">
            <v>2004</v>
          </cell>
          <cell r="J136" t="str">
            <v>Asset Managers</v>
          </cell>
          <cell r="K136">
            <v>39965</v>
          </cell>
          <cell r="M136">
            <v>8</v>
          </cell>
          <cell r="N136">
            <v>0</v>
          </cell>
          <cell r="O136">
            <v>5</v>
          </cell>
          <cell r="P136">
            <v>2</v>
          </cell>
        </row>
        <row r="137">
          <cell r="B137">
            <v>207</v>
          </cell>
          <cell r="C137" t="str">
            <v>Security</v>
          </cell>
          <cell r="D137" t="str">
            <v>Network Security Plan 2004 - 2009</v>
          </cell>
          <cell r="E137" t="str">
            <v>Other</v>
          </cell>
          <cell r="F137" t="str">
            <v>T8 - Sinage</v>
          </cell>
          <cell r="G137" t="str">
            <v>C</v>
          </cell>
          <cell r="H137" t="str">
            <v>R</v>
          </cell>
          <cell r="I137">
            <v>2004</v>
          </cell>
          <cell r="J137" t="str">
            <v>Asset Managers</v>
          </cell>
          <cell r="K137">
            <v>39965</v>
          </cell>
          <cell r="M137">
            <v>8</v>
          </cell>
          <cell r="N137">
            <v>0</v>
          </cell>
          <cell r="O137">
            <v>5</v>
          </cell>
          <cell r="P137">
            <v>2</v>
          </cell>
        </row>
        <row r="138">
          <cell r="B138">
            <v>208</v>
          </cell>
          <cell r="C138" t="str">
            <v>Security</v>
          </cell>
          <cell r="D138" t="str">
            <v>Network Security Plan 2004 - 2009</v>
          </cell>
          <cell r="E138" t="str">
            <v>Other</v>
          </cell>
          <cell r="F138" t="str">
            <v>T9 - Community awareness</v>
          </cell>
          <cell r="G138" t="str">
            <v>C</v>
          </cell>
          <cell r="H138" t="str">
            <v>R</v>
          </cell>
          <cell r="I138">
            <v>2004</v>
          </cell>
          <cell r="J138" t="str">
            <v>Asset Managers</v>
          </cell>
          <cell r="K138">
            <v>39965</v>
          </cell>
          <cell r="M138">
            <v>8</v>
          </cell>
          <cell r="N138">
            <v>0</v>
          </cell>
          <cell r="O138">
            <v>5</v>
          </cell>
          <cell r="P138">
            <v>2</v>
          </cell>
        </row>
        <row r="139">
          <cell r="B139">
            <v>209</v>
          </cell>
          <cell r="C139" t="str">
            <v>Security</v>
          </cell>
          <cell r="D139" t="str">
            <v>Network Security Plan 2004 - 2009</v>
          </cell>
          <cell r="E139" t="str">
            <v>Other</v>
          </cell>
          <cell r="F139" t="str">
            <v>T10 - Staff awareness</v>
          </cell>
          <cell r="G139" t="str">
            <v>C</v>
          </cell>
          <cell r="H139" t="str">
            <v>R</v>
          </cell>
          <cell r="I139">
            <v>2004</v>
          </cell>
          <cell r="J139" t="str">
            <v>Asset Managers</v>
          </cell>
          <cell r="K139">
            <v>39965</v>
          </cell>
          <cell r="M139">
            <v>8</v>
          </cell>
          <cell r="N139">
            <v>0</v>
          </cell>
          <cell r="O139">
            <v>5</v>
          </cell>
          <cell r="P139">
            <v>2</v>
          </cell>
        </row>
        <row r="140">
          <cell r="B140">
            <v>300</v>
          </cell>
          <cell r="C140" t="str">
            <v>To Be confirmed</v>
          </cell>
          <cell r="D140" t="str">
            <v>To Be confirmed</v>
          </cell>
          <cell r="E140" t="str">
            <v>Other</v>
          </cell>
          <cell r="F140" t="str">
            <v>To Be confirmed</v>
          </cell>
        </row>
        <row r="141">
          <cell r="B141">
            <v>301</v>
          </cell>
          <cell r="C141" t="str">
            <v>Condition Monitoring</v>
          </cell>
          <cell r="D141" t="str">
            <v>Site Infrastructure</v>
          </cell>
          <cell r="E141" t="str">
            <v>Other</v>
          </cell>
          <cell r="F141" t="str">
            <v xml:space="preserve">Installation of infrastructure to support CM equipment </v>
          </cell>
          <cell r="G141" t="str">
            <v>C</v>
          </cell>
          <cell r="H141" t="str">
            <v>R</v>
          </cell>
          <cell r="I141">
            <v>3004</v>
          </cell>
          <cell r="J141" t="str">
            <v>Asset Managers</v>
          </cell>
          <cell r="K141">
            <v>39965</v>
          </cell>
          <cell r="M141">
            <v>0</v>
          </cell>
          <cell r="N141">
            <v>0</v>
          </cell>
          <cell r="O141">
            <v>0</v>
          </cell>
          <cell r="P141">
            <v>8</v>
          </cell>
        </row>
      </sheetData>
      <sheetData sheetId="7"/>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1.0 Business &amp; other details  "/>
      <sheetName val="2.1 Expenditure summary"/>
      <sheetName val="2.2 Repex"/>
      <sheetName val="2.3 Augex"/>
      <sheetName val="2.5 Connections"/>
      <sheetName val="2.6 Non-network"/>
      <sheetName val="2.7 Vegetation management"/>
      <sheetName val="2.8 Maintenance"/>
      <sheetName val="2.9 Emergency Response"/>
      <sheetName val="2.10 Overheads"/>
      <sheetName val="2.11 Labour"/>
      <sheetName val="2.12 Input tables"/>
      <sheetName val="4.1 Public lighting"/>
      <sheetName val="4.2 Metering"/>
      <sheetName val="4.3 Fee-based services"/>
      <sheetName val="4.4 Quoted services."/>
      <sheetName val="5.2 Asset Age Profile"/>
      <sheetName val="5.3 MD - Network level"/>
      <sheetName val="5.4 MD &amp; utilisation-Spatial"/>
      <sheetName val="6.3 Sustained interruptions"/>
    </sheetNames>
    <sheetDataSet>
      <sheetData sheetId="0" refreshError="1"/>
      <sheetData sheetId="1" refreshError="1">
        <row r="35">
          <cell r="C35" t="str">
            <v>2008/09</v>
          </cell>
          <cell r="D35" t="str">
            <v>2009/10</v>
          </cell>
          <cell r="E35" t="str">
            <v>2010/11</v>
          </cell>
          <cell r="F35" t="str">
            <v>2011/12</v>
          </cell>
          <cell r="G35" t="str">
            <v>2012/13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C"/>
      <sheetName val="Contents"/>
      <sheetName val="GA"/>
      <sheetName val="Assumptions_SC"/>
      <sheetName val="SPAND_SSC"/>
      <sheetName val="SPAND_GL_BA"/>
      <sheetName val="SPAND_PA_BA"/>
      <sheetName val="SPAND_Other_BA"/>
      <sheetName val="SPANT_SSC"/>
      <sheetName val="SPANT_GL_BA"/>
      <sheetName val="SPANT_PA_BA"/>
      <sheetName val="SPANT_Other_BA"/>
      <sheetName val="Output_SC"/>
      <sheetName val="SPAND_Output_SSC"/>
      <sheetName val="SPAND_Labour_BO"/>
      <sheetName val="SPAND_NonLabour_BO"/>
      <sheetName val="SPAND_Both_BO"/>
      <sheetName val="SPANT_Output_SSC"/>
      <sheetName val="SPANT_Labour_BO"/>
      <sheetName val="SPANT_NonLabour_BO"/>
      <sheetName val="SPANT_Both_BO"/>
      <sheetName val="Summary_SC"/>
      <sheetName val="SPAND_Summary_BO"/>
      <sheetName val="SPANT_Summary_BO"/>
      <sheetName val="Lookup_SC"/>
      <sheetName val="Lookup_BL"/>
      <sheetName val="SPAN_Result_BL"/>
      <sheetName val="SPAND_LU_SSC"/>
      <sheetName val="SPAND_LU_BL"/>
      <sheetName val="SPAND_CostCentre_BL"/>
      <sheetName val="SPAND_CorpFunction_BL"/>
      <sheetName val="SPANT_LU_SSC"/>
      <sheetName val="SPANT_LU_BL"/>
      <sheetName val="SPANT_CostCentre_BL"/>
      <sheetName val="SPANT_CorpFunction_BL"/>
    </sheetNames>
    <sheetDataSet>
      <sheetData sheetId="0">
        <row r="10">
          <cell r="C10" t="str">
            <v>OH Review for Feb-Mar 2009</v>
          </cell>
        </row>
      </sheetData>
      <sheetData sheetId="1"/>
      <sheetData sheetId="2">
        <row r="9">
          <cell r="G9">
            <v>4</v>
          </cell>
        </row>
        <row r="11">
          <cell r="G11">
            <v>2</v>
          </cell>
        </row>
        <row r="13">
          <cell r="G13">
            <v>1</v>
          </cell>
        </row>
        <row r="15">
          <cell r="G15">
            <v>3</v>
          </cell>
        </row>
        <row r="24">
          <cell r="M24" t="str">
            <v>615173</v>
          </cell>
          <cell r="N24" t="str">
            <v>615173</v>
          </cell>
          <cell r="O24" t="str">
            <v>615173</v>
          </cell>
          <cell r="P24" t="str">
            <v>615173</v>
          </cell>
        </row>
        <row r="25">
          <cell r="M25" t="str">
            <v>3510</v>
          </cell>
          <cell r="N25" t="str">
            <v>3640</v>
          </cell>
          <cell r="O25" t="str">
            <v>3510</v>
          </cell>
          <cell r="P25" t="str">
            <v>3640</v>
          </cell>
        </row>
        <row r="30">
          <cell r="M30">
            <v>3</v>
          </cell>
        </row>
        <row r="48">
          <cell r="P48">
            <v>0.35743970347372434</v>
          </cell>
        </row>
        <row r="51">
          <cell r="P51">
            <v>0.27411572454409661</v>
          </cell>
        </row>
        <row r="57">
          <cell r="L57">
            <v>14576627.619999999</v>
          </cell>
          <cell r="M57">
            <v>0.75</v>
          </cell>
          <cell r="N57">
            <v>0.25</v>
          </cell>
          <cell r="O57">
            <v>7848953.3399999999</v>
          </cell>
          <cell r="P57">
            <v>0.23</v>
          </cell>
        </row>
      </sheetData>
      <sheetData sheetId="3"/>
      <sheetData sheetId="4"/>
      <sheetData sheetId="5"/>
      <sheetData sheetId="6"/>
      <sheetData sheetId="7"/>
      <sheetData sheetId="8"/>
      <sheetData sheetId="9"/>
      <sheetData sheetId="10"/>
      <sheetData sheetId="11"/>
      <sheetData sheetId="12"/>
      <sheetData sheetId="13"/>
      <sheetData sheetId="14">
        <row r="6">
          <cell r="H6" t="str">
            <v xml:space="preserve">Total Labour </v>
          </cell>
        </row>
        <row r="8">
          <cell r="H8" t="str">
            <v>Cost Centre Name</v>
          </cell>
          <cell r="P8" t="str">
            <v>ADJ OH Pool 2</v>
          </cell>
          <cell r="X8" t="str">
            <v>Elec OH Alloc</v>
          </cell>
          <cell r="Y8" t="str">
            <v>Gas OH Alloc</v>
          </cell>
          <cell r="AH8" t="str">
            <v>Elec TOTAL</v>
          </cell>
          <cell r="AI8" t="str">
            <v>Gas TOTAL</v>
          </cell>
        </row>
      </sheetData>
      <sheetData sheetId="15">
        <row r="6">
          <cell r="H6" t="str">
            <v xml:space="preserve">Total Non Labour </v>
          </cell>
        </row>
        <row r="8">
          <cell r="H8" t="str">
            <v>Cost Centre Name</v>
          </cell>
          <cell r="P8" t="str">
            <v>ADJ OH Pool 2</v>
          </cell>
          <cell r="X8" t="str">
            <v>Elec OH Alloc</v>
          </cell>
          <cell r="Y8" t="str">
            <v>Gas OH Alloc</v>
          </cell>
          <cell r="AH8" t="str">
            <v>Elec TOTAL</v>
          </cell>
          <cell r="AI8" t="str">
            <v>Gas TOTAL</v>
          </cell>
        </row>
      </sheetData>
      <sheetData sheetId="16">
        <row r="6">
          <cell r="H6" t="str">
            <v>Total Other Companies</v>
          </cell>
        </row>
        <row r="8">
          <cell r="H8" t="str">
            <v>Cost Centre Name</v>
          </cell>
          <cell r="P8" t="str">
            <v>ADJ OH Pool 2</v>
          </cell>
          <cell r="X8" t="str">
            <v>Elec OH Alloc</v>
          </cell>
          <cell r="Y8" t="str">
            <v>Gas OH Alloc</v>
          </cell>
          <cell r="AH8" t="str">
            <v>Elec TOTAL</v>
          </cell>
          <cell r="AI8" t="str">
            <v>Gas TOTAL</v>
          </cell>
        </row>
      </sheetData>
      <sheetData sheetId="17"/>
      <sheetData sheetId="18">
        <row r="6">
          <cell r="H6" t="str">
            <v>Total Labour</v>
          </cell>
        </row>
        <row r="8">
          <cell r="H8" t="str">
            <v>Cost Centre Name</v>
          </cell>
          <cell r="P8" t="str">
            <v>ADJ OH Pool 2</v>
          </cell>
          <cell r="U8" t="str">
            <v>Total Alloc</v>
          </cell>
        </row>
      </sheetData>
      <sheetData sheetId="19">
        <row r="6">
          <cell r="H6" t="str">
            <v>Total Non Labour</v>
          </cell>
        </row>
        <row r="8">
          <cell r="H8" t="str">
            <v>Cost Centre Name</v>
          </cell>
          <cell r="P8" t="str">
            <v>ADJ OH Pool 2</v>
          </cell>
          <cell r="U8" t="str">
            <v>Total Alloc</v>
          </cell>
        </row>
      </sheetData>
      <sheetData sheetId="20">
        <row r="6">
          <cell r="H6" t="str">
            <v>Total Other Companies</v>
          </cell>
        </row>
        <row r="8">
          <cell r="H8" t="str">
            <v>Cost Centre Name</v>
          </cell>
          <cell r="P8" t="str">
            <v>ADJ OH Pool 2</v>
          </cell>
          <cell r="U8" t="str">
            <v>Total Alloc</v>
          </cell>
        </row>
      </sheetData>
      <sheetData sheetId="21"/>
      <sheetData sheetId="22"/>
      <sheetData sheetId="23"/>
      <sheetData sheetId="24"/>
      <sheetData sheetId="25">
        <row r="10">
          <cell r="C10" t="str">
            <v>May-Jun</v>
          </cell>
        </row>
        <row r="11">
          <cell r="C11" t="str">
            <v>Aug-Sep</v>
          </cell>
        </row>
        <row r="12">
          <cell r="C12" t="str">
            <v>Nov-Dec</v>
          </cell>
        </row>
        <row r="13">
          <cell r="C13" t="str">
            <v>Feb-Mar</v>
          </cell>
        </row>
        <row r="16">
          <cell r="C16" t="str">
            <v>Distribution</v>
          </cell>
        </row>
        <row r="17">
          <cell r="C17" t="str">
            <v>Transmission</v>
          </cell>
        </row>
        <row r="20">
          <cell r="C20">
            <v>2008</v>
          </cell>
        </row>
        <row r="21">
          <cell r="C21">
            <v>2009</v>
          </cell>
        </row>
        <row r="22">
          <cell r="C22">
            <v>2010</v>
          </cell>
        </row>
        <row r="23">
          <cell r="C23">
            <v>2011</v>
          </cell>
        </row>
        <row r="24">
          <cell r="C24">
            <v>2012</v>
          </cell>
        </row>
        <row r="25">
          <cell r="C25">
            <v>2013</v>
          </cell>
        </row>
        <row r="26">
          <cell r="C26">
            <v>2014</v>
          </cell>
        </row>
        <row r="27">
          <cell r="C27">
            <v>2015</v>
          </cell>
        </row>
        <row r="28">
          <cell r="C28">
            <v>2016</v>
          </cell>
        </row>
        <row r="29">
          <cell r="C29">
            <v>2017</v>
          </cell>
        </row>
        <row r="30">
          <cell r="C30">
            <v>2018</v>
          </cell>
        </row>
        <row r="33">
          <cell r="C33" t="str">
            <v>GL</v>
          </cell>
        </row>
        <row r="34">
          <cell r="C34" t="str">
            <v>PA</v>
          </cell>
        </row>
        <row r="35">
          <cell r="C35" t="str">
            <v>Other</v>
          </cell>
        </row>
        <row r="38">
          <cell r="C38" t="str">
            <v>Labour</v>
          </cell>
        </row>
        <row r="39">
          <cell r="C39" t="str">
            <v>Non Labour</v>
          </cell>
        </row>
        <row r="40">
          <cell r="C40" t="str">
            <v>Other Companies</v>
          </cell>
        </row>
      </sheetData>
      <sheetData sheetId="26"/>
      <sheetData sheetId="27"/>
      <sheetData sheetId="28"/>
      <sheetData sheetId="29">
        <row r="8">
          <cell r="G8" t="str">
            <v>Cost Centre</v>
          </cell>
        </row>
      </sheetData>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Lists"/>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rual Request Template"/>
      <sheetName val="Data"/>
    </sheetNames>
    <sheetDataSet>
      <sheetData sheetId="0" refreshError="1"/>
      <sheetData sheetId="1">
        <row r="3">
          <cell r="B3" t="str">
            <v>118000 Projects WIP</v>
          </cell>
          <cell r="D3">
            <v>10</v>
          </cell>
        </row>
        <row r="4">
          <cell r="B4" t="str">
            <v>213800 Misc Dep &amp; Trust Funds</v>
          </cell>
          <cell r="D4">
            <v>20</v>
          </cell>
        </row>
        <row r="5">
          <cell r="B5" t="str">
            <v>600100 Cost of Sales</v>
          </cell>
          <cell r="D5">
            <v>25</v>
          </cell>
        </row>
        <row r="6">
          <cell r="B6" t="str">
            <v>600200 Cost of Inventory Sales</v>
          </cell>
          <cell r="D6">
            <v>32</v>
          </cell>
        </row>
        <row r="7">
          <cell r="B7" t="str">
            <v>602250 Unaccounted for Gas Exp</v>
          </cell>
          <cell r="D7">
            <v>34</v>
          </cell>
        </row>
        <row r="8">
          <cell r="B8" t="str">
            <v>602660 Exit Charge</v>
          </cell>
          <cell r="D8">
            <v>36</v>
          </cell>
        </row>
        <row r="9">
          <cell r="B9" t="str">
            <v>602663 APM Feeder Charges</v>
          </cell>
          <cell r="D9">
            <v>38</v>
          </cell>
        </row>
        <row r="10">
          <cell r="B10" t="str">
            <v>602665 Network Support Payment</v>
          </cell>
          <cell r="D10">
            <v>40</v>
          </cell>
        </row>
        <row r="11">
          <cell r="B11" t="str">
            <v>602720 TUOS - (Vencorp)</v>
          </cell>
          <cell r="D11">
            <v>50</v>
          </cell>
        </row>
        <row r="12">
          <cell r="B12" t="str">
            <v>604550 Int Electricity Expense</v>
          </cell>
          <cell r="D12">
            <v>55</v>
          </cell>
        </row>
        <row r="13">
          <cell r="B13" t="str">
            <v>604554 Cross Boundary Nwk Chgs</v>
          </cell>
          <cell r="D13">
            <v>60</v>
          </cell>
        </row>
        <row r="14">
          <cell r="B14" t="str">
            <v>607190 Unrealised losses-deriv</v>
          </cell>
          <cell r="D14">
            <v>65</v>
          </cell>
        </row>
        <row r="15">
          <cell r="B15" t="str">
            <v>611000 Salaries Ordinary Time</v>
          </cell>
          <cell r="D15">
            <v>70</v>
          </cell>
        </row>
        <row r="16">
          <cell r="B16" t="str">
            <v>611001 Salaries - Other</v>
          </cell>
          <cell r="D16">
            <v>75</v>
          </cell>
        </row>
        <row r="17">
          <cell r="B17" t="str">
            <v>611002 Salaries Overtime</v>
          </cell>
          <cell r="D17">
            <v>80</v>
          </cell>
        </row>
        <row r="18">
          <cell r="B18" t="str">
            <v>611003 Salaries - Avail. Allow</v>
          </cell>
          <cell r="D18">
            <v>90</v>
          </cell>
        </row>
        <row r="19">
          <cell r="B19" t="str">
            <v>611004 Salaries - Relocn Allow</v>
          </cell>
          <cell r="D19">
            <v>104</v>
          </cell>
        </row>
        <row r="20">
          <cell r="B20" t="str">
            <v>611090 Labour Trfrs to Cap Exp</v>
          </cell>
          <cell r="D20">
            <v>107</v>
          </cell>
        </row>
        <row r="21">
          <cell r="B21" t="str">
            <v>611091 Transfer Revenue-Labour</v>
          </cell>
          <cell r="D21">
            <v>108</v>
          </cell>
        </row>
        <row r="22">
          <cell r="B22" t="str">
            <v>611092 Transfers Expense - Lab</v>
          </cell>
          <cell r="D22">
            <v>109</v>
          </cell>
        </row>
        <row r="23">
          <cell r="B23" t="str">
            <v>611200 Oncosts Expense</v>
          </cell>
          <cell r="D23">
            <v>110</v>
          </cell>
        </row>
        <row r="24">
          <cell r="B24" t="str">
            <v>611300 Payroll Expense</v>
          </cell>
          <cell r="D24">
            <v>112</v>
          </cell>
        </row>
        <row r="25">
          <cell r="B25" t="str">
            <v>611310 Payroll Recovery</v>
          </cell>
          <cell r="D25">
            <v>116</v>
          </cell>
        </row>
        <row r="26">
          <cell r="B26" t="str">
            <v>611910 Salaries Redundancy Pmt</v>
          </cell>
          <cell r="D26">
            <v>118</v>
          </cell>
        </row>
        <row r="27">
          <cell r="B27" t="str">
            <v>614000 Cont Off/Admin Services</v>
          </cell>
          <cell r="D27">
            <v>120</v>
          </cell>
        </row>
        <row r="28">
          <cell r="B28" t="str">
            <v>614030 Ext Engineering Labour</v>
          </cell>
          <cell r="D28">
            <v>121</v>
          </cell>
        </row>
        <row r="29">
          <cell r="B29" t="str">
            <v>614050 Temp Staff - Agency</v>
          </cell>
          <cell r="D29">
            <v>147</v>
          </cell>
        </row>
        <row r="30">
          <cell r="B30" t="str">
            <v>614055 Payroll Tax -Agency</v>
          </cell>
          <cell r="D30">
            <v>148</v>
          </cell>
        </row>
        <row r="31">
          <cell r="B31" t="str">
            <v>614060 Alliance Lab</v>
          </cell>
          <cell r="D31">
            <v>149</v>
          </cell>
        </row>
        <row r="32">
          <cell r="B32" t="str">
            <v>614060 Alliance Labour</v>
          </cell>
          <cell r="D32">
            <v>150</v>
          </cell>
        </row>
        <row r="33">
          <cell r="B33" t="str">
            <v>614061 Alliance Lab-Training</v>
          </cell>
          <cell r="D33">
            <v>151</v>
          </cell>
        </row>
        <row r="34">
          <cell r="B34" t="str">
            <v>614062 Alliance Lab-Meetings</v>
          </cell>
          <cell r="D34">
            <v>152</v>
          </cell>
        </row>
        <row r="35">
          <cell r="B35" t="str">
            <v>614063 Alliance Lab-DepotMaint</v>
          </cell>
          <cell r="D35">
            <v>154</v>
          </cell>
        </row>
        <row r="36">
          <cell r="B36" t="str">
            <v>614064 Alliance - Unalloc Lab</v>
          </cell>
          <cell r="D36">
            <v>155</v>
          </cell>
        </row>
        <row r="37">
          <cell r="B37" t="str">
            <v>614065 Alliance Lab-Unalloc</v>
          </cell>
          <cell r="D37">
            <v>156</v>
          </cell>
        </row>
        <row r="38">
          <cell r="B38" t="str">
            <v>614065 Alliance Labour-Unalloc</v>
          </cell>
          <cell r="D38">
            <v>158</v>
          </cell>
        </row>
        <row r="39">
          <cell r="B39" t="str">
            <v>614071 Alliance Support - Lab.</v>
          </cell>
          <cell r="D39">
            <v>160</v>
          </cell>
        </row>
        <row r="40">
          <cell r="B40" t="str">
            <v>615130 Sick Leave O-C Crdts</v>
          </cell>
          <cell r="D40">
            <v>161</v>
          </cell>
        </row>
        <row r="41">
          <cell r="B41" t="str">
            <v>615135 Sick Leave Taken - Sal</v>
          </cell>
          <cell r="D41">
            <v>164</v>
          </cell>
        </row>
        <row r="42">
          <cell r="B42" t="str">
            <v>615140 O/Paid Lv O-C Crdts</v>
          </cell>
          <cell r="D42">
            <v>166</v>
          </cell>
        </row>
        <row r="43">
          <cell r="B43" t="str">
            <v>615145 O/Paid Lv Taken Sals</v>
          </cell>
          <cell r="D43">
            <v>167</v>
          </cell>
        </row>
        <row r="44">
          <cell r="B44" t="str">
            <v>615160 Workcover O-C Crdts</v>
          </cell>
          <cell r="D44">
            <v>168</v>
          </cell>
        </row>
        <row r="45">
          <cell r="B45" t="str">
            <v>615162 Workcover Medical Exp</v>
          </cell>
          <cell r="D45">
            <v>170</v>
          </cell>
        </row>
        <row r="46">
          <cell r="B46" t="str">
            <v>615165 Workcover Leave Taken</v>
          </cell>
          <cell r="D46">
            <v>180</v>
          </cell>
        </row>
        <row r="47">
          <cell r="B47" t="str">
            <v>615167 Workcover Recoupment</v>
          </cell>
          <cell r="D47">
            <v>190</v>
          </cell>
        </row>
        <row r="48">
          <cell r="B48" t="str">
            <v>615169 Workcover Levy Sals</v>
          </cell>
          <cell r="D48">
            <v>200</v>
          </cell>
        </row>
        <row r="49">
          <cell r="B49" t="str">
            <v>615170 SuperA - Oncost Credit</v>
          </cell>
          <cell r="D49">
            <v>205</v>
          </cell>
        </row>
        <row r="50">
          <cell r="B50" t="str">
            <v>615173 SuperA - Employer Contn</v>
          </cell>
          <cell r="D50">
            <v>207</v>
          </cell>
        </row>
        <row r="51">
          <cell r="B51" t="str">
            <v>615180 Payroll Tax Oncost Cred</v>
          </cell>
          <cell r="D51">
            <v>210</v>
          </cell>
        </row>
        <row r="52">
          <cell r="B52" t="str">
            <v>615183 Payroll Tax Payments</v>
          </cell>
          <cell r="D52">
            <v>212</v>
          </cell>
        </row>
        <row r="53">
          <cell r="B53" t="str">
            <v>630000 Materials-Stores Issues</v>
          </cell>
          <cell r="D53">
            <v>302</v>
          </cell>
        </row>
        <row r="54">
          <cell r="B54" t="str">
            <v>630010 Mater-Non-store purch.</v>
          </cell>
          <cell r="D54">
            <v>306</v>
          </cell>
        </row>
        <row r="55">
          <cell r="B55" t="str">
            <v>630020 General freight</v>
          </cell>
          <cell r="D55">
            <v>307</v>
          </cell>
        </row>
        <row r="56">
          <cell r="B56" t="str">
            <v>630030 Capital Purchase</v>
          </cell>
          <cell r="D56">
            <v>310</v>
          </cell>
        </row>
        <row r="57">
          <cell r="B57" t="str">
            <v>630050 Stock Write Off</v>
          </cell>
          <cell r="D57">
            <v>311</v>
          </cell>
        </row>
        <row r="58">
          <cell r="B58" t="str">
            <v>631100 Fuel &amp; Oil MV and MP</v>
          </cell>
          <cell r="D58">
            <v>312</v>
          </cell>
        </row>
        <row r="59">
          <cell r="B59" t="str">
            <v>631150 Lubricants-MV and MP</v>
          </cell>
          <cell r="D59">
            <v>314</v>
          </cell>
        </row>
        <row r="60">
          <cell r="B60" t="str">
            <v>631300 Tyres MV and MP</v>
          </cell>
          <cell r="D60">
            <v>322</v>
          </cell>
        </row>
        <row r="61">
          <cell r="B61" t="str">
            <v>632100 Stationery</v>
          </cell>
          <cell r="D61">
            <v>324</v>
          </cell>
        </row>
        <row r="62">
          <cell r="B62" t="str">
            <v>632110 Printing/Duplicating</v>
          </cell>
          <cell r="D62">
            <v>330</v>
          </cell>
        </row>
        <row r="63">
          <cell r="B63" t="str">
            <v>633100 Protective Clothing</v>
          </cell>
          <cell r="D63">
            <v>335</v>
          </cell>
        </row>
        <row r="64">
          <cell r="B64" t="str">
            <v>634000 Alliance Materials</v>
          </cell>
          <cell r="D64">
            <v>350</v>
          </cell>
        </row>
        <row r="65">
          <cell r="B65" t="str">
            <v>639500 Stores Recoveries</v>
          </cell>
          <cell r="D65">
            <v>351</v>
          </cell>
        </row>
        <row r="66">
          <cell r="B66" t="str">
            <v>640000 Contracts</v>
          </cell>
          <cell r="D66">
            <v>352</v>
          </cell>
        </row>
        <row r="67">
          <cell r="B67" t="str">
            <v>640001 Environmental Expenses</v>
          </cell>
          <cell r="D67">
            <v>353</v>
          </cell>
        </row>
        <row r="68">
          <cell r="B68" t="str">
            <v>640002 Easement Surveys</v>
          </cell>
          <cell r="D68">
            <v>380</v>
          </cell>
        </row>
        <row r="69">
          <cell r="B69" t="str">
            <v>640003 Minor Equipt. Purchases</v>
          </cell>
          <cell r="D69">
            <v>390</v>
          </cell>
        </row>
        <row r="70">
          <cell r="B70" t="str">
            <v>640004 Registry/Document Cost</v>
          </cell>
          <cell r="D70">
            <v>400</v>
          </cell>
        </row>
        <row r="71">
          <cell r="B71" t="str">
            <v>640005 Public Relations Costs</v>
          </cell>
          <cell r="D71">
            <v>410</v>
          </cell>
        </row>
        <row r="72">
          <cell r="B72" t="str">
            <v>640006 H&amp;S Expenses</v>
          </cell>
          <cell r="D72">
            <v>420</v>
          </cell>
        </row>
        <row r="73">
          <cell r="B73" t="str">
            <v>640007 Availability Rebate</v>
          </cell>
          <cell r="D73">
            <v>430</v>
          </cell>
        </row>
        <row r="74">
          <cell r="B74" t="str">
            <v>640008 Corporate CC Clearing</v>
          </cell>
          <cell r="D74">
            <v>442</v>
          </cell>
        </row>
        <row r="75">
          <cell r="B75" t="str">
            <v>640009 Non-Lab Trfs to Capital</v>
          </cell>
          <cell r="D75">
            <v>450</v>
          </cell>
        </row>
        <row r="76">
          <cell r="B76" t="str">
            <v>640010 Contracts-Turnkey Projs</v>
          </cell>
          <cell r="D76">
            <v>454</v>
          </cell>
        </row>
        <row r="77">
          <cell r="B77" t="str">
            <v>640012 Contracts - LV Rebates</v>
          </cell>
          <cell r="D77">
            <v>460</v>
          </cell>
        </row>
        <row r="78">
          <cell r="B78" t="str">
            <v>640014 Contracts-HV Reimburse</v>
          </cell>
          <cell r="D78">
            <v>462</v>
          </cell>
        </row>
        <row r="79">
          <cell r="B79" t="str">
            <v>640016 Contestable Wks Rebates</v>
          </cell>
          <cell r="D79">
            <v>472</v>
          </cell>
        </row>
        <row r="80">
          <cell r="B80" t="str">
            <v>640020 Oth Misc Exp - Powernet</v>
          </cell>
          <cell r="D80">
            <v>478</v>
          </cell>
        </row>
        <row r="81">
          <cell r="B81" t="str">
            <v>640050 SP Management Fee</v>
          </cell>
          <cell r="D81">
            <v>490</v>
          </cell>
        </row>
        <row r="82">
          <cell r="B82" t="str">
            <v>640054 Mgmt Co Performance Fee</v>
          </cell>
          <cell r="D82">
            <v>501</v>
          </cell>
        </row>
        <row r="83">
          <cell r="B83" t="str">
            <v>640055 Mgmt Co Service Charge</v>
          </cell>
          <cell r="D83">
            <v>502</v>
          </cell>
        </row>
        <row r="84">
          <cell r="B84" t="str">
            <v>640100 Internal Contracts Exp</v>
          </cell>
          <cell r="D84">
            <v>503</v>
          </cell>
        </row>
        <row r="85">
          <cell r="B85" t="str">
            <v>640155 Meter Provisioning Exp</v>
          </cell>
          <cell r="D85">
            <v>505</v>
          </cell>
        </row>
        <row r="86">
          <cell r="B86" t="str">
            <v>640230 Alliance Contracts</v>
          </cell>
          <cell r="D86">
            <v>536</v>
          </cell>
        </row>
        <row r="87">
          <cell r="B87" t="str">
            <v>640235 Alliance Plant &amp; Equip</v>
          </cell>
          <cell r="D87">
            <v>600</v>
          </cell>
        </row>
        <row r="88">
          <cell r="B88" t="str">
            <v>640237 Alliance Direct Costs</v>
          </cell>
          <cell r="D88">
            <v>601</v>
          </cell>
        </row>
        <row r="89">
          <cell r="B89" t="str">
            <v>640240 Alliance Support</v>
          </cell>
          <cell r="D89">
            <v>602</v>
          </cell>
        </row>
        <row r="90">
          <cell r="B90" t="str">
            <v>640242 Alliance Supp Vehicle</v>
          </cell>
          <cell r="D90">
            <v>610</v>
          </cell>
        </row>
        <row r="91">
          <cell r="B91" t="str">
            <v>640243 Alliance Supp Occup</v>
          </cell>
          <cell r="D91">
            <v>611</v>
          </cell>
        </row>
        <row r="92">
          <cell r="B92" t="str">
            <v>640244 Alliance Support Commun</v>
          </cell>
          <cell r="D92">
            <v>612</v>
          </cell>
        </row>
        <row r="93">
          <cell r="B93" t="str">
            <v>640245 Alliance Support Train</v>
          </cell>
          <cell r="D93">
            <v>620</v>
          </cell>
        </row>
        <row r="94">
          <cell r="B94" t="str">
            <v>640246 Alliance Support IS</v>
          </cell>
          <cell r="D94">
            <v>621</v>
          </cell>
        </row>
        <row r="95">
          <cell r="B95" t="str">
            <v>640247 Alliance Tools &amp; Cloth</v>
          </cell>
          <cell r="D95">
            <v>622</v>
          </cell>
        </row>
        <row r="96">
          <cell r="B96" t="str">
            <v>640249 Alliance Support  Other</v>
          </cell>
          <cell r="D96">
            <v>630</v>
          </cell>
        </row>
        <row r="97">
          <cell r="B97" t="str">
            <v>640250 Alliance Corp O'H Fee</v>
          </cell>
          <cell r="D97">
            <v>640</v>
          </cell>
        </row>
        <row r="98">
          <cell r="B98" t="str">
            <v>640255 Alliance Corp Charge</v>
          </cell>
          <cell r="D98">
            <v>650</v>
          </cell>
        </row>
        <row r="99">
          <cell r="B99" t="str">
            <v>640260 Alliance Management Fee</v>
          </cell>
          <cell r="D99">
            <v>660</v>
          </cell>
        </row>
        <row r="100">
          <cell r="B100" t="str">
            <v>640265 Alliance Op Excellence</v>
          </cell>
          <cell r="D100">
            <v>670</v>
          </cell>
        </row>
        <row r="101">
          <cell r="B101" t="str">
            <v>640270 Alliance Share o Saving</v>
          </cell>
          <cell r="D101">
            <v>680</v>
          </cell>
        </row>
        <row r="102">
          <cell r="B102" t="str">
            <v>640400 Gas Technology Services</v>
          </cell>
          <cell r="D102">
            <v>690</v>
          </cell>
        </row>
        <row r="103">
          <cell r="B103" t="str">
            <v>640510 Contract Meter Reading</v>
          </cell>
          <cell r="D103">
            <v>692</v>
          </cell>
        </row>
        <row r="104">
          <cell r="B104" t="str">
            <v>640560 Contract Service Agents</v>
          </cell>
          <cell r="D104">
            <v>716</v>
          </cell>
        </row>
        <row r="105">
          <cell r="B105" t="str">
            <v>640600 Repairs and Maintenance</v>
          </cell>
          <cell r="D105">
            <v>717</v>
          </cell>
        </row>
        <row r="106">
          <cell r="B106" t="str">
            <v>640625 Network Maintenance Exp</v>
          </cell>
          <cell r="D106">
            <v>827</v>
          </cell>
        </row>
        <row r="107">
          <cell r="B107" t="str">
            <v>640626 Non-Network Maint Exp</v>
          </cell>
          <cell r="D107">
            <v>991</v>
          </cell>
        </row>
        <row r="108">
          <cell r="B108" t="str">
            <v>640627 Line Easements Maint</v>
          </cell>
          <cell r="D108">
            <v>992</v>
          </cell>
        </row>
        <row r="109">
          <cell r="B109" t="str">
            <v>640628 Consult-MinAug Vencorp</v>
          </cell>
        </row>
        <row r="110">
          <cell r="B110" t="str">
            <v>640630 Works Maint Expense</v>
          </cell>
        </row>
        <row r="111">
          <cell r="B111" t="str">
            <v>640825 Internal Audit Expense</v>
          </cell>
        </row>
        <row r="112">
          <cell r="B112" t="str">
            <v>640845 External Audit Expense</v>
          </cell>
        </row>
        <row r="113">
          <cell r="B113" t="str">
            <v>640846 Certific &amp; Audit Fees</v>
          </cell>
        </row>
        <row r="114">
          <cell r="B114" t="str">
            <v>640855 Legal Expenses Tax Ded</v>
          </cell>
        </row>
        <row r="115">
          <cell r="B115" t="str">
            <v>640865 Legal Exp Non Tax Ded</v>
          </cell>
        </row>
        <row r="116">
          <cell r="B116" t="str">
            <v>640910 Consultancy - Computing</v>
          </cell>
        </row>
        <row r="117">
          <cell r="B117" t="str">
            <v>640912 Consult/Techn. Advice</v>
          </cell>
        </row>
        <row r="118">
          <cell r="B118" t="str">
            <v>640915 Consultancy Non-Tax Ded</v>
          </cell>
        </row>
        <row r="119">
          <cell r="B119" t="str">
            <v>640920 Recruitment Consulting</v>
          </cell>
        </row>
        <row r="120">
          <cell r="B120" t="str">
            <v>640996 Invoice Price Variance</v>
          </cell>
        </row>
        <row r="121">
          <cell r="B121" t="str">
            <v>640997 Discount Taken/Allowed</v>
          </cell>
        </row>
        <row r="122">
          <cell r="B122" t="str">
            <v>640998 PO Rate Variance - Gain</v>
          </cell>
        </row>
        <row r="123">
          <cell r="B123" t="str">
            <v>640999 PO Rate Variance - Loss</v>
          </cell>
        </row>
        <row r="124">
          <cell r="B124" t="str">
            <v>641800 Inter-company contracts</v>
          </cell>
        </row>
        <row r="125">
          <cell r="B125" t="str">
            <v>641830 Cont - TXU Net Mgt Fee</v>
          </cell>
        </row>
        <row r="126">
          <cell r="B126" t="str">
            <v>641855 Int-DMS Franchise Meter</v>
          </cell>
        </row>
        <row r="127">
          <cell r="B127" t="str">
            <v>642040 Insurance premiums</v>
          </cell>
        </row>
        <row r="128">
          <cell r="B128" t="str">
            <v>642042 Damage Payments</v>
          </cell>
        </row>
        <row r="129">
          <cell r="B129" t="str">
            <v>642043 Domestic Surge Claims</v>
          </cell>
        </row>
        <row r="130">
          <cell r="B130" t="str">
            <v>642044 Commercial Surge Claims</v>
          </cell>
        </row>
        <row r="131">
          <cell r="B131" t="str">
            <v>643000 Lease -Vehicles &amp; Mobil</v>
          </cell>
        </row>
        <row r="132">
          <cell r="B132" t="str">
            <v>643010 Fleet Management Fees</v>
          </cell>
        </row>
        <row r="133">
          <cell r="B133" t="str">
            <v>643020 Novated Lease Vehicles</v>
          </cell>
        </row>
        <row r="134">
          <cell r="B134" t="str">
            <v>643050 Hire -Vehicles and Mobi</v>
          </cell>
        </row>
        <row r="135">
          <cell r="B135" t="str">
            <v>643060 Lease of Plant &amp; Equip</v>
          </cell>
        </row>
        <row r="136">
          <cell r="B136" t="str">
            <v>643150 Hire - Plant and Equip</v>
          </cell>
        </row>
        <row r="137">
          <cell r="B137" t="str">
            <v>643300 Lease - Land and Build</v>
          </cell>
        </row>
        <row r="138">
          <cell r="B138" t="str">
            <v>643350 Hire-Land &amp; Build Power</v>
          </cell>
        </row>
        <row r="139">
          <cell r="B139" t="str">
            <v>643400 Lease - Computer Equip</v>
          </cell>
        </row>
        <row r="140">
          <cell r="B140" t="str">
            <v>643600 Lease - Office Equip</v>
          </cell>
        </row>
        <row r="141">
          <cell r="B141" t="str">
            <v>643690 Vehicle Service &amp; Maint</v>
          </cell>
        </row>
        <row r="142">
          <cell r="B142" t="str">
            <v>643695 Vehicle Maint Lab Costs</v>
          </cell>
        </row>
        <row r="143">
          <cell r="B143" t="str">
            <v>643700 Veh Parts &amp; Batteries</v>
          </cell>
        </row>
        <row r="144">
          <cell r="B144" t="str">
            <v>643710 Tool Costs</v>
          </cell>
        </row>
        <row r="145">
          <cell r="B145" t="str">
            <v>643720 Motor Vehicle Usage</v>
          </cell>
        </row>
        <row r="146">
          <cell r="B146" t="str">
            <v>643750 Veh and 3rd Party Reg</v>
          </cell>
        </row>
        <row r="147">
          <cell r="B147" t="str">
            <v>643755 Vehicle Toll Expense</v>
          </cell>
        </row>
        <row r="148">
          <cell r="B148" t="str">
            <v>643908 Freight &amp; Courier Fees</v>
          </cell>
        </row>
        <row r="149">
          <cell r="B149" t="str">
            <v>643925 Vehicle Parking - Perm</v>
          </cell>
        </row>
        <row r="150">
          <cell r="B150" t="str">
            <v>643930 Veh Parking - Non Perm</v>
          </cell>
        </row>
        <row r="151">
          <cell r="B151" t="str">
            <v>643940 Transport, Taxi</v>
          </cell>
        </row>
        <row r="152">
          <cell r="B152" t="str">
            <v>643960 Int Plan/Veh/Asset Hire</v>
          </cell>
        </row>
        <row r="153">
          <cell r="B153" t="str">
            <v>644070 Bad Debts Expense</v>
          </cell>
        </row>
        <row r="154">
          <cell r="B154" t="str">
            <v>644080 Doubtful Debts Expense</v>
          </cell>
        </row>
        <row r="155">
          <cell r="B155" t="str">
            <v>644090 Debt Collection Fees</v>
          </cell>
        </row>
        <row r="156">
          <cell r="B156" t="str">
            <v>644100 Agency Collection Fees</v>
          </cell>
        </row>
        <row r="157">
          <cell r="B157" t="str">
            <v>644650 Guarnted Service Levels</v>
          </cell>
        </row>
        <row r="158">
          <cell r="B158" t="str">
            <v>644660 Customer Comp -non GSL</v>
          </cell>
        </row>
        <row r="159">
          <cell r="B159" t="str">
            <v>644690 Campaign Rebates</v>
          </cell>
        </row>
        <row r="160">
          <cell r="B160" t="str">
            <v>645110 General Computing</v>
          </cell>
        </row>
        <row r="161">
          <cell r="B161" t="str">
            <v>645150 IT Licence Costs</v>
          </cell>
        </row>
        <row r="162">
          <cell r="B162" t="str">
            <v>645250 Hardware</v>
          </cell>
        </row>
        <row r="163">
          <cell r="B163" t="str">
            <v>645300 Data Networks Expense</v>
          </cell>
        </row>
        <row r="164">
          <cell r="B164" t="str">
            <v>645400 PC Software and Upgrade</v>
          </cell>
        </row>
        <row r="165">
          <cell r="B165" t="str">
            <v>646010 Communications Charges</v>
          </cell>
        </row>
        <row r="166">
          <cell r="B166" t="str">
            <v>646050 Internet Useage Expense</v>
          </cell>
        </row>
        <row r="167">
          <cell r="B167" t="str">
            <v>646400 Postal Charges</v>
          </cell>
        </row>
        <row r="168">
          <cell r="B168" t="str">
            <v>646500 Phones, Mobile &amp; Pagers</v>
          </cell>
        </row>
        <row r="169">
          <cell r="B169" t="str">
            <v>647200 Advertising</v>
          </cell>
        </row>
        <row r="170">
          <cell r="B170" t="str">
            <v>647250 Brand Sponsorship</v>
          </cell>
        </row>
        <row r="171">
          <cell r="B171" t="str">
            <v>647300 Direct &amp; Tele Marketing</v>
          </cell>
        </row>
        <row r="172">
          <cell r="B172" t="str">
            <v>647400 Photographic Expnditure</v>
          </cell>
        </row>
        <row r="173">
          <cell r="B173" t="str">
            <v>647500 Corporate Brochures</v>
          </cell>
        </row>
        <row r="174">
          <cell r="B174" t="str">
            <v>647600 Promotional Products</v>
          </cell>
        </row>
        <row r="175">
          <cell r="B175" t="str">
            <v>648030 Bank Fees</v>
          </cell>
        </row>
        <row r="176">
          <cell r="B176" t="str">
            <v>648031 Dishonoured Cheque Fees</v>
          </cell>
        </row>
        <row r="177">
          <cell r="B177" t="str">
            <v>648034 Fed Bank Act Debits Tax</v>
          </cell>
        </row>
        <row r="178">
          <cell r="B178" t="str">
            <v>648100 Fringe Benefits Tax</v>
          </cell>
        </row>
        <row r="179">
          <cell r="B179" t="str">
            <v>648200 Land Tax</v>
          </cell>
        </row>
        <row r="180">
          <cell r="B180" t="str">
            <v>648210 Water Rates</v>
          </cell>
        </row>
        <row r="181">
          <cell r="B181" t="str">
            <v>648220 Council Rates</v>
          </cell>
        </row>
        <row r="182">
          <cell r="B182" t="str">
            <v>648230 Elec Expense</v>
          </cell>
        </row>
        <row r="183">
          <cell r="B183" t="str">
            <v>648240 Gas Used</v>
          </cell>
        </row>
        <row r="184">
          <cell r="B184" t="str">
            <v>648300 Stamp Duty</v>
          </cell>
        </row>
        <row r="185">
          <cell r="B185" t="str">
            <v>648400 Penalties &amp; Fines</v>
          </cell>
        </row>
        <row r="186">
          <cell r="B186" t="str">
            <v>648500 Oth Govt Charges &amp; Levy</v>
          </cell>
        </row>
        <row r="187">
          <cell r="B187" t="str">
            <v>648550 Listing &amp; Share Reg Exp</v>
          </cell>
        </row>
        <row r="188">
          <cell r="B188" t="str">
            <v>648600 Permits &amp; Oth Licences</v>
          </cell>
        </row>
        <row r="189">
          <cell r="B189" t="str">
            <v>648620 Dist Licence Fee</v>
          </cell>
        </row>
        <row r="190">
          <cell r="B190" t="str">
            <v>648630 Ombudsman Levy</v>
          </cell>
        </row>
        <row r="191">
          <cell r="B191" t="str">
            <v>648640 Office of Gas &amp; Safety</v>
          </cell>
        </row>
        <row r="192">
          <cell r="B192" t="str">
            <v>648650 CEI Levy</v>
          </cell>
        </row>
        <row r="193">
          <cell r="B193" t="str">
            <v>649940 Foreign Ex gains/losses</v>
          </cell>
        </row>
        <row r="194">
          <cell r="B194" t="str">
            <v>649945 Unrealised PL Gain/Loss</v>
          </cell>
        </row>
        <row r="195">
          <cell r="B195" t="str">
            <v>649950 Financial Adjustments</v>
          </cell>
        </row>
        <row r="196">
          <cell r="B196" t="str">
            <v>659000 Miscellaneous General</v>
          </cell>
        </row>
        <row r="197">
          <cell r="B197" t="str">
            <v>659001 Oth Accom -452 Flinders</v>
          </cell>
        </row>
        <row r="198">
          <cell r="B198" t="str">
            <v>659002 Office Expenses</v>
          </cell>
        </row>
        <row r="199">
          <cell r="B199" t="str">
            <v>659005 Reward and Recognition</v>
          </cell>
        </row>
        <row r="200">
          <cell r="B200" t="str">
            <v>659008 Emp Assistance Programs</v>
          </cell>
        </row>
        <row r="201">
          <cell r="B201" t="str">
            <v>659010 Light Meals on Premises</v>
          </cell>
        </row>
        <row r="202">
          <cell r="B202" t="str">
            <v>659012 NonMeal Entertain staff</v>
          </cell>
        </row>
        <row r="203">
          <cell r="B203" t="str">
            <v>659014 Corporate Box Expend</v>
          </cell>
        </row>
        <row r="204">
          <cell r="B204" t="str">
            <v>659015 Meal Entertain- Staff</v>
          </cell>
        </row>
        <row r="205">
          <cell r="B205" t="str">
            <v>659017 Meal Ent.- Ext Parties</v>
          </cell>
        </row>
        <row r="206">
          <cell r="B206" t="str">
            <v>659018 Entertain Exp- Non-ded</v>
          </cell>
        </row>
        <row r="207">
          <cell r="B207" t="str">
            <v>659020 Corp Subscript &amp; M'ship</v>
          </cell>
        </row>
        <row r="208">
          <cell r="B208" t="str">
            <v>659025 Subscrip- News/Magazine</v>
          </cell>
        </row>
        <row r="209">
          <cell r="B209" t="str">
            <v>659030 Emp Subscript/Memb'ship</v>
          </cell>
        </row>
        <row r="210">
          <cell r="B210" t="str">
            <v>659032 Sponsorship</v>
          </cell>
        </row>
        <row r="211">
          <cell r="B211" t="str">
            <v>659070 Employee Relocation Exp</v>
          </cell>
        </row>
        <row r="212">
          <cell r="B212" t="str">
            <v>659075 Corporate Wardrobe Exp</v>
          </cell>
        </row>
        <row r="213">
          <cell r="B213" t="str">
            <v>659080 Expense Reimbt FBT</v>
          </cell>
        </row>
        <row r="214">
          <cell r="B214" t="str">
            <v>659082 Expense Reimbt Non FBT</v>
          </cell>
        </row>
        <row r="215">
          <cell r="B215" t="str">
            <v>659105 Training Expenses</v>
          </cell>
        </row>
        <row r="216">
          <cell r="B216" t="str">
            <v>659108 Emplyee Educ Assistance</v>
          </cell>
        </row>
        <row r="217">
          <cell r="B217" t="str">
            <v>659110 Ext Sem &amp;Conf &gt;4hrs</v>
          </cell>
        </row>
        <row r="218">
          <cell r="B218" t="str">
            <v>659115 Ext Sem &amp; Conf &lt; 4 hrs</v>
          </cell>
        </row>
        <row r="219">
          <cell r="B219" t="str">
            <v>659320 O/S Travel - Employ Bus</v>
          </cell>
        </row>
        <row r="220">
          <cell r="B220" t="str">
            <v>659321 O/S Travel-SpouseCosts</v>
          </cell>
        </row>
        <row r="221">
          <cell r="B221" t="str">
            <v>659322 Dom Travel - Emp Bus</v>
          </cell>
        </row>
        <row r="222">
          <cell r="B222" t="str">
            <v>659323 Dom Travel -Spouse Cost</v>
          </cell>
        </row>
        <row r="223">
          <cell r="B223" t="str">
            <v>659324 Victoria Travl -Emp Bus</v>
          </cell>
        </row>
        <row r="224">
          <cell r="B224" t="str">
            <v>659330 O/S Accom - Employ</v>
          </cell>
        </row>
        <row r="225">
          <cell r="B225" t="str">
            <v>659331 O/S Accom - Spouse Cost</v>
          </cell>
        </row>
        <row r="226">
          <cell r="B226" t="str">
            <v>659332 Dom Accom - Employee</v>
          </cell>
        </row>
        <row r="227">
          <cell r="B227" t="str">
            <v>659333 Domestic Accom - Spouse</v>
          </cell>
        </row>
        <row r="228">
          <cell r="B228" t="str">
            <v>660040 WDV Fix Assets Retired</v>
          </cell>
        </row>
        <row r="229">
          <cell r="B229" t="str">
            <v>661000 Abnormal Items</v>
          </cell>
        </row>
        <row r="230">
          <cell r="B230" t="str">
            <v>672100 Subordin Debt Interest</v>
          </cell>
        </row>
        <row r="231">
          <cell r="B231" t="str">
            <v>672101 Facility Interest</v>
          </cell>
        </row>
        <row r="232">
          <cell r="B232" t="str">
            <v>672200 Senior debt loan int</v>
          </cell>
        </row>
        <row r="233">
          <cell r="B233" t="str">
            <v>672260 Finance Charge Fees</v>
          </cell>
        </row>
        <row r="234">
          <cell r="B234" t="str">
            <v>672300 Loan Flotation Amort</v>
          </cell>
        </row>
        <row r="235">
          <cell r="B235" t="str">
            <v>672320 Debt Financing Costs</v>
          </cell>
        </row>
        <row r="236">
          <cell r="B236" t="str">
            <v>672400 Interco interest to sub</v>
          </cell>
        </row>
        <row r="237">
          <cell r="B237" t="str">
            <v>672600 Cap Finance Charges</v>
          </cell>
        </row>
        <row r="238">
          <cell r="B238" t="str">
            <v>673000 NPV InterExp(non-cash)</v>
          </cell>
        </row>
        <row r="239">
          <cell r="B239" t="str">
            <v>673010 DefinedBenefit InterExp</v>
          </cell>
        </row>
        <row r="240">
          <cell r="B240" t="str">
            <v>504550 Int - Electricity NUOS</v>
          </cell>
        </row>
        <row r="241">
          <cell r="B241" t="str">
            <v>504552 Elect NUOS External</v>
          </cell>
        </row>
        <row r="242">
          <cell r="B242" t="str">
            <v>504553 Electricity IMRO Rev</v>
          </cell>
        </row>
        <row r="243">
          <cell r="B243" t="str">
            <v>504554 Cross Bound Netwk Rev</v>
          </cell>
        </row>
        <row r="244">
          <cell r="B244" t="str">
            <v>504557 Elect Excluded ServInt</v>
          </cell>
        </row>
        <row r="245">
          <cell r="B245" t="str">
            <v>504558 Elect Excl Services Ext</v>
          </cell>
        </row>
        <row r="246">
          <cell r="B246" t="str">
            <v>504565 Network Revenue - UAFG</v>
          </cell>
        </row>
        <row r="247">
          <cell r="B247" t="str">
            <v>504600 Int-Gas DUOS Tariff V</v>
          </cell>
        </row>
        <row r="248">
          <cell r="B248" t="str">
            <v>504610 Gas DUOS Tariff V Ext.</v>
          </cell>
        </row>
        <row r="249">
          <cell r="B249" t="str">
            <v>504620 Int - Gas DUOS Tariff D</v>
          </cell>
        </row>
        <row r="250">
          <cell r="B250" t="str">
            <v>504625 Int-Network RevExclServ</v>
          </cell>
        </row>
        <row r="251">
          <cell r="B251" t="str">
            <v>504630 Gas DUOS Tariff D Ext.</v>
          </cell>
        </row>
        <row r="252">
          <cell r="B252" t="str">
            <v>519000 Elec Income - Other</v>
          </cell>
        </row>
        <row r="253">
          <cell r="B253" t="str">
            <v>530000 Interest Income</v>
          </cell>
        </row>
        <row r="254">
          <cell r="B254" t="str">
            <v>530002 InterestRevenue-SPILoan</v>
          </cell>
        </row>
        <row r="255">
          <cell r="B255" t="str">
            <v>530005 Investment Interest Rev</v>
          </cell>
        </row>
        <row r="256">
          <cell r="B256" t="str">
            <v>530055 Intercoy IntRev to Subs</v>
          </cell>
        </row>
        <row r="257">
          <cell r="B257" t="str">
            <v>530060 Other Interest Revenue</v>
          </cell>
        </row>
        <row r="258">
          <cell r="B258" t="str">
            <v>540800 Inter-company Revenue</v>
          </cell>
        </row>
        <row r="259">
          <cell r="B259" t="str">
            <v>540820 Int-Gas FRC Recov&amp;Meter</v>
          </cell>
        </row>
        <row r="260">
          <cell r="B260" t="str">
            <v>540823 Int - Gas Excluded Serv</v>
          </cell>
        </row>
        <row r="261">
          <cell r="B261" t="str">
            <v>540830 Rev Networks Mgt Fee</v>
          </cell>
        </row>
        <row r="262">
          <cell r="B262" t="str">
            <v>540835 MngtCoy Service ChrgRev</v>
          </cell>
        </row>
        <row r="263">
          <cell r="B263" t="str">
            <v>540837 MngtCoy Perform Fee Rev</v>
          </cell>
        </row>
        <row r="264">
          <cell r="B264" t="str">
            <v>540855 Rev DMS Franchise Meter</v>
          </cell>
        </row>
        <row r="265">
          <cell r="B265" t="str">
            <v>540862 Rev Elect Asset Sales</v>
          </cell>
        </row>
        <row r="266">
          <cell r="B266" t="str">
            <v>540864 Rev Net Gas AssetSales</v>
          </cell>
        </row>
        <row r="267">
          <cell r="B267" t="str">
            <v>560060 Profit on sale of Asset</v>
          </cell>
        </row>
        <row r="268">
          <cell r="B268" t="str">
            <v>560100 Rev on Sale of Assets</v>
          </cell>
        </row>
        <row r="269">
          <cell r="B269" t="str">
            <v>560101 Minor Disposal Sales</v>
          </cell>
        </row>
        <row r="270">
          <cell r="B270" t="str">
            <v>560107 Connection Serv-Distri</v>
          </cell>
        </row>
        <row r="271">
          <cell r="B271" t="str">
            <v>560109 Connection Serv-Distn</v>
          </cell>
        </row>
        <row r="272">
          <cell r="B272" t="str">
            <v>560111 ConnectionServ-InterCoy</v>
          </cell>
        </row>
        <row r="273">
          <cell r="B273" t="str">
            <v>560112 ConnectionServ-Gen</v>
          </cell>
        </row>
        <row r="274">
          <cell r="B274" t="str">
            <v>560113 Connection Serv-Vencorp</v>
          </cell>
        </row>
        <row r="275">
          <cell r="B275" t="str">
            <v>560119 Joint Use of Poles</v>
          </cell>
        </row>
        <row r="276">
          <cell r="B276" t="str">
            <v>560125 Non-regulated Revenue</v>
          </cell>
        </row>
        <row r="277">
          <cell r="B277" t="str">
            <v>560129 Bad Debts Recovered</v>
          </cell>
        </row>
        <row r="278">
          <cell r="B278" t="str">
            <v>560131 Property Rentals</v>
          </cell>
        </row>
        <row r="279">
          <cell r="B279" t="str">
            <v>560140 Revenue on Sale-Invent</v>
          </cell>
        </row>
        <row r="280">
          <cell r="B280" t="str">
            <v>560143 Recoverable Wks Revenue</v>
          </cell>
        </row>
        <row r="281">
          <cell r="B281" t="str">
            <v>560145 Claims Recovery</v>
          </cell>
        </row>
        <row r="282">
          <cell r="B282" t="str">
            <v>560150 Project External Rev</v>
          </cell>
        </row>
        <row r="283">
          <cell r="B283" t="str">
            <v>560151 Mtce &amp; Consult/CondMon</v>
          </cell>
        </row>
        <row r="284">
          <cell r="B284" t="str">
            <v>560152 Ext Gas FRC Rec&amp;Meter</v>
          </cell>
        </row>
        <row r="285">
          <cell r="B285" t="str">
            <v>560153 Gas Excl Services Extn</v>
          </cell>
        </row>
        <row r="286">
          <cell r="B286" t="str">
            <v>560154 Gas Meter Reading Rev</v>
          </cell>
        </row>
        <row r="287">
          <cell r="B287" t="str">
            <v>560155 Meter Provisioning Rev</v>
          </cell>
        </row>
        <row r="288">
          <cell r="B288" t="str">
            <v>560156 W/sale Meter Read Rev</v>
          </cell>
        </row>
        <row r="289">
          <cell r="B289" t="str">
            <v>560157 Contest Meter Reading</v>
          </cell>
        </row>
        <row r="290">
          <cell r="B290" t="str">
            <v>560160 Metering &amp; Prot Cntrl</v>
          </cell>
        </row>
        <row r="291">
          <cell r="B291" t="str">
            <v>560171 Int-Contribn-Cap Wks</v>
          </cell>
        </row>
        <row r="292">
          <cell r="B292" t="str">
            <v>560172 Contrib for Capital Wks</v>
          </cell>
        </row>
        <row r="293">
          <cell r="B293" t="str">
            <v>560173 HV Equalisat Rev-LVonly</v>
          </cell>
        </row>
        <row r="294">
          <cell r="B294" t="str">
            <v>560174 Rego and TAC Refunds</v>
          </cell>
        </row>
        <row r="295">
          <cell r="B295" t="str">
            <v>560190 Unrealised gains-deriv</v>
          </cell>
        </row>
        <row r="296">
          <cell r="B296" t="str">
            <v>560199 Other Revenue</v>
          </cell>
        </row>
        <row r="297">
          <cell r="B297" t="str">
            <v>560200 ESI Communications Serv</v>
          </cell>
        </row>
        <row r="298">
          <cell r="B298" t="str">
            <v>560201 Antenna Site Leasing</v>
          </cell>
        </row>
        <row r="299">
          <cell r="B299" t="str">
            <v>560202 Antenna Site Lease-HVT</v>
          </cell>
        </row>
        <row r="300">
          <cell r="B300" t="str">
            <v>560210 Chem Serv/ProtectCntl</v>
          </cell>
        </row>
        <row r="301">
          <cell r="B301" t="str">
            <v>560211 Chem Services-Singapore</v>
          </cell>
        </row>
        <row r="302">
          <cell r="B302" t="str">
            <v>560220 State Mobile Radio</v>
          </cell>
        </row>
        <row r="303">
          <cell r="B303" t="str">
            <v>561000 InterCoy Dividend Rev</v>
          </cell>
        </row>
        <row r="304">
          <cell r="B304" t="str">
            <v>564500 Seagas - Share-Profits</v>
          </cell>
        </row>
        <row r="305">
          <cell r="B305" t="str">
            <v>699991 Expense Clearing</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w Customers (Raw)"/>
      <sheetName val="Existing Customers (Raw)"/>
      <sheetName val="Existing Customers (Net)"/>
      <sheetName val="Tariff Transfers"/>
      <sheetName val="VERSION CONTROL"/>
      <sheetName val="Per Customer Demand"/>
      <sheetName val="New Customers (Net)"/>
      <sheetName val="Existing Customers (Modified)"/>
      <sheetName val="Solar Data"/>
      <sheetName val="Energy Per Customer"/>
      <sheetName val="Forecast input"/>
      <sheetName val="Extended_Formula"/>
      <sheetName val="Sheet1"/>
      <sheetName val="Forecast Calcs"/>
      <sheetName val="Reporting Input"/>
      <sheetName val="Reporting Output"/>
      <sheetName val="Chart2"/>
      <sheetName val="Energy_Efficiency"/>
    </sheetNames>
    <sheetDataSet>
      <sheetData sheetId="0"/>
      <sheetData sheetId="1"/>
      <sheetData sheetId="2"/>
      <sheetData sheetId="3"/>
      <sheetData sheetId="4"/>
      <sheetData sheetId="5"/>
      <sheetData sheetId="6"/>
      <sheetData sheetId="7"/>
      <sheetData sheetId="8"/>
      <sheetData sheetId="9"/>
      <sheetData sheetId="10">
        <row r="3">
          <cell r="CT3" t="str">
            <v>Fixed</v>
          </cell>
          <cell r="CX3" t="str">
            <v>Number</v>
          </cell>
          <cell r="DB3" t="str">
            <v>Export</v>
          </cell>
          <cell r="DC3" t="str">
            <v>Increased</v>
          </cell>
        </row>
        <row r="4">
          <cell r="CX4" t="str">
            <v>kWh</v>
          </cell>
          <cell r="DB4" t="str">
            <v>Displacement</v>
          </cell>
          <cell r="DC4" t="str">
            <v>Reduced</v>
          </cell>
        </row>
        <row r="5">
          <cell r="DB5" t="str">
            <v>Number of Installations</v>
          </cell>
        </row>
        <row r="6">
          <cell r="CX6" t="str">
            <v>Export kWh</v>
          </cell>
        </row>
        <row r="7">
          <cell r="CX7" t="str">
            <v>Summer Export kWh</v>
          </cell>
        </row>
        <row r="11">
          <cell r="C11">
            <v>2014</v>
          </cell>
        </row>
        <row r="12">
          <cell r="C12">
            <v>41912</v>
          </cell>
        </row>
        <row r="88">
          <cell r="B88" t="str">
            <v>NEE26</v>
          </cell>
          <cell r="C88" t="str">
            <v>Number of Installations</v>
          </cell>
          <cell r="G88" t="str">
            <v>NEE11</v>
          </cell>
        </row>
        <row r="89">
          <cell r="B89" t="str">
            <v>NEE26</v>
          </cell>
          <cell r="C89" t="str">
            <v>Export</v>
          </cell>
        </row>
        <row r="90">
          <cell r="B90" t="str">
            <v>NEE26</v>
          </cell>
          <cell r="C90" t="str">
            <v>Displacement</v>
          </cell>
        </row>
        <row r="91">
          <cell r="B91" t="str">
            <v>NEE27</v>
          </cell>
          <cell r="C91" t="str">
            <v>Number of Installations</v>
          </cell>
          <cell r="G91" t="str">
            <v>NEE12</v>
          </cell>
        </row>
        <row r="92">
          <cell r="B92" t="str">
            <v>NEE27</v>
          </cell>
          <cell r="C92" t="str">
            <v>Export</v>
          </cell>
        </row>
        <row r="93">
          <cell r="B93" t="str">
            <v>NEE27</v>
          </cell>
          <cell r="C93" t="str">
            <v>Displacement</v>
          </cell>
        </row>
        <row r="94">
          <cell r="B94" t="str">
            <v>NEE26</v>
          </cell>
          <cell r="C94" t="str">
            <v>Number of Installations</v>
          </cell>
          <cell r="G94" t="str">
            <v>NEE13</v>
          </cell>
        </row>
        <row r="95">
          <cell r="B95" t="str">
            <v>NEE26</v>
          </cell>
          <cell r="C95" t="str">
            <v>Export</v>
          </cell>
        </row>
        <row r="96">
          <cell r="B96" t="str">
            <v>NEE26</v>
          </cell>
          <cell r="C96" t="str">
            <v>Displacement</v>
          </cell>
        </row>
        <row r="97">
          <cell r="B97" t="str">
            <v>NEE26</v>
          </cell>
          <cell r="C97" t="str">
            <v>Number of Installations</v>
          </cell>
          <cell r="G97" t="str">
            <v>NEE20</v>
          </cell>
        </row>
        <row r="98">
          <cell r="B98" t="str">
            <v>NEE26</v>
          </cell>
          <cell r="C98" t="str">
            <v>Export</v>
          </cell>
        </row>
        <row r="99">
          <cell r="B99" t="str">
            <v>NEE26</v>
          </cell>
          <cell r="C99" t="str">
            <v>Displacement</v>
          </cell>
        </row>
        <row r="119">
          <cell r="B119" t="str">
            <v>Epping Fruit Market</v>
          </cell>
          <cell r="C119" t="str">
            <v>NSP81</v>
          </cell>
          <cell r="D119" t="str">
            <v>Fixed</v>
          </cell>
          <cell r="E119" t="str">
            <v>Increased</v>
          </cell>
        </row>
        <row r="120">
          <cell r="B120" t="str">
            <v>Epping Fruit Market</v>
          </cell>
          <cell r="C120" t="str">
            <v>NSP81</v>
          </cell>
          <cell r="D120" t="str">
            <v>Peak</v>
          </cell>
          <cell r="E120" t="str">
            <v>Increased</v>
          </cell>
        </row>
        <row r="121">
          <cell r="B121" t="str">
            <v>Epping Fruit Market</v>
          </cell>
          <cell r="C121" t="str">
            <v>NSP81</v>
          </cell>
          <cell r="D121" t="str">
            <v>OffPeak</v>
          </cell>
          <cell r="E121" t="str">
            <v>Increased</v>
          </cell>
        </row>
        <row r="122">
          <cell r="B122" t="str">
            <v>Epping Fruit Market</v>
          </cell>
          <cell r="C122" t="str">
            <v>NSP81</v>
          </cell>
          <cell r="D122" t="str">
            <v>DemandCap</v>
          </cell>
          <cell r="E122" t="str">
            <v>Increased</v>
          </cell>
        </row>
        <row r="123">
          <cell r="B123" t="str">
            <v>Epping Fruit Market</v>
          </cell>
          <cell r="C123" t="str">
            <v>NSP81</v>
          </cell>
          <cell r="D123" t="str">
            <v>DemandCpp</v>
          </cell>
          <cell r="E123" t="str">
            <v>Increased</v>
          </cell>
        </row>
        <row r="124">
          <cell r="B124" t="str">
            <v>Epping Fruit Market</v>
          </cell>
          <cell r="C124" t="str">
            <v>NSP81</v>
          </cell>
          <cell r="D124" t="str">
            <v>Fixed</v>
          </cell>
          <cell r="E124" t="str">
            <v>Increased</v>
          </cell>
        </row>
        <row r="125">
          <cell r="B125" t="str">
            <v>Epping Fruit Market</v>
          </cell>
          <cell r="C125" t="str">
            <v>NSP81</v>
          </cell>
          <cell r="D125" t="str">
            <v>Peak</v>
          </cell>
          <cell r="E125" t="str">
            <v>Increased</v>
          </cell>
        </row>
        <row r="126">
          <cell r="B126" t="str">
            <v>Epping Fruit Market</v>
          </cell>
          <cell r="C126" t="str">
            <v>NSP81</v>
          </cell>
          <cell r="D126" t="str">
            <v>OffPeak</v>
          </cell>
          <cell r="E126" t="str">
            <v>Increased</v>
          </cell>
        </row>
        <row r="127">
          <cell r="B127" t="str">
            <v>Epping Fruit Market</v>
          </cell>
          <cell r="C127" t="str">
            <v>NSP81</v>
          </cell>
          <cell r="D127" t="str">
            <v>DemandCap</v>
          </cell>
          <cell r="E127" t="str">
            <v>Increased</v>
          </cell>
        </row>
        <row r="128">
          <cell r="B128" t="str">
            <v>Epping Fruit Market</v>
          </cell>
          <cell r="C128" t="str">
            <v>NSP81</v>
          </cell>
          <cell r="D128" t="str">
            <v>DemandCpp</v>
          </cell>
          <cell r="E128" t="str">
            <v>Increased</v>
          </cell>
        </row>
        <row r="129">
          <cell r="B129" t="str">
            <v>Off Peak Hot Water</v>
          </cell>
          <cell r="C129" t="str">
            <v>NEE13</v>
          </cell>
          <cell r="D129" t="str">
            <v>OffPeak</v>
          </cell>
          <cell r="E129" t="str">
            <v>Reduced</v>
          </cell>
        </row>
        <row r="137">
          <cell r="B137" t="str">
            <v>6 Star Energy Rating</v>
          </cell>
          <cell r="C137" t="str">
            <v>Residential</v>
          </cell>
          <cell r="D137" t="str">
            <v>All time usage</v>
          </cell>
          <cell r="E137" t="str">
            <v>Reduced</v>
          </cell>
        </row>
        <row r="138">
          <cell r="B138" t="str">
            <v>6 Star Energy Rating</v>
          </cell>
          <cell r="C138" t="str">
            <v>Small Commercial</v>
          </cell>
          <cell r="D138" t="str">
            <v>All time usage</v>
          </cell>
          <cell r="E138" t="str">
            <v>Increased</v>
          </cell>
        </row>
        <row r="156">
          <cell r="B156" t="str">
            <v>NEE11</v>
          </cell>
          <cell r="E156" t="str">
            <v>Number</v>
          </cell>
          <cell r="F156" t="str">
            <v>Residential</v>
          </cell>
          <cell r="G156" t="str">
            <v>All time usage</v>
          </cell>
        </row>
        <row r="157">
          <cell r="B157" t="str">
            <v>NEE11</v>
          </cell>
          <cell r="E157" t="str">
            <v>kWh</v>
          </cell>
          <cell r="F157" t="str">
            <v>Residential</v>
          </cell>
          <cell r="G157" t="str">
            <v>All time usage</v>
          </cell>
        </row>
        <row r="158">
          <cell r="B158" t="str">
            <v>NEE11</v>
          </cell>
          <cell r="E158" t="str">
            <v>kWh</v>
          </cell>
          <cell r="F158" t="str">
            <v>Residential</v>
          </cell>
          <cell r="G158" t="str">
            <v>All time usage</v>
          </cell>
        </row>
        <row r="159">
          <cell r="B159" t="str">
            <v>NEN11</v>
          </cell>
          <cell r="E159" t="str">
            <v>Number</v>
          </cell>
          <cell r="F159" t="str">
            <v>Residential</v>
          </cell>
          <cell r="G159" t="str">
            <v>All time usage</v>
          </cell>
        </row>
        <row r="160">
          <cell r="B160" t="str">
            <v>NEN11</v>
          </cell>
          <cell r="E160" t="str">
            <v>kWh</v>
          </cell>
          <cell r="F160" t="str">
            <v>Residential</v>
          </cell>
          <cell r="G160" t="str">
            <v>All time usage</v>
          </cell>
        </row>
        <row r="161">
          <cell r="B161" t="str">
            <v>NEN11</v>
          </cell>
          <cell r="E161" t="str">
            <v>kWh</v>
          </cell>
          <cell r="F161" t="str">
            <v>Residential</v>
          </cell>
          <cell r="G161" t="str">
            <v>All time usage</v>
          </cell>
        </row>
        <row r="162">
          <cell r="B162" t="str">
            <v>NSP11</v>
          </cell>
          <cell r="E162" t="str">
            <v>Number</v>
          </cell>
          <cell r="F162" t="str">
            <v>Residential</v>
          </cell>
          <cell r="G162" t="str">
            <v>All time usage</v>
          </cell>
        </row>
        <row r="163">
          <cell r="B163" t="str">
            <v>NSP11</v>
          </cell>
          <cell r="E163" t="str">
            <v>kWh</v>
          </cell>
          <cell r="F163" t="str">
            <v>Residential</v>
          </cell>
          <cell r="G163" t="str">
            <v>All time usage</v>
          </cell>
        </row>
        <row r="164">
          <cell r="B164" t="str">
            <v>NSP11</v>
          </cell>
          <cell r="E164" t="str">
            <v>kWh</v>
          </cell>
          <cell r="F164" t="str">
            <v>Residential</v>
          </cell>
          <cell r="G164" t="str">
            <v>All time usage</v>
          </cell>
        </row>
        <row r="165">
          <cell r="B165" t="str">
            <v>NSP11</v>
          </cell>
          <cell r="E165" t="str">
            <v>kWh</v>
          </cell>
          <cell r="F165" t="str">
            <v>Residential</v>
          </cell>
          <cell r="G165" t="str">
            <v>All time usage</v>
          </cell>
        </row>
        <row r="166">
          <cell r="B166" t="str">
            <v>NSP11</v>
          </cell>
          <cell r="E166" t="str">
            <v>kWh</v>
          </cell>
          <cell r="F166" t="str">
            <v>Residential</v>
          </cell>
          <cell r="G166" t="str">
            <v>All time usage</v>
          </cell>
        </row>
        <row r="167">
          <cell r="B167" t="str">
            <v>NEE12</v>
          </cell>
          <cell r="E167" t="str">
            <v>Number</v>
          </cell>
          <cell r="F167" t="str">
            <v>Small Commercial</v>
          </cell>
          <cell r="G167" t="str">
            <v>All time usage</v>
          </cell>
        </row>
        <row r="168">
          <cell r="B168" t="str">
            <v>NEE12</v>
          </cell>
          <cell r="E168" t="str">
            <v>kWh</v>
          </cell>
          <cell r="F168" t="str">
            <v>Small Commercial</v>
          </cell>
          <cell r="G168" t="str">
            <v>All time usage</v>
          </cell>
        </row>
        <row r="169">
          <cell r="B169" t="str">
            <v>NEE12</v>
          </cell>
          <cell r="E169" t="str">
            <v>kWh</v>
          </cell>
          <cell r="F169" t="str">
            <v>Small Commercial</v>
          </cell>
          <cell r="G169" t="str">
            <v>All time usage</v>
          </cell>
        </row>
        <row r="170">
          <cell r="B170" t="str">
            <v>NEN12</v>
          </cell>
          <cell r="E170" t="str">
            <v>Number</v>
          </cell>
          <cell r="F170" t="str">
            <v>Small Commercial</v>
          </cell>
          <cell r="G170" t="str">
            <v>All time usage</v>
          </cell>
        </row>
        <row r="171">
          <cell r="B171" t="str">
            <v>NEN12</v>
          </cell>
          <cell r="E171" t="str">
            <v>kWh</v>
          </cell>
          <cell r="F171" t="str">
            <v>Small Commercial</v>
          </cell>
          <cell r="G171" t="str">
            <v>All time usage</v>
          </cell>
        </row>
        <row r="172">
          <cell r="B172" t="str">
            <v>NEN12</v>
          </cell>
          <cell r="E172" t="str">
            <v>kWh</v>
          </cell>
          <cell r="F172" t="str">
            <v>Small Commercial</v>
          </cell>
          <cell r="G172" t="str">
            <v>All time usage</v>
          </cell>
        </row>
        <row r="173">
          <cell r="B173" t="str">
            <v>NSP12</v>
          </cell>
          <cell r="E173" t="str">
            <v>Number</v>
          </cell>
          <cell r="F173" t="str">
            <v>Small Commercial</v>
          </cell>
          <cell r="G173" t="str">
            <v>All time usage</v>
          </cell>
        </row>
        <row r="174">
          <cell r="B174" t="str">
            <v>NSP12</v>
          </cell>
          <cell r="E174" t="str">
            <v>kWh</v>
          </cell>
          <cell r="F174" t="str">
            <v>Small Commercial</v>
          </cell>
          <cell r="G174" t="str">
            <v>All time usage</v>
          </cell>
        </row>
        <row r="175">
          <cell r="B175" t="str">
            <v>NSP12</v>
          </cell>
          <cell r="E175" t="str">
            <v>kWh</v>
          </cell>
          <cell r="F175" t="str">
            <v>Small Commercial</v>
          </cell>
          <cell r="G175" t="str">
            <v>All time usage</v>
          </cell>
        </row>
        <row r="176">
          <cell r="B176" t="str">
            <v>NSP12</v>
          </cell>
          <cell r="E176" t="str">
            <v>kWh</v>
          </cell>
          <cell r="F176" t="str">
            <v>Small Commercial</v>
          </cell>
          <cell r="G176" t="str">
            <v>All time usage</v>
          </cell>
        </row>
        <row r="177">
          <cell r="B177" t="str">
            <v>NSP12</v>
          </cell>
          <cell r="E177" t="str">
            <v>kWh</v>
          </cell>
          <cell r="F177" t="str">
            <v>Small Commercial</v>
          </cell>
          <cell r="G177" t="str">
            <v>All time usage</v>
          </cell>
        </row>
        <row r="178">
          <cell r="B178" t="str">
            <v>NEE13</v>
          </cell>
          <cell r="E178" t="str">
            <v>Number</v>
          </cell>
          <cell r="F178" t="str">
            <v>Residential</v>
          </cell>
          <cell r="G178" t="str">
            <v>All time usage</v>
          </cell>
        </row>
        <row r="179">
          <cell r="B179" t="str">
            <v>NEE13</v>
          </cell>
          <cell r="E179" t="str">
            <v>kWh</v>
          </cell>
          <cell r="F179" t="str">
            <v>Residential</v>
          </cell>
          <cell r="G179" t="str">
            <v>All time usage</v>
          </cell>
        </row>
        <row r="180">
          <cell r="B180" t="str">
            <v>NEE13</v>
          </cell>
          <cell r="E180" t="str">
            <v>kWh</v>
          </cell>
          <cell r="F180" t="str">
            <v>Residential</v>
          </cell>
          <cell r="G180" t="str">
            <v>All time usage</v>
          </cell>
        </row>
        <row r="181">
          <cell r="B181" t="str">
            <v>NEE13</v>
          </cell>
          <cell r="E181" t="str">
            <v>kWh</v>
          </cell>
          <cell r="F181" t="str">
            <v>Residential</v>
          </cell>
          <cell r="G181" t="str">
            <v>All time usage</v>
          </cell>
        </row>
        <row r="182">
          <cell r="B182" t="str">
            <v>NEN13</v>
          </cell>
          <cell r="E182" t="str">
            <v>Number</v>
          </cell>
          <cell r="F182" t="str">
            <v>Residential</v>
          </cell>
          <cell r="G182" t="str">
            <v>All time usage</v>
          </cell>
        </row>
        <row r="183">
          <cell r="B183" t="str">
            <v>NEN13</v>
          </cell>
          <cell r="E183" t="str">
            <v>kWh</v>
          </cell>
          <cell r="F183" t="str">
            <v>Residential</v>
          </cell>
          <cell r="G183" t="str">
            <v>All time usage</v>
          </cell>
        </row>
        <row r="184">
          <cell r="B184" t="str">
            <v>NEN13</v>
          </cell>
          <cell r="E184" t="str">
            <v>kWh</v>
          </cell>
          <cell r="F184" t="str">
            <v>Residential</v>
          </cell>
          <cell r="G184" t="str">
            <v>All time usage</v>
          </cell>
        </row>
        <row r="185">
          <cell r="B185" t="str">
            <v>NEN13</v>
          </cell>
          <cell r="E185" t="str">
            <v>kWh</v>
          </cell>
          <cell r="F185" t="str">
            <v>Residential</v>
          </cell>
          <cell r="G185" t="str">
            <v>All time usage</v>
          </cell>
        </row>
        <row r="186">
          <cell r="B186" t="str">
            <v>NSP13</v>
          </cell>
          <cell r="E186" t="str">
            <v>Number</v>
          </cell>
          <cell r="F186" t="str">
            <v>Residential</v>
          </cell>
          <cell r="G186" t="str">
            <v>All time usage</v>
          </cell>
        </row>
        <row r="187">
          <cell r="B187" t="str">
            <v>NSP13</v>
          </cell>
          <cell r="E187" t="str">
            <v>kWh</v>
          </cell>
          <cell r="F187" t="str">
            <v>Residential</v>
          </cell>
          <cell r="G187" t="str">
            <v>All time usage</v>
          </cell>
        </row>
        <row r="188">
          <cell r="B188" t="str">
            <v>NSP13</v>
          </cell>
          <cell r="E188" t="str">
            <v>kWh</v>
          </cell>
          <cell r="F188" t="str">
            <v>Residential</v>
          </cell>
          <cell r="G188" t="str">
            <v>All time usage</v>
          </cell>
        </row>
        <row r="189">
          <cell r="B189" t="str">
            <v>NSP13</v>
          </cell>
          <cell r="E189" t="str">
            <v>kWh</v>
          </cell>
          <cell r="F189" t="str">
            <v>Residential</v>
          </cell>
          <cell r="G189" t="str">
            <v>All time usage</v>
          </cell>
        </row>
        <row r="190">
          <cell r="B190" t="str">
            <v>NSP13</v>
          </cell>
          <cell r="E190" t="str">
            <v>kWh</v>
          </cell>
          <cell r="F190" t="str">
            <v>Residential</v>
          </cell>
          <cell r="G190" t="str">
            <v>All time usage</v>
          </cell>
        </row>
        <row r="191">
          <cell r="B191" t="str">
            <v>NSP13</v>
          </cell>
          <cell r="E191" t="str">
            <v>kWh</v>
          </cell>
          <cell r="F191" t="str">
            <v>Residential</v>
          </cell>
          <cell r="G191" t="str">
            <v>All time usage</v>
          </cell>
        </row>
        <row r="192">
          <cell r="B192" t="str">
            <v>NEE14</v>
          </cell>
          <cell r="E192" t="str">
            <v>Number</v>
          </cell>
          <cell r="F192" t="str">
            <v>Residential</v>
          </cell>
          <cell r="G192" t="str">
            <v>All time usage</v>
          </cell>
        </row>
        <row r="193">
          <cell r="B193" t="str">
            <v>NEE14</v>
          </cell>
          <cell r="E193" t="str">
            <v>kWh</v>
          </cell>
          <cell r="F193" t="str">
            <v>Residential</v>
          </cell>
          <cell r="G193" t="str">
            <v>All time usage</v>
          </cell>
        </row>
        <row r="194">
          <cell r="B194" t="str">
            <v>NEE14</v>
          </cell>
          <cell r="E194" t="str">
            <v>kWh</v>
          </cell>
          <cell r="F194" t="str">
            <v>Residential</v>
          </cell>
          <cell r="G194" t="str">
            <v>All time usage</v>
          </cell>
        </row>
        <row r="195">
          <cell r="B195" t="str">
            <v>NEE14</v>
          </cell>
          <cell r="E195" t="str">
            <v>kWh</v>
          </cell>
          <cell r="F195" t="str">
            <v>Residential</v>
          </cell>
          <cell r="G195" t="str">
            <v>All time usage</v>
          </cell>
        </row>
        <row r="196">
          <cell r="B196" t="str">
            <v>NEN14</v>
          </cell>
          <cell r="E196" t="str">
            <v>Number</v>
          </cell>
          <cell r="F196" t="str">
            <v>Residential</v>
          </cell>
          <cell r="G196" t="str">
            <v>All time usage</v>
          </cell>
        </row>
        <row r="197">
          <cell r="B197" t="str">
            <v>NEN14</v>
          </cell>
          <cell r="E197" t="str">
            <v>kWh</v>
          </cell>
          <cell r="F197" t="str">
            <v>Residential</v>
          </cell>
          <cell r="G197" t="str">
            <v>All time usage</v>
          </cell>
        </row>
        <row r="198">
          <cell r="B198" t="str">
            <v>NEN14</v>
          </cell>
          <cell r="E198" t="str">
            <v>kWh</v>
          </cell>
          <cell r="F198" t="str">
            <v>Residential</v>
          </cell>
          <cell r="G198" t="str">
            <v>All time usage</v>
          </cell>
        </row>
        <row r="199">
          <cell r="B199" t="str">
            <v>NEN14</v>
          </cell>
          <cell r="E199" t="str">
            <v>kWh</v>
          </cell>
          <cell r="F199" t="str">
            <v>Residential</v>
          </cell>
          <cell r="G199" t="str">
            <v>All time usage</v>
          </cell>
        </row>
        <row r="200">
          <cell r="B200" t="str">
            <v>NSP14</v>
          </cell>
          <cell r="E200" t="str">
            <v>Number</v>
          </cell>
          <cell r="F200" t="str">
            <v>Residential</v>
          </cell>
          <cell r="G200" t="str">
            <v>All time usage</v>
          </cell>
        </row>
        <row r="201">
          <cell r="B201" t="str">
            <v>NSP14</v>
          </cell>
          <cell r="E201" t="str">
            <v>kWh</v>
          </cell>
          <cell r="F201" t="str">
            <v>Residential</v>
          </cell>
          <cell r="G201" t="str">
            <v>All time usage</v>
          </cell>
        </row>
        <row r="202">
          <cell r="B202" t="str">
            <v>NSP14</v>
          </cell>
          <cell r="E202" t="str">
            <v>kWh</v>
          </cell>
          <cell r="F202" t="str">
            <v>Residential</v>
          </cell>
          <cell r="G202" t="str">
            <v>All time usage</v>
          </cell>
        </row>
        <row r="203">
          <cell r="B203" t="str">
            <v>NSP14</v>
          </cell>
          <cell r="E203" t="str">
            <v>kWh</v>
          </cell>
          <cell r="F203" t="str">
            <v>Residential</v>
          </cell>
          <cell r="G203" t="str">
            <v>All time usage</v>
          </cell>
        </row>
        <row r="204">
          <cell r="B204" t="str">
            <v>NSP14</v>
          </cell>
          <cell r="E204" t="str">
            <v>kWh</v>
          </cell>
          <cell r="F204" t="str">
            <v>Residential</v>
          </cell>
          <cell r="G204" t="str">
            <v>All time usage</v>
          </cell>
        </row>
        <row r="205">
          <cell r="B205" t="str">
            <v>NSP14</v>
          </cell>
          <cell r="E205" t="str">
            <v>kWh</v>
          </cell>
          <cell r="F205" t="str">
            <v>Residential</v>
          </cell>
          <cell r="G205" t="str">
            <v>All time usage</v>
          </cell>
        </row>
        <row r="206">
          <cell r="B206" t="str">
            <v>NEE15</v>
          </cell>
          <cell r="E206" t="str">
            <v>Number</v>
          </cell>
          <cell r="F206" t="str">
            <v>Residential</v>
          </cell>
          <cell r="G206" t="str">
            <v>All time usage</v>
          </cell>
        </row>
        <row r="207">
          <cell r="B207" t="str">
            <v>NEE15</v>
          </cell>
          <cell r="E207" t="str">
            <v>kWh</v>
          </cell>
          <cell r="F207" t="str">
            <v>Residential</v>
          </cell>
          <cell r="G207" t="str">
            <v>All time usage</v>
          </cell>
        </row>
        <row r="208">
          <cell r="B208" t="str">
            <v>NEE15</v>
          </cell>
          <cell r="E208" t="str">
            <v>kWh</v>
          </cell>
          <cell r="F208" t="str">
            <v>Residential</v>
          </cell>
          <cell r="G208" t="str">
            <v>All time usage</v>
          </cell>
        </row>
        <row r="209">
          <cell r="B209" t="str">
            <v>NEE15</v>
          </cell>
          <cell r="E209" t="str">
            <v>kWh</v>
          </cell>
          <cell r="F209" t="str">
            <v>Residential</v>
          </cell>
          <cell r="G209" t="str">
            <v>All time usage</v>
          </cell>
        </row>
        <row r="210">
          <cell r="B210" t="str">
            <v>NEN15</v>
          </cell>
          <cell r="E210" t="str">
            <v>Number</v>
          </cell>
          <cell r="F210" t="str">
            <v>Residential</v>
          </cell>
          <cell r="G210" t="str">
            <v>All time usage</v>
          </cell>
        </row>
        <row r="211">
          <cell r="B211" t="str">
            <v>NEN15</v>
          </cell>
          <cell r="E211" t="str">
            <v>kWh</v>
          </cell>
          <cell r="F211" t="str">
            <v>Residential</v>
          </cell>
          <cell r="G211" t="str">
            <v>All time usage</v>
          </cell>
        </row>
        <row r="212">
          <cell r="B212" t="str">
            <v>NEN15</v>
          </cell>
          <cell r="E212" t="str">
            <v>kWh</v>
          </cell>
          <cell r="F212" t="str">
            <v>Residential</v>
          </cell>
          <cell r="G212" t="str">
            <v>All time usage</v>
          </cell>
        </row>
        <row r="213">
          <cell r="B213" t="str">
            <v>NEN15</v>
          </cell>
          <cell r="E213" t="str">
            <v>kWh</v>
          </cell>
          <cell r="F213" t="str">
            <v>Residential</v>
          </cell>
          <cell r="G213" t="str">
            <v>All time usage</v>
          </cell>
        </row>
        <row r="214">
          <cell r="B214" t="str">
            <v>NSP15</v>
          </cell>
          <cell r="E214" t="str">
            <v>Number</v>
          </cell>
          <cell r="F214" t="str">
            <v>Residential</v>
          </cell>
          <cell r="G214" t="str">
            <v>All time usage</v>
          </cell>
        </row>
        <row r="215">
          <cell r="B215" t="str">
            <v>NSP15</v>
          </cell>
          <cell r="E215" t="str">
            <v>kWh</v>
          </cell>
          <cell r="F215" t="str">
            <v>Residential</v>
          </cell>
          <cell r="G215" t="str">
            <v>All time usage</v>
          </cell>
        </row>
        <row r="216">
          <cell r="B216" t="str">
            <v>NSP15</v>
          </cell>
          <cell r="E216" t="str">
            <v>kWh</v>
          </cell>
          <cell r="F216" t="str">
            <v>Residential</v>
          </cell>
          <cell r="G216" t="str">
            <v>All time usage</v>
          </cell>
        </row>
        <row r="217">
          <cell r="B217" t="str">
            <v>NSP15</v>
          </cell>
          <cell r="E217" t="str">
            <v>kWh</v>
          </cell>
          <cell r="F217" t="str">
            <v>Residential</v>
          </cell>
          <cell r="G217" t="str">
            <v>All time usage</v>
          </cell>
        </row>
        <row r="218">
          <cell r="B218" t="str">
            <v>NSP15</v>
          </cell>
          <cell r="E218" t="str">
            <v>kWh</v>
          </cell>
          <cell r="F218" t="str">
            <v>Residential</v>
          </cell>
          <cell r="G218" t="str">
            <v>All time usage</v>
          </cell>
        </row>
        <row r="219">
          <cell r="B219" t="str">
            <v>NSP15</v>
          </cell>
          <cell r="E219" t="str">
            <v>kWh</v>
          </cell>
          <cell r="F219" t="str">
            <v>Residential</v>
          </cell>
          <cell r="G219" t="str">
            <v>All time usage</v>
          </cell>
        </row>
        <row r="220">
          <cell r="B220" t="str">
            <v>NEE16</v>
          </cell>
          <cell r="E220" t="str">
            <v>Number</v>
          </cell>
          <cell r="F220" t="str">
            <v>Small Commercial</v>
          </cell>
          <cell r="G220" t="str">
            <v>All time usage</v>
          </cell>
        </row>
        <row r="221">
          <cell r="B221" t="str">
            <v>NEE16</v>
          </cell>
          <cell r="E221" t="str">
            <v>kWh</v>
          </cell>
          <cell r="F221" t="str">
            <v>Small Commercial</v>
          </cell>
          <cell r="G221" t="str">
            <v>All time usage</v>
          </cell>
        </row>
        <row r="222">
          <cell r="B222" t="str">
            <v>NEE16</v>
          </cell>
          <cell r="E222" t="str">
            <v>kWh</v>
          </cell>
          <cell r="F222" t="str">
            <v>Small Commercial</v>
          </cell>
          <cell r="G222" t="str">
            <v>All time usage</v>
          </cell>
        </row>
        <row r="223">
          <cell r="B223" t="str">
            <v>NEE16</v>
          </cell>
          <cell r="E223" t="str">
            <v>kWh</v>
          </cell>
          <cell r="F223" t="str">
            <v>Small Commercial</v>
          </cell>
          <cell r="G223" t="str">
            <v>All time usage</v>
          </cell>
        </row>
        <row r="224">
          <cell r="B224" t="str">
            <v>NEN16</v>
          </cell>
          <cell r="E224" t="str">
            <v>Number</v>
          </cell>
          <cell r="F224" t="str">
            <v>Small Commercial</v>
          </cell>
          <cell r="G224" t="str">
            <v>All time usage</v>
          </cell>
        </row>
        <row r="225">
          <cell r="B225" t="str">
            <v>NEN16</v>
          </cell>
          <cell r="E225" t="str">
            <v>kWh</v>
          </cell>
          <cell r="F225" t="str">
            <v>Small Commercial</v>
          </cell>
          <cell r="G225" t="str">
            <v>All time usage</v>
          </cell>
        </row>
        <row r="226">
          <cell r="B226" t="str">
            <v>NEN16</v>
          </cell>
          <cell r="E226" t="str">
            <v>kWh</v>
          </cell>
          <cell r="F226" t="str">
            <v>Small Commercial</v>
          </cell>
          <cell r="G226" t="str">
            <v>All time usage</v>
          </cell>
        </row>
        <row r="227">
          <cell r="B227" t="str">
            <v>NEN16</v>
          </cell>
          <cell r="E227" t="str">
            <v>kWh</v>
          </cell>
          <cell r="F227" t="str">
            <v>Small Commercial</v>
          </cell>
          <cell r="G227" t="str">
            <v>All time usage</v>
          </cell>
        </row>
        <row r="228">
          <cell r="B228" t="str">
            <v>NSP16</v>
          </cell>
          <cell r="E228" t="str">
            <v>Number</v>
          </cell>
          <cell r="F228" t="str">
            <v>Small Commercial</v>
          </cell>
          <cell r="G228" t="str">
            <v>All time usage</v>
          </cell>
        </row>
        <row r="229">
          <cell r="B229" t="str">
            <v>NSP16</v>
          </cell>
          <cell r="E229" t="str">
            <v>kWh</v>
          </cell>
          <cell r="F229" t="str">
            <v>Small Commercial</v>
          </cell>
          <cell r="G229" t="str">
            <v>All time usage</v>
          </cell>
        </row>
        <row r="230">
          <cell r="B230" t="str">
            <v>NSP16</v>
          </cell>
          <cell r="E230" t="str">
            <v>kWh</v>
          </cell>
          <cell r="F230" t="str">
            <v>Small Commercial</v>
          </cell>
          <cell r="G230" t="str">
            <v>All time usage</v>
          </cell>
        </row>
        <row r="231">
          <cell r="B231" t="str">
            <v>NSP16</v>
          </cell>
          <cell r="E231" t="str">
            <v>kWh</v>
          </cell>
          <cell r="F231" t="str">
            <v>Small Commercial</v>
          </cell>
          <cell r="G231" t="str">
            <v>All time usage</v>
          </cell>
        </row>
        <row r="232">
          <cell r="B232" t="str">
            <v>NSP16</v>
          </cell>
          <cell r="E232" t="str">
            <v>kWh</v>
          </cell>
          <cell r="F232" t="str">
            <v>Small Commercial</v>
          </cell>
          <cell r="G232" t="str">
            <v>All time usage</v>
          </cell>
        </row>
        <row r="233">
          <cell r="B233" t="str">
            <v>NSP16</v>
          </cell>
          <cell r="E233" t="str">
            <v>kWh</v>
          </cell>
          <cell r="F233" t="str">
            <v>Small Commercial</v>
          </cell>
          <cell r="G233" t="str">
            <v>All time usage</v>
          </cell>
        </row>
        <row r="234">
          <cell r="B234" t="str">
            <v>NEE17</v>
          </cell>
          <cell r="E234" t="str">
            <v>Number</v>
          </cell>
          <cell r="F234" t="str">
            <v>Small Commercial</v>
          </cell>
          <cell r="G234" t="str">
            <v>All time usage</v>
          </cell>
        </row>
        <row r="235">
          <cell r="B235" t="str">
            <v>NEE17</v>
          </cell>
          <cell r="E235" t="str">
            <v>kWh</v>
          </cell>
          <cell r="F235" t="str">
            <v>Small Commercial</v>
          </cell>
          <cell r="G235" t="str">
            <v>All time usage</v>
          </cell>
        </row>
        <row r="236">
          <cell r="B236" t="str">
            <v>NEE17</v>
          </cell>
          <cell r="E236" t="str">
            <v>kWh</v>
          </cell>
          <cell r="F236" t="str">
            <v>Small Commercial</v>
          </cell>
          <cell r="G236" t="str">
            <v>All time usage</v>
          </cell>
        </row>
        <row r="237">
          <cell r="B237" t="str">
            <v>NEE17</v>
          </cell>
          <cell r="E237" t="str">
            <v>kWh</v>
          </cell>
          <cell r="F237" t="str">
            <v>Small Commercial</v>
          </cell>
          <cell r="G237" t="str">
            <v>All time usage</v>
          </cell>
        </row>
        <row r="238">
          <cell r="B238" t="str">
            <v>NEN17</v>
          </cell>
          <cell r="E238" t="str">
            <v>Number</v>
          </cell>
          <cell r="F238" t="str">
            <v>Small Commercial</v>
          </cell>
          <cell r="G238" t="str">
            <v>All time usage</v>
          </cell>
        </row>
        <row r="239">
          <cell r="B239" t="str">
            <v>NEN17</v>
          </cell>
          <cell r="E239" t="str">
            <v>kWh</v>
          </cell>
          <cell r="F239" t="str">
            <v>Small Commercial</v>
          </cell>
          <cell r="G239" t="str">
            <v>All time usage</v>
          </cell>
        </row>
        <row r="240">
          <cell r="B240" t="str">
            <v>NEN17</v>
          </cell>
          <cell r="E240" t="str">
            <v>kWh</v>
          </cell>
          <cell r="F240" t="str">
            <v>Small Commercial</v>
          </cell>
          <cell r="G240" t="str">
            <v>All time usage</v>
          </cell>
        </row>
        <row r="241">
          <cell r="B241" t="str">
            <v>NEN17</v>
          </cell>
          <cell r="E241" t="str">
            <v>kWh</v>
          </cell>
          <cell r="F241" t="str">
            <v>Small Commercial</v>
          </cell>
          <cell r="G241" t="str">
            <v>All time usage</v>
          </cell>
        </row>
        <row r="242">
          <cell r="B242" t="str">
            <v>NSP17</v>
          </cell>
          <cell r="E242" t="str">
            <v>Number</v>
          </cell>
          <cell r="F242" t="str">
            <v>Small Commercial</v>
          </cell>
          <cell r="G242" t="str">
            <v>All time usage</v>
          </cell>
        </row>
        <row r="243">
          <cell r="B243" t="str">
            <v>NSP17</v>
          </cell>
          <cell r="E243" t="str">
            <v>kWh</v>
          </cell>
          <cell r="F243" t="str">
            <v>Small Commercial</v>
          </cell>
          <cell r="G243" t="str">
            <v>All time usage</v>
          </cell>
        </row>
        <row r="244">
          <cell r="B244" t="str">
            <v>NSP17</v>
          </cell>
          <cell r="E244" t="str">
            <v>kWh</v>
          </cell>
          <cell r="F244" t="str">
            <v>Small Commercial</v>
          </cell>
          <cell r="G244" t="str">
            <v>All time usage</v>
          </cell>
        </row>
        <row r="245">
          <cell r="B245" t="str">
            <v>NSP17</v>
          </cell>
          <cell r="E245" t="str">
            <v>kWh</v>
          </cell>
          <cell r="F245" t="str">
            <v>Small Commercial</v>
          </cell>
          <cell r="G245" t="str">
            <v>All time usage</v>
          </cell>
        </row>
        <row r="246">
          <cell r="B246" t="str">
            <v>NSP17</v>
          </cell>
          <cell r="E246" t="str">
            <v>kWh</v>
          </cell>
          <cell r="F246" t="str">
            <v>Small Commercial</v>
          </cell>
          <cell r="G246" t="str">
            <v>All time usage</v>
          </cell>
        </row>
        <row r="247">
          <cell r="B247" t="str">
            <v>NSP17</v>
          </cell>
          <cell r="E247" t="str">
            <v>kWh</v>
          </cell>
          <cell r="F247" t="str">
            <v>Small Commercial</v>
          </cell>
          <cell r="G247" t="str">
            <v>All time usage</v>
          </cell>
        </row>
        <row r="248">
          <cell r="B248" t="str">
            <v>NEE18</v>
          </cell>
          <cell r="E248" t="str">
            <v>Number</v>
          </cell>
          <cell r="F248" t="str">
            <v>Small Commercial</v>
          </cell>
          <cell r="G248" t="str">
            <v>All time usage</v>
          </cell>
        </row>
        <row r="249">
          <cell r="B249" t="str">
            <v>NEE18</v>
          </cell>
          <cell r="E249" t="str">
            <v>kWh</v>
          </cell>
          <cell r="F249" t="str">
            <v>Small Commercial</v>
          </cell>
          <cell r="G249" t="str">
            <v>All time usage</v>
          </cell>
        </row>
        <row r="250">
          <cell r="B250" t="str">
            <v>NEE18</v>
          </cell>
          <cell r="E250" t="str">
            <v>kWh</v>
          </cell>
          <cell r="F250" t="str">
            <v>Small Commercial</v>
          </cell>
          <cell r="G250" t="str">
            <v>All time usage</v>
          </cell>
        </row>
        <row r="251">
          <cell r="B251" t="str">
            <v>NEE18</v>
          </cell>
          <cell r="E251" t="str">
            <v>kWh</v>
          </cell>
          <cell r="F251" t="str">
            <v>Small Commercial</v>
          </cell>
          <cell r="G251" t="str">
            <v>All time usage</v>
          </cell>
        </row>
        <row r="252">
          <cell r="B252" t="str">
            <v>NEN18</v>
          </cell>
          <cell r="E252" t="str">
            <v>Number</v>
          </cell>
          <cell r="F252" t="str">
            <v>Small Commercial</v>
          </cell>
          <cell r="G252" t="str">
            <v>All time usage</v>
          </cell>
        </row>
        <row r="253">
          <cell r="B253" t="str">
            <v>NEN18</v>
          </cell>
          <cell r="E253" t="str">
            <v>kWh</v>
          </cell>
          <cell r="F253" t="str">
            <v>Small Commercial</v>
          </cell>
          <cell r="G253" t="str">
            <v>All time usage</v>
          </cell>
        </row>
        <row r="254">
          <cell r="B254" t="str">
            <v>NEN18</v>
          </cell>
          <cell r="E254" t="str">
            <v>kWh</v>
          </cell>
          <cell r="F254" t="str">
            <v>Small Commercial</v>
          </cell>
          <cell r="G254" t="str">
            <v>All time usage</v>
          </cell>
        </row>
        <row r="255">
          <cell r="B255" t="str">
            <v>NEN18</v>
          </cell>
          <cell r="E255" t="str">
            <v>kWh</v>
          </cell>
          <cell r="F255" t="str">
            <v>Small Commercial</v>
          </cell>
          <cell r="G255" t="str">
            <v>All time usage</v>
          </cell>
        </row>
        <row r="256">
          <cell r="B256" t="str">
            <v>NSP18</v>
          </cell>
          <cell r="E256" t="str">
            <v>Number</v>
          </cell>
          <cell r="F256" t="str">
            <v>Small Commercial</v>
          </cell>
          <cell r="G256" t="str">
            <v>All time usage</v>
          </cell>
        </row>
        <row r="257">
          <cell r="B257" t="str">
            <v>NSP18</v>
          </cell>
          <cell r="E257" t="str">
            <v>kWh</v>
          </cell>
          <cell r="F257" t="str">
            <v>Small Commercial</v>
          </cell>
          <cell r="G257" t="str">
            <v>All time usage</v>
          </cell>
        </row>
        <row r="258">
          <cell r="B258" t="str">
            <v>NSP18</v>
          </cell>
          <cell r="E258" t="str">
            <v>kWh</v>
          </cell>
          <cell r="F258" t="str">
            <v>Small Commercial</v>
          </cell>
          <cell r="G258" t="str">
            <v>All time usage</v>
          </cell>
        </row>
        <row r="259">
          <cell r="B259" t="str">
            <v>NSP18</v>
          </cell>
          <cell r="E259" t="str">
            <v>kWh</v>
          </cell>
          <cell r="F259" t="str">
            <v>Small Commercial</v>
          </cell>
          <cell r="G259" t="str">
            <v>All time usage</v>
          </cell>
        </row>
        <row r="260">
          <cell r="B260" t="str">
            <v>NSP18</v>
          </cell>
          <cell r="E260" t="str">
            <v>kWh</v>
          </cell>
          <cell r="F260" t="str">
            <v>Small Commercial</v>
          </cell>
          <cell r="G260" t="str">
            <v>All time usage</v>
          </cell>
        </row>
        <row r="261">
          <cell r="B261" t="str">
            <v>NSP18</v>
          </cell>
          <cell r="E261" t="str">
            <v>kWh</v>
          </cell>
          <cell r="F261" t="str">
            <v>Small Commercial</v>
          </cell>
          <cell r="G261" t="str">
            <v>All time usage</v>
          </cell>
        </row>
        <row r="262">
          <cell r="B262" t="str">
            <v>NEE20</v>
          </cell>
          <cell r="E262" t="str">
            <v>Number</v>
          </cell>
          <cell r="F262" t="str">
            <v>Residential</v>
          </cell>
          <cell r="G262" t="str">
            <v>All time usage</v>
          </cell>
        </row>
        <row r="263">
          <cell r="B263" t="str">
            <v>NEE20</v>
          </cell>
          <cell r="E263" t="str">
            <v>kWh</v>
          </cell>
          <cell r="F263" t="str">
            <v>Residential</v>
          </cell>
          <cell r="G263" t="str">
            <v>All time usage</v>
          </cell>
        </row>
        <row r="264">
          <cell r="B264" t="str">
            <v>NEE20</v>
          </cell>
          <cell r="E264" t="str">
            <v>kWh</v>
          </cell>
          <cell r="F264" t="str">
            <v>Residential</v>
          </cell>
          <cell r="G264" t="str">
            <v>All time usage</v>
          </cell>
        </row>
        <row r="265">
          <cell r="B265" t="str">
            <v>NEN20</v>
          </cell>
          <cell r="E265" t="str">
            <v>kWh</v>
          </cell>
          <cell r="F265" t="str">
            <v>Residential</v>
          </cell>
          <cell r="G265" t="str">
            <v>All time usage</v>
          </cell>
        </row>
        <row r="266">
          <cell r="B266" t="str">
            <v>NEN20</v>
          </cell>
          <cell r="E266" t="str">
            <v>kWh</v>
          </cell>
          <cell r="F266" t="str">
            <v>Residential</v>
          </cell>
          <cell r="G266" t="str">
            <v>All time usage</v>
          </cell>
        </row>
        <row r="267">
          <cell r="B267" t="str">
            <v>NEN20</v>
          </cell>
          <cell r="E267" t="str">
            <v>kWh</v>
          </cell>
          <cell r="F267" t="str">
            <v>Residential</v>
          </cell>
          <cell r="G267" t="str">
            <v>All time usage</v>
          </cell>
        </row>
        <row r="268">
          <cell r="B268" t="str">
            <v>NSP20</v>
          </cell>
          <cell r="E268" t="str">
            <v>Number</v>
          </cell>
          <cell r="F268" t="str">
            <v>Residential</v>
          </cell>
          <cell r="G268" t="str">
            <v>All time usage</v>
          </cell>
        </row>
        <row r="269">
          <cell r="B269" t="str">
            <v>NSP20</v>
          </cell>
          <cell r="E269" t="str">
            <v>kWh</v>
          </cell>
          <cell r="F269" t="str">
            <v>Residential</v>
          </cell>
          <cell r="G269" t="str">
            <v>All time usage</v>
          </cell>
        </row>
        <row r="270">
          <cell r="B270" t="str">
            <v>NSP20</v>
          </cell>
          <cell r="E270" t="str">
            <v>kWh</v>
          </cell>
          <cell r="F270" t="str">
            <v>Residential</v>
          </cell>
          <cell r="G270" t="str">
            <v>All time usage</v>
          </cell>
        </row>
        <row r="271">
          <cell r="B271" t="str">
            <v>NSP20</v>
          </cell>
          <cell r="E271" t="str">
            <v>kWh</v>
          </cell>
          <cell r="F271" t="str">
            <v>Residential</v>
          </cell>
          <cell r="G271" t="str">
            <v>All time usage</v>
          </cell>
        </row>
        <row r="272">
          <cell r="B272" t="str">
            <v>NSP20</v>
          </cell>
          <cell r="E272" t="str">
            <v>kWh</v>
          </cell>
          <cell r="F272" t="str">
            <v>Residential</v>
          </cell>
          <cell r="G272" t="str">
            <v>All time usage</v>
          </cell>
        </row>
        <row r="273">
          <cell r="B273" t="str">
            <v>NSP26</v>
          </cell>
          <cell r="E273" t="str">
            <v>Number</v>
          </cell>
          <cell r="F273" t="str">
            <v>Residential</v>
          </cell>
          <cell r="G273" t="str">
            <v>All time usage</v>
          </cell>
        </row>
        <row r="274">
          <cell r="B274" t="str">
            <v>NSP26</v>
          </cell>
          <cell r="E274" t="str">
            <v>kWh</v>
          </cell>
          <cell r="F274" t="str">
            <v>Residential</v>
          </cell>
          <cell r="G274" t="str">
            <v>All time usage</v>
          </cell>
        </row>
        <row r="275">
          <cell r="B275" t="str">
            <v>NSP26</v>
          </cell>
          <cell r="E275" t="str">
            <v>kWh</v>
          </cell>
          <cell r="F275" t="str">
            <v>Residential</v>
          </cell>
          <cell r="G275" t="str">
            <v>All time usage</v>
          </cell>
        </row>
        <row r="276">
          <cell r="B276" t="str">
            <v>NSP26</v>
          </cell>
          <cell r="E276" t="str">
            <v>kWh</v>
          </cell>
          <cell r="F276" t="str">
            <v>Residential</v>
          </cell>
          <cell r="G276" t="str">
            <v>All time usage</v>
          </cell>
        </row>
        <row r="277">
          <cell r="B277" t="str">
            <v>NSP26</v>
          </cell>
          <cell r="E277" t="str">
            <v>kWh</v>
          </cell>
          <cell r="F277" t="str">
            <v>Residential</v>
          </cell>
          <cell r="G277" t="str">
            <v>All time usage</v>
          </cell>
        </row>
        <row r="278">
          <cell r="B278" t="str">
            <v>NEE21</v>
          </cell>
          <cell r="E278" t="str">
            <v>Number</v>
          </cell>
          <cell r="F278" t="str">
            <v>Small Commercial</v>
          </cell>
          <cell r="G278" t="str">
            <v>All time usage</v>
          </cell>
        </row>
        <row r="279">
          <cell r="B279" t="str">
            <v>NEE21</v>
          </cell>
          <cell r="E279" t="str">
            <v>kWh</v>
          </cell>
          <cell r="F279" t="str">
            <v>Small Commercial</v>
          </cell>
          <cell r="G279" t="str">
            <v>All time usage</v>
          </cell>
        </row>
        <row r="280">
          <cell r="B280" t="str">
            <v>NEE21</v>
          </cell>
          <cell r="E280" t="str">
            <v>kWh</v>
          </cell>
          <cell r="F280" t="str">
            <v>Small Commercial</v>
          </cell>
          <cell r="G280" t="str">
            <v>All time usage</v>
          </cell>
        </row>
        <row r="281">
          <cell r="B281" t="str">
            <v>SUN21</v>
          </cell>
          <cell r="E281" t="str">
            <v>kWh</v>
          </cell>
          <cell r="F281" t="str">
            <v>Small Commercial</v>
          </cell>
          <cell r="G281" t="str">
            <v>All time usage</v>
          </cell>
        </row>
        <row r="282">
          <cell r="B282" t="str">
            <v>SUN21</v>
          </cell>
          <cell r="E282" t="str">
            <v>kWh</v>
          </cell>
          <cell r="F282" t="str">
            <v>Small Commercial</v>
          </cell>
          <cell r="G282" t="str">
            <v>All time usage</v>
          </cell>
        </row>
        <row r="283">
          <cell r="B283" t="str">
            <v>SUN21</v>
          </cell>
          <cell r="E283" t="str">
            <v>kWh</v>
          </cell>
          <cell r="F283" t="str">
            <v>Small Commercial</v>
          </cell>
          <cell r="G283" t="str">
            <v>All time usage</v>
          </cell>
        </row>
        <row r="284">
          <cell r="B284" t="str">
            <v>SUN21</v>
          </cell>
          <cell r="E284" t="str">
            <v>Summer Export kWh</v>
          </cell>
          <cell r="F284" t="str">
            <v>Small Commercial</v>
          </cell>
          <cell r="G284" t="str">
            <v>PV Cell Export</v>
          </cell>
        </row>
        <row r="285">
          <cell r="B285" t="str">
            <v>SUN21</v>
          </cell>
          <cell r="E285" t="str">
            <v>Export kWh</v>
          </cell>
          <cell r="F285" t="str">
            <v>Small Commercial</v>
          </cell>
          <cell r="G285" t="str">
            <v>PV Cell Export</v>
          </cell>
        </row>
        <row r="286">
          <cell r="B286" t="str">
            <v>SUN2B</v>
          </cell>
          <cell r="E286" t="str">
            <v>Number</v>
          </cell>
          <cell r="F286" t="str">
            <v>Small Commercial</v>
          </cell>
          <cell r="G286" t="str">
            <v>All time usage</v>
          </cell>
        </row>
        <row r="287">
          <cell r="B287" t="str">
            <v>SUN2B</v>
          </cell>
          <cell r="E287" t="str">
            <v>kWh</v>
          </cell>
          <cell r="F287" t="str">
            <v>Small Commercial</v>
          </cell>
          <cell r="G287" t="str">
            <v>All time usage</v>
          </cell>
        </row>
        <row r="288">
          <cell r="B288" t="str">
            <v>SUN2B</v>
          </cell>
          <cell r="E288" t="str">
            <v>kWh</v>
          </cell>
          <cell r="F288" t="str">
            <v>Small Commercial</v>
          </cell>
          <cell r="G288" t="str">
            <v>All time usage</v>
          </cell>
        </row>
        <row r="289">
          <cell r="B289" t="str">
            <v>SUN2B</v>
          </cell>
          <cell r="E289" t="str">
            <v>Summer Export kWh</v>
          </cell>
          <cell r="F289" t="str">
            <v>Small Commercial</v>
          </cell>
          <cell r="G289" t="str">
            <v>PV Cell Export</v>
          </cell>
        </row>
        <row r="290">
          <cell r="B290" t="str">
            <v>SUN2B</v>
          </cell>
          <cell r="E290" t="str">
            <v>Export kWh</v>
          </cell>
          <cell r="F290" t="str">
            <v>Small Commercial</v>
          </cell>
          <cell r="G290" t="str">
            <v>PV Cell Export</v>
          </cell>
        </row>
        <row r="291">
          <cell r="B291" t="str">
            <v>SUN2T</v>
          </cell>
          <cell r="E291" t="str">
            <v>Number</v>
          </cell>
          <cell r="F291" t="str">
            <v>Residential</v>
          </cell>
          <cell r="G291" t="str">
            <v>All time usage</v>
          </cell>
        </row>
        <row r="292">
          <cell r="B292" t="str">
            <v>SUN2T</v>
          </cell>
          <cell r="E292" t="str">
            <v>kWh</v>
          </cell>
          <cell r="F292" t="str">
            <v>Residential</v>
          </cell>
          <cell r="G292" t="str">
            <v>All time usage</v>
          </cell>
        </row>
        <row r="293">
          <cell r="B293" t="str">
            <v>SUN2T</v>
          </cell>
          <cell r="E293" t="str">
            <v>kWh</v>
          </cell>
          <cell r="F293" t="str">
            <v>Residential</v>
          </cell>
          <cell r="G293" t="str">
            <v>All time usage</v>
          </cell>
        </row>
        <row r="294">
          <cell r="B294" t="str">
            <v>SUN2T</v>
          </cell>
          <cell r="E294" t="str">
            <v>Summer Export kWh</v>
          </cell>
          <cell r="F294" t="str">
            <v>Residential</v>
          </cell>
          <cell r="G294" t="str">
            <v>PV Cell Export</v>
          </cell>
        </row>
        <row r="295">
          <cell r="B295" t="str">
            <v>SUN2T</v>
          </cell>
          <cell r="E295" t="str">
            <v>Export kWh</v>
          </cell>
          <cell r="F295" t="str">
            <v>Residential</v>
          </cell>
          <cell r="G295" t="str">
            <v>PV Cell Export</v>
          </cell>
        </row>
        <row r="296">
          <cell r="B296" t="str">
            <v>NEN21</v>
          </cell>
          <cell r="E296" t="str">
            <v>Number</v>
          </cell>
          <cell r="F296" t="str">
            <v>Small Commercial</v>
          </cell>
          <cell r="G296" t="str">
            <v>All time usage</v>
          </cell>
        </row>
        <row r="297">
          <cell r="B297" t="str">
            <v>NEN21</v>
          </cell>
          <cell r="E297" t="str">
            <v>kWh</v>
          </cell>
          <cell r="F297" t="str">
            <v>Small Commercial</v>
          </cell>
          <cell r="G297" t="str">
            <v>All time usage</v>
          </cell>
        </row>
        <row r="298">
          <cell r="B298" t="str">
            <v>NEN21</v>
          </cell>
          <cell r="E298" t="str">
            <v>kWh</v>
          </cell>
          <cell r="F298" t="str">
            <v>Small Commercial</v>
          </cell>
          <cell r="G298" t="str">
            <v>All time usage</v>
          </cell>
        </row>
        <row r="299">
          <cell r="B299" t="str">
            <v>NSP21</v>
          </cell>
          <cell r="E299" t="str">
            <v>Number</v>
          </cell>
          <cell r="F299" t="str">
            <v>Small Commercial</v>
          </cell>
          <cell r="G299" t="str">
            <v>All time usage</v>
          </cell>
        </row>
        <row r="300">
          <cell r="B300" t="str">
            <v>NSP21</v>
          </cell>
          <cell r="E300" t="str">
            <v>kWh</v>
          </cell>
          <cell r="F300" t="str">
            <v>Small Commercial</v>
          </cell>
          <cell r="G300" t="str">
            <v>All time usage</v>
          </cell>
        </row>
        <row r="301">
          <cell r="B301" t="str">
            <v>NSP21</v>
          </cell>
          <cell r="E301" t="str">
            <v>kWh</v>
          </cell>
          <cell r="F301" t="str">
            <v>Small Commercial</v>
          </cell>
          <cell r="G301" t="str">
            <v>All time usage</v>
          </cell>
        </row>
        <row r="302">
          <cell r="B302" t="str">
            <v>NSP21</v>
          </cell>
          <cell r="E302" t="str">
            <v>kWh</v>
          </cell>
          <cell r="F302" t="str">
            <v>Small Commercial</v>
          </cell>
          <cell r="G302" t="str">
            <v>All time usage</v>
          </cell>
        </row>
        <row r="303">
          <cell r="B303" t="str">
            <v>NSP21</v>
          </cell>
          <cell r="E303" t="str">
            <v>kWh</v>
          </cell>
          <cell r="F303" t="str">
            <v>Small Commercial</v>
          </cell>
          <cell r="G303" t="str">
            <v>All time usage</v>
          </cell>
        </row>
        <row r="304">
          <cell r="B304" t="str">
            <v>NSP27</v>
          </cell>
          <cell r="E304" t="str">
            <v>Number</v>
          </cell>
          <cell r="F304" t="str">
            <v>Small Commercial</v>
          </cell>
          <cell r="G304" t="str">
            <v>All time usage</v>
          </cell>
        </row>
        <row r="305">
          <cell r="B305" t="str">
            <v>NSP27</v>
          </cell>
          <cell r="E305" t="str">
            <v>kWh</v>
          </cell>
          <cell r="F305" t="str">
            <v>Small Commercial</v>
          </cell>
          <cell r="G305" t="str">
            <v>All time usage</v>
          </cell>
        </row>
        <row r="306">
          <cell r="B306" t="str">
            <v>NSP27</v>
          </cell>
          <cell r="E306" t="str">
            <v>kWh</v>
          </cell>
          <cell r="F306" t="str">
            <v>Small Commercial</v>
          </cell>
          <cell r="G306" t="str">
            <v>All time usage</v>
          </cell>
        </row>
        <row r="307">
          <cell r="B307" t="str">
            <v>NSP27</v>
          </cell>
          <cell r="E307" t="str">
            <v>kWh</v>
          </cell>
          <cell r="F307" t="str">
            <v>Small Commercial</v>
          </cell>
          <cell r="G307" t="str">
            <v>All time usage</v>
          </cell>
        </row>
        <row r="308">
          <cell r="B308" t="str">
            <v>NSP27</v>
          </cell>
          <cell r="E308" t="str">
            <v>kWh</v>
          </cell>
          <cell r="F308" t="str">
            <v>Small Commercial</v>
          </cell>
          <cell r="G308" t="str">
            <v>All time usage</v>
          </cell>
        </row>
        <row r="309">
          <cell r="B309" t="str">
            <v>SSP21</v>
          </cell>
          <cell r="E309" t="str">
            <v>Number</v>
          </cell>
          <cell r="F309" t="str">
            <v>Small Commercial</v>
          </cell>
          <cell r="G309" t="str">
            <v>All time usage</v>
          </cell>
        </row>
        <row r="310">
          <cell r="B310" t="str">
            <v>SSP21</v>
          </cell>
          <cell r="E310" t="str">
            <v>kWh</v>
          </cell>
          <cell r="F310" t="str">
            <v>Small Commercial</v>
          </cell>
          <cell r="G310" t="str">
            <v>All time usage</v>
          </cell>
        </row>
        <row r="311">
          <cell r="B311" t="str">
            <v>SSP21</v>
          </cell>
          <cell r="E311" t="str">
            <v>kWh</v>
          </cell>
          <cell r="F311" t="str">
            <v>Small Commercial</v>
          </cell>
          <cell r="G311" t="str">
            <v>All time usage</v>
          </cell>
        </row>
        <row r="312">
          <cell r="B312" t="str">
            <v>SSP21</v>
          </cell>
          <cell r="E312" t="str">
            <v>kWh</v>
          </cell>
          <cell r="F312" t="str">
            <v>Small Commercial</v>
          </cell>
          <cell r="G312" t="str">
            <v>All time usage</v>
          </cell>
        </row>
        <row r="313">
          <cell r="B313" t="str">
            <v>SSP21</v>
          </cell>
          <cell r="E313" t="str">
            <v>kWh</v>
          </cell>
          <cell r="F313" t="str">
            <v>Small Commercial</v>
          </cell>
          <cell r="G313" t="str">
            <v>All time usage</v>
          </cell>
        </row>
        <row r="314">
          <cell r="B314" t="str">
            <v>SSP21</v>
          </cell>
          <cell r="E314" t="str">
            <v>Export kWh</v>
          </cell>
          <cell r="F314" t="str">
            <v>Small Commercial</v>
          </cell>
          <cell r="G314" t="str">
            <v>All time usage</v>
          </cell>
        </row>
        <row r="315">
          <cell r="B315" t="str">
            <v>NEE23</v>
          </cell>
          <cell r="E315" t="str">
            <v>Number</v>
          </cell>
          <cell r="F315" t="str">
            <v>Residential</v>
          </cell>
          <cell r="G315" t="str">
            <v>All time usage</v>
          </cell>
        </row>
        <row r="316">
          <cell r="B316" t="str">
            <v>NEE23</v>
          </cell>
          <cell r="E316" t="str">
            <v>kWh</v>
          </cell>
          <cell r="F316" t="str">
            <v>Residential</v>
          </cell>
          <cell r="G316" t="str">
            <v>All time usage</v>
          </cell>
        </row>
        <row r="317">
          <cell r="B317" t="str">
            <v>NEE23</v>
          </cell>
          <cell r="E317" t="str">
            <v>kWh</v>
          </cell>
          <cell r="F317" t="str">
            <v>Residential</v>
          </cell>
          <cell r="G317" t="str">
            <v>All time usage</v>
          </cell>
        </row>
        <row r="318">
          <cell r="B318" t="str">
            <v>NEE23</v>
          </cell>
          <cell r="E318" t="str">
            <v>Summer Export kWh</v>
          </cell>
          <cell r="F318" t="str">
            <v>Residential</v>
          </cell>
          <cell r="G318" t="str">
            <v>All time usage</v>
          </cell>
        </row>
        <row r="319">
          <cell r="B319" t="str">
            <v>SUN23</v>
          </cell>
          <cell r="E319" t="str">
            <v>Number</v>
          </cell>
          <cell r="F319" t="str">
            <v>Residential</v>
          </cell>
          <cell r="G319" t="str">
            <v>All time usage</v>
          </cell>
        </row>
        <row r="320">
          <cell r="B320" t="str">
            <v>SUN23</v>
          </cell>
          <cell r="E320" t="str">
            <v>kWh</v>
          </cell>
          <cell r="F320" t="str">
            <v>Residential</v>
          </cell>
          <cell r="G320" t="str">
            <v>All time usage</v>
          </cell>
        </row>
        <row r="321">
          <cell r="B321" t="str">
            <v>SUN23</v>
          </cell>
          <cell r="E321" t="str">
            <v>kWh</v>
          </cell>
          <cell r="F321" t="str">
            <v>Residential</v>
          </cell>
          <cell r="G321" t="str">
            <v>All time usage</v>
          </cell>
        </row>
        <row r="322">
          <cell r="B322" t="str">
            <v>SUN23</v>
          </cell>
          <cell r="E322" t="str">
            <v>Summer Export kWh</v>
          </cell>
          <cell r="F322" t="str">
            <v>Residential</v>
          </cell>
          <cell r="G322" t="str">
            <v>All time usage</v>
          </cell>
        </row>
        <row r="323">
          <cell r="B323" t="str">
            <v>SUN23</v>
          </cell>
          <cell r="E323" t="str">
            <v>Export kWh</v>
          </cell>
          <cell r="F323" t="str">
            <v>Residential</v>
          </cell>
          <cell r="G323" t="str">
            <v>All time usage</v>
          </cell>
        </row>
        <row r="324">
          <cell r="B324" t="str">
            <v>NSP23</v>
          </cell>
          <cell r="E324" t="str">
            <v>Number</v>
          </cell>
          <cell r="F324" t="str">
            <v>Residential</v>
          </cell>
          <cell r="G324" t="str">
            <v>All time usage</v>
          </cell>
        </row>
        <row r="325">
          <cell r="B325" t="str">
            <v>NSP23</v>
          </cell>
          <cell r="E325" t="str">
            <v>kWh</v>
          </cell>
          <cell r="F325" t="str">
            <v>Residential</v>
          </cell>
          <cell r="G325" t="str">
            <v>All time usage</v>
          </cell>
        </row>
        <row r="326">
          <cell r="B326" t="str">
            <v>NSP23</v>
          </cell>
          <cell r="E326" t="str">
            <v>kWh</v>
          </cell>
          <cell r="F326" t="str">
            <v>Residential</v>
          </cell>
          <cell r="G326" t="str">
            <v>All time usage</v>
          </cell>
        </row>
        <row r="327">
          <cell r="B327" t="str">
            <v>NSP23</v>
          </cell>
          <cell r="E327" t="str">
            <v>kWh</v>
          </cell>
          <cell r="F327" t="str">
            <v>Residential</v>
          </cell>
          <cell r="G327" t="str">
            <v>All time usage</v>
          </cell>
        </row>
        <row r="328">
          <cell r="B328" t="str">
            <v>NSP23</v>
          </cell>
          <cell r="E328" t="str">
            <v>kWh</v>
          </cell>
          <cell r="F328" t="str">
            <v>Residential</v>
          </cell>
          <cell r="G328" t="str">
            <v>All time usage</v>
          </cell>
        </row>
        <row r="329">
          <cell r="B329" t="str">
            <v>NSP23</v>
          </cell>
          <cell r="E329" t="str">
            <v>Export kWh</v>
          </cell>
          <cell r="F329" t="str">
            <v>Residential</v>
          </cell>
          <cell r="G329" t="str">
            <v>All time usage</v>
          </cell>
        </row>
        <row r="330">
          <cell r="B330" t="str">
            <v>SSP23</v>
          </cell>
          <cell r="E330" t="str">
            <v>Number</v>
          </cell>
          <cell r="F330" t="str">
            <v>Residential</v>
          </cell>
          <cell r="G330" t="str">
            <v>All time usage</v>
          </cell>
        </row>
        <row r="331">
          <cell r="B331" t="str">
            <v>SSP23</v>
          </cell>
          <cell r="E331" t="str">
            <v>kWh</v>
          </cell>
          <cell r="F331" t="str">
            <v>Residential</v>
          </cell>
          <cell r="G331" t="str">
            <v>All time usage</v>
          </cell>
        </row>
        <row r="332">
          <cell r="B332" t="str">
            <v>SSP23</v>
          </cell>
          <cell r="E332" t="str">
            <v>kWh</v>
          </cell>
          <cell r="F332" t="str">
            <v>Residential</v>
          </cell>
          <cell r="G332" t="str">
            <v>All time usage</v>
          </cell>
        </row>
        <row r="333">
          <cell r="B333" t="str">
            <v>SSP23</v>
          </cell>
          <cell r="E333" t="str">
            <v>kWh</v>
          </cell>
          <cell r="F333" t="str">
            <v>Residential</v>
          </cell>
          <cell r="G333" t="str">
            <v>All time usage</v>
          </cell>
        </row>
        <row r="334">
          <cell r="B334" t="str">
            <v>SSP23</v>
          </cell>
          <cell r="E334" t="str">
            <v>kWh</v>
          </cell>
          <cell r="F334" t="str">
            <v>Residential</v>
          </cell>
          <cell r="G334" t="str">
            <v>All time usage</v>
          </cell>
        </row>
        <row r="335">
          <cell r="B335" t="str">
            <v>SSP23</v>
          </cell>
          <cell r="E335" t="str">
            <v>Summer Export kWh</v>
          </cell>
          <cell r="F335" t="str">
            <v>Residential</v>
          </cell>
          <cell r="G335" t="str">
            <v>All time usage</v>
          </cell>
        </row>
        <row r="336">
          <cell r="B336" t="str">
            <v>SSP23</v>
          </cell>
          <cell r="E336" t="str">
            <v>Export kWh</v>
          </cell>
          <cell r="F336" t="str">
            <v>Residential</v>
          </cell>
          <cell r="G336" t="str">
            <v>All time usage</v>
          </cell>
        </row>
        <row r="337">
          <cell r="B337" t="str">
            <v>NEE24</v>
          </cell>
          <cell r="E337" t="str">
            <v>Number</v>
          </cell>
          <cell r="F337" t="str">
            <v>Residential</v>
          </cell>
          <cell r="G337" t="str">
            <v>All time usage</v>
          </cell>
        </row>
        <row r="338">
          <cell r="B338" t="str">
            <v>NEE24</v>
          </cell>
          <cell r="E338" t="str">
            <v>kWh</v>
          </cell>
          <cell r="F338" t="str">
            <v>Residential</v>
          </cell>
          <cell r="G338" t="str">
            <v>All time usage</v>
          </cell>
        </row>
        <row r="339">
          <cell r="B339" t="str">
            <v>NEE24</v>
          </cell>
          <cell r="E339" t="str">
            <v>kWh</v>
          </cell>
          <cell r="F339" t="str">
            <v>Residential</v>
          </cell>
          <cell r="G339" t="str">
            <v>All time usage</v>
          </cell>
        </row>
        <row r="340">
          <cell r="B340" t="str">
            <v>NEE25</v>
          </cell>
          <cell r="E340" t="str">
            <v>Number</v>
          </cell>
          <cell r="F340" t="str">
            <v>Small Commercial</v>
          </cell>
          <cell r="G340" t="str">
            <v>All time usage</v>
          </cell>
        </row>
        <row r="341">
          <cell r="B341" t="str">
            <v>NEE25</v>
          </cell>
          <cell r="E341" t="str">
            <v>kWh</v>
          </cell>
          <cell r="F341" t="str">
            <v>Small Commercial</v>
          </cell>
          <cell r="G341" t="str">
            <v>All time usage</v>
          </cell>
        </row>
        <row r="342">
          <cell r="B342" t="str">
            <v>NEE25</v>
          </cell>
          <cell r="E342" t="str">
            <v>kWh</v>
          </cell>
          <cell r="F342" t="str">
            <v>Small Commercial</v>
          </cell>
          <cell r="G342" t="str">
            <v>All time usage</v>
          </cell>
        </row>
        <row r="343">
          <cell r="B343" t="str">
            <v>NEE30</v>
          </cell>
          <cell r="E343" t="str">
            <v>Number</v>
          </cell>
          <cell r="F343" t="str">
            <v>Residential</v>
          </cell>
          <cell r="G343" t="str">
            <v>All time usage</v>
          </cell>
        </row>
        <row r="344">
          <cell r="B344" t="str">
            <v>NEE30</v>
          </cell>
          <cell r="E344" t="str">
            <v>kWh</v>
          </cell>
          <cell r="F344" t="str">
            <v>Residential</v>
          </cell>
          <cell r="G344" t="str">
            <v>All time usage</v>
          </cell>
        </row>
        <row r="345">
          <cell r="B345" t="str">
            <v>NSP30</v>
          </cell>
          <cell r="E345" t="str">
            <v>Number</v>
          </cell>
          <cell r="F345" t="str">
            <v>Residential</v>
          </cell>
          <cell r="G345" t="str">
            <v>All time usage</v>
          </cell>
        </row>
        <row r="346">
          <cell r="B346" t="str">
            <v>NSP30</v>
          </cell>
          <cell r="E346" t="str">
            <v>kWh</v>
          </cell>
          <cell r="F346" t="str">
            <v>Residential</v>
          </cell>
          <cell r="G346" t="str">
            <v>All time usage</v>
          </cell>
        </row>
        <row r="347">
          <cell r="B347" t="str">
            <v>NEE31</v>
          </cell>
          <cell r="E347" t="str">
            <v>Number</v>
          </cell>
          <cell r="F347" t="str">
            <v>Residential</v>
          </cell>
          <cell r="G347" t="str">
            <v>All time usage</v>
          </cell>
        </row>
        <row r="348">
          <cell r="B348" t="str">
            <v>NEE31</v>
          </cell>
          <cell r="E348" t="str">
            <v>kWh</v>
          </cell>
          <cell r="F348" t="str">
            <v>Residential</v>
          </cell>
          <cell r="G348" t="str">
            <v>All time usage</v>
          </cell>
        </row>
        <row r="349">
          <cell r="B349" t="str">
            <v>NSP31</v>
          </cell>
          <cell r="E349" t="str">
            <v>Number</v>
          </cell>
          <cell r="F349" t="str">
            <v>Residential</v>
          </cell>
          <cell r="G349" t="str">
            <v>All time usage</v>
          </cell>
        </row>
        <row r="350">
          <cell r="B350" t="str">
            <v>NSP31</v>
          </cell>
          <cell r="E350" t="str">
            <v>kWh</v>
          </cell>
          <cell r="F350" t="str">
            <v>Residential</v>
          </cell>
          <cell r="G350" t="str">
            <v>All time usage</v>
          </cell>
        </row>
        <row r="351">
          <cell r="B351" t="str">
            <v>NEE32</v>
          </cell>
          <cell r="E351" t="str">
            <v>Number</v>
          </cell>
          <cell r="F351" t="str">
            <v>Residential</v>
          </cell>
          <cell r="G351" t="str">
            <v>All time usage</v>
          </cell>
        </row>
        <row r="352">
          <cell r="B352" t="str">
            <v>NEE32</v>
          </cell>
          <cell r="E352" t="str">
            <v>kWh</v>
          </cell>
          <cell r="F352" t="str">
            <v>Residential</v>
          </cell>
          <cell r="G352" t="str">
            <v>All time usage</v>
          </cell>
        </row>
        <row r="353">
          <cell r="B353" t="str">
            <v>NSP32</v>
          </cell>
          <cell r="E353" t="str">
            <v>Number</v>
          </cell>
          <cell r="F353" t="str">
            <v>Residential</v>
          </cell>
          <cell r="G353" t="str">
            <v>All time usage</v>
          </cell>
        </row>
        <row r="354">
          <cell r="B354" t="str">
            <v>NSP32</v>
          </cell>
          <cell r="E354" t="str">
            <v>kWh</v>
          </cell>
          <cell r="F354" t="str">
            <v>Residential</v>
          </cell>
          <cell r="G354" t="str">
            <v>All time usage</v>
          </cell>
        </row>
        <row r="355">
          <cell r="B355" t="str">
            <v>NEE40</v>
          </cell>
          <cell r="E355" t="str">
            <v>Number</v>
          </cell>
          <cell r="F355" t="str">
            <v>Small Commercial</v>
          </cell>
          <cell r="G355" t="str">
            <v>All time usage</v>
          </cell>
        </row>
        <row r="356">
          <cell r="B356" t="str">
            <v>NEE40</v>
          </cell>
          <cell r="E356" t="str">
            <v>kWh</v>
          </cell>
          <cell r="F356" t="str">
            <v>Small Commercial</v>
          </cell>
          <cell r="G356" t="str">
            <v>All time usage</v>
          </cell>
        </row>
        <row r="357">
          <cell r="B357" t="str">
            <v>NEE41</v>
          </cell>
          <cell r="E357" t="str">
            <v>Number</v>
          </cell>
          <cell r="F357" t="str">
            <v>Small Commercial</v>
          </cell>
          <cell r="G357" t="str">
            <v>All time usage</v>
          </cell>
        </row>
        <row r="358">
          <cell r="B358" t="str">
            <v>NEE41</v>
          </cell>
          <cell r="E358" t="str">
            <v>kWh</v>
          </cell>
          <cell r="F358" t="str">
            <v>Small Commercial</v>
          </cell>
          <cell r="G358" t="str">
            <v>All time usage</v>
          </cell>
        </row>
        <row r="359">
          <cell r="B359" t="str">
            <v>NEE41</v>
          </cell>
          <cell r="E359" t="str">
            <v>kWh</v>
          </cell>
          <cell r="F359" t="str">
            <v>Small Commercial</v>
          </cell>
          <cell r="G359" t="str">
            <v>All time usage</v>
          </cell>
        </row>
        <row r="360">
          <cell r="B360" t="str">
            <v>NEE42</v>
          </cell>
          <cell r="E360" t="str">
            <v>Number</v>
          </cell>
          <cell r="F360" t="str">
            <v>Small Commercial</v>
          </cell>
          <cell r="G360" t="str">
            <v>All time usage</v>
          </cell>
        </row>
        <row r="361">
          <cell r="B361" t="str">
            <v>NEE42</v>
          </cell>
          <cell r="E361" t="str">
            <v>kWh</v>
          </cell>
          <cell r="F361" t="str">
            <v>Small Commercial</v>
          </cell>
          <cell r="G361" t="str">
            <v>All time usage</v>
          </cell>
        </row>
        <row r="362">
          <cell r="B362" t="str">
            <v>NEE42</v>
          </cell>
          <cell r="E362" t="str">
            <v>kWh</v>
          </cell>
          <cell r="F362" t="str">
            <v>Small Commercial</v>
          </cell>
          <cell r="G362" t="str">
            <v>All time usage</v>
          </cell>
        </row>
        <row r="363">
          <cell r="B363" t="str">
            <v>NEE43</v>
          </cell>
          <cell r="E363" t="str">
            <v>Number</v>
          </cell>
          <cell r="F363" t="str">
            <v>Small Commercial</v>
          </cell>
          <cell r="G363" t="str">
            <v>All time usage</v>
          </cell>
        </row>
        <row r="364">
          <cell r="B364" t="str">
            <v>NEE43</v>
          </cell>
          <cell r="E364" t="str">
            <v>kWh</v>
          </cell>
          <cell r="F364" t="str">
            <v>Small Commercial</v>
          </cell>
          <cell r="G364" t="str">
            <v>All time usage</v>
          </cell>
        </row>
        <row r="365">
          <cell r="B365" t="str">
            <v>NEE43</v>
          </cell>
          <cell r="E365" t="str">
            <v>kWh</v>
          </cell>
          <cell r="F365" t="str">
            <v>Small Commercial</v>
          </cell>
          <cell r="G365" t="str">
            <v>All time usage</v>
          </cell>
        </row>
        <row r="366">
          <cell r="B366" t="str">
            <v>NEE51</v>
          </cell>
          <cell r="E366" t="str">
            <v>Number</v>
          </cell>
          <cell r="F366" t="str">
            <v>Small Commercial</v>
          </cell>
          <cell r="G366" t="str">
            <v>All time usage</v>
          </cell>
        </row>
        <row r="367">
          <cell r="B367" t="str">
            <v>NEE51</v>
          </cell>
          <cell r="E367" t="str">
            <v>kWh</v>
          </cell>
          <cell r="F367" t="str">
            <v>Small Commercial</v>
          </cell>
          <cell r="G367" t="str">
            <v>All time usage</v>
          </cell>
        </row>
        <row r="368">
          <cell r="B368" t="str">
            <v>NEE51</v>
          </cell>
          <cell r="E368" t="str">
            <v>kWh</v>
          </cell>
          <cell r="F368" t="str">
            <v>Small Commercial</v>
          </cell>
          <cell r="G368" t="str">
            <v>All time usage</v>
          </cell>
        </row>
        <row r="369">
          <cell r="B369" t="str">
            <v>NEE52</v>
          </cell>
          <cell r="E369" t="str">
            <v>Number</v>
          </cell>
          <cell r="F369" t="str">
            <v>Small Commercial</v>
          </cell>
          <cell r="G369" t="str">
            <v>All time usage</v>
          </cell>
        </row>
        <row r="370">
          <cell r="B370" t="str">
            <v>NEE52</v>
          </cell>
          <cell r="E370" t="str">
            <v>kWh</v>
          </cell>
          <cell r="F370" t="str">
            <v>Small Commercial</v>
          </cell>
          <cell r="G370" t="str">
            <v>All time usage</v>
          </cell>
        </row>
        <row r="371">
          <cell r="B371" t="str">
            <v>NEE52</v>
          </cell>
          <cell r="E371" t="str">
            <v>kWh</v>
          </cell>
          <cell r="F371" t="str">
            <v>Small Commercial</v>
          </cell>
          <cell r="G371" t="str">
            <v>All time usage</v>
          </cell>
        </row>
        <row r="372">
          <cell r="B372" t="str">
            <v>NEE55</v>
          </cell>
          <cell r="E372" t="str">
            <v>Number</v>
          </cell>
          <cell r="F372" t="str">
            <v>Small Commercial</v>
          </cell>
          <cell r="G372" t="str">
            <v>All time usage</v>
          </cell>
        </row>
        <row r="373">
          <cell r="B373" t="str">
            <v>NEE55</v>
          </cell>
          <cell r="E373" t="str">
            <v>kWh</v>
          </cell>
          <cell r="F373" t="str">
            <v>Small Commercial</v>
          </cell>
          <cell r="G373" t="str">
            <v>All time usage</v>
          </cell>
        </row>
        <row r="374">
          <cell r="B374" t="str">
            <v>NEE55</v>
          </cell>
          <cell r="E374" t="str">
            <v>kWh</v>
          </cell>
          <cell r="F374" t="str">
            <v>Small Commercial</v>
          </cell>
          <cell r="G374" t="str">
            <v>All time usage</v>
          </cell>
        </row>
        <row r="375">
          <cell r="B375" t="str">
            <v>NSP55</v>
          </cell>
          <cell r="E375" t="str">
            <v>Number</v>
          </cell>
          <cell r="F375" t="str">
            <v>Small Commercial</v>
          </cell>
          <cell r="G375" t="str">
            <v>All time usage</v>
          </cell>
        </row>
        <row r="376">
          <cell r="B376" t="str">
            <v>NSP55</v>
          </cell>
          <cell r="E376" t="str">
            <v>kWh</v>
          </cell>
          <cell r="F376" t="str">
            <v>Small Commercial</v>
          </cell>
          <cell r="G376" t="str">
            <v>All time usage</v>
          </cell>
        </row>
        <row r="377">
          <cell r="B377" t="str">
            <v>NSP55</v>
          </cell>
          <cell r="E377" t="str">
            <v>kWh</v>
          </cell>
          <cell r="F377" t="str">
            <v>Small Commercial</v>
          </cell>
          <cell r="G377" t="str">
            <v>All time usage</v>
          </cell>
        </row>
        <row r="378">
          <cell r="B378" t="str">
            <v>NSP55</v>
          </cell>
          <cell r="E378" t="str">
            <v>kWh</v>
          </cell>
          <cell r="F378" t="str">
            <v>Small Commercial</v>
          </cell>
          <cell r="G378" t="str">
            <v>All time usage</v>
          </cell>
        </row>
        <row r="379">
          <cell r="B379" t="str">
            <v>NSP55</v>
          </cell>
          <cell r="E379" t="str">
            <v>kWh</v>
          </cell>
          <cell r="F379" t="str">
            <v>Small Commercial</v>
          </cell>
          <cell r="G379" t="str">
            <v>All time usage</v>
          </cell>
        </row>
        <row r="380">
          <cell r="B380" t="str">
            <v>NEE56</v>
          </cell>
          <cell r="E380" t="str">
            <v>Number</v>
          </cell>
          <cell r="F380" t="str">
            <v>Industrial</v>
          </cell>
          <cell r="G380" t="str">
            <v>All time usage</v>
          </cell>
        </row>
        <row r="381">
          <cell r="B381" t="str">
            <v>NEE56</v>
          </cell>
          <cell r="E381" t="str">
            <v>kWh</v>
          </cell>
          <cell r="F381" t="str">
            <v>Industrial</v>
          </cell>
          <cell r="G381" t="str">
            <v>All time usage</v>
          </cell>
        </row>
        <row r="382">
          <cell r="B382" t="str">
            <v>NEE56</v>
          </cell>
          <cell r="E382" t="str">
            <v>kWh</v>
          </cell>
          <cell r="F382" t="str">
            <v>Industrial</v>
          </cell>
          <cell r="G382" t="str">
            <v>All time usage</v>
          </cell>
        </row>
        <row r="383">
          <cell r="B383" t="str">
            <v>NEE56</v>
          </cell>
          <cell r="E383" t="str">
            <v>kWh</v>
          </cell>
          <cell r="F383" t="str">
            <v>Industrial</v>
          </cell>
          <cell r="G383" t="str">
            <v>All time usage</v>
          </cell>
        </row>
        <row r="384">
          <cell r="B384" t="str">
            <v>NEE56</v>
          </cell>
          <cell r="E384" t="str">
            <v>kVA</v>
          </cell>
          <cell r="F384" t="str">
            <v>Industrial</v>
          </cell>
          <cell r="G384" t="str">
            <v>All time usage</v>
          </cell>
        </row>
        <row r="385">
          <cell r="B385" t="str">
            <v>NEN56</v>
          </cell>
          <cell r="E385" t="str">
            <v>Number</v>
          </cell>
          <cell r="F385" t="str">
            <v>Industrial</v>
          </cell>
          <cell r="G385" t="str">
            <v>All time usage</v>
          </cell>
        </row>
        <row r="386">
          <cell r="B386" t="str">
            <v>NEN56</v>
          </cell>
          <cell r="E386" t="str">
            <v>kWh</v>
          </cell>
          <cell r="F386" t="str">
            <v>Industrial</v>
          </cell>
          <cell r="G386" t="str">
            <v>All time usage</v>
          </cell>
        </row>
        <row r="387">
          <cell r="B387" t="str">
            <v>NEN56</v>
          </cell>
          <cell r="E387" t="str">
            <v>kWh</v>
          </cell>
          <cell r="F387" t="str">
            <v>Industrial</v>
          </cell>
          <cell r="G387" t="str">
            <v>All time usage</v>
          </cell>
        </row>
        <row r="388">
          <cell r="B388" t="str">
            <v>NEN56</v>
          </cell>
          <cell r="E388" t="str">
            <v>kWh</v>
          </cell>
          <cell r="F388" t="str">
            <v>Industrial</v>
          </cell>
          <cell r="G388" t="str">
            <v>All time usage</v>
          </cell>
        </row>
        <row r="389">
          <cell r="B389" t="str">
            <v>NEN56</v>
          </cell>
          <cell r="E389" t="str">
            <v>kVA</v>
          </cell>
          <cell r="F389" t="str">
            <v>Industrial</v>
          </cell>
          <cell r="G389" t="str">
            <v>All time usage</v>
          </cell>
        </row>
        <row r="390">
          <cell r="B390" t="str">
            <v>NEN56</v>
          </cell>
          <cell r="E390" t="str">
            <v>kVA</v>
          </cell>
          <cell r="F390" t="str">
            <v>Industrial</v>
          </cell>
          <cell r="G390" t="str">
            <v>All time usage</v>
          </cell>
        </row>
        <row r="391">
          <cell r="B391" t="str">
            <v>NSP56</v>
          </cell>
          <cell r="E391" t="str">
            <v>Number</v>
          </cell>
          <cell r="F391" t="str">
            <v>Industrial</v>
          </cell>
          <cell r="G391" t="str">
            <v>All time usage</v>
          </cell>
        </row>
        <row r="392">
          <cell r="B392" t="str">
            <v>NSP56</v>
          </cell>
          <cell r="E392" t="str">
            <v>kWh</v>
          </cell>
          <cell r="F392" t="str">
            <v>Industrial</v>
          </cell>
          <cell r="G392" t="str">
            <v>All time usage</v>
          </cell>
        </row>
        <row r="393">
          <cell r="B393" t="str">
            <v>NSP56</v>
          </cell>
          <cell r="E393" t="str">
            <v>kWh</v>
          </cell>
          <cell r="F393" t="str">
            <v>Industrial</v>
          </cell>
          <cell r="G393" t="str">
            <v>All time usage</v>
          </cell>
        </row>
        <row r="394">
          <cell r="B394" t="str">
            <v>NSP56</v>
          </cell>
          <cell r="E394" t="str">
            <v>kWh</v>
          </cell>
          <cell r="F394" t="str">
            <v>Industrial</v>
          </cell>
          <cell r="G394" t="str">
            <v>All time usage</v>
          </cell>
        </row>
        <row r="395">
          <cell r="B395" t="str">
            <v>NSP56</v>
          </cell>
          <cell r="E395" t="str">
            <v>kVA</v>
          </cell>
          <cell r="F395" t="str">
            <v>Industrial</v>
          </cell>
          <cell r="G395" t="str">
            <v>All time usage</v>
          </cell>
        </row>
        <row r="396">
          <cell r="B396" t="str">
            <v>NSP56</v>
          </cell>
          <cell r="E396" t="str">
            <v>kVA</v>
          </cell>
          <cell r="F396" t="str">
            <v>Industrial</v>
          </cell>
          <cell r="G396" t="str">
            <v>All time usage</v>
          </cell>
        </row>
        <row r="397">
          <cell r="B397" t="str">
            <v>NEE60</v>
          </cell>
          <cell r="E397" t="str">
            <v>Number</v>
          </cell>
          <cell r="F397" t="str">
            <v>Small Commercial</v>
          </cell>
          <cell r="G397" t="str">
            <v>All time usage</v>
          </cell>
        </row>
        <row r="398">
          <cell r="B398" t="str">
            <v>NEE60</v>
          </cell>
          <cell r="E398" t="str">
            <v>kWh</v>
          </cell>
          <cell r="F398" t="str">
            <v>Small Commercial</v>
          </cell>
          <cell r="G398" t="str">
            <v>All time usage</v>
          </cell>
        </row>
        <row r="399">
          <cell r="B399" t="str">
            <v>NEE60</v>
          </cell>
          <cell r="E399" t="str">
            <v>kWh</v>
          </cell>
          <cell r="F399" t="str">
            <v>Small Commercial</v>
          </cell>
          <cell r="G399" t="str">
            <v>All time usage</v>
          </cell>
        </row>
        <row r="400">
          <cell r="B400" t="str">
            <v>NEE71</v>
          </cell>
          <cell r="E400" t="str">
            <v>Number</v>
          </cell>
          <cell r="F400" t="str">
            <v>Industrial</v>
          </cell>
          <cell r="G400" t="str">
            <v>All time usage</v>
          </cell>
        </row>
        <row r="401">
          <cell r="B401" t="str">
            <v>NEE71</v>
          </cell>
          <cell r="E401" t="str">
            <v>kWh</v>
          </cell>
          <cell r="F401" t="str">
            <v>Industrial</v>
          </cell>
          <cell r="G401" t="str">
            <v>All time usage</v>
          </cell>
        </row>
        <row r="402">
          <cell r="B402" t="str">
            <v>NEE71</v>
          </cell>
          <cell r="E402" t="str">
            <v>kWh</v>
          </cell>
          <cell r="F402" t="str">
            <v>Industrial</v>
          </cell>
          <cell r="G402" t="str">
            <v>All time usage</v>
          </cell>
        </row>
        <row r="403">
          <cell r="B403" t="str">
            <v>NEE71</v>
          </cell>
          <cell r="E403" t="str">
            <v>kVA</v>
          </cell>
          <cell r="F403" t="str">
            <v>Industrial</v>
          </cell>
          <cell r="G403" t="str">
            <v>All time usage</v>
          </cell>
        </row>
        <row r="404">
          <cell r="B404" t="str">
            <v>NEE72</v>
          </cell>
          <cell r="E404" t="str">
            <v>Number</v>
          </cell>
          <cell r="F404" t="str">
            <v>Industrial</v>
          </cell>
          <cell r="G404" t="str">
            <v>All time usage</v>
          </cell>
        </row>
        <row r="405">
          <cell r="B405" t="str">
            <v>NEE72</v>
          </cell>
          <cell r="E405" t="str">
            <v>kWh</v>
          </cell>
          <cell r="F405" t="str">
            <v>Industrial</v>
          </cell>
          <cell r="G405" t="str">
            <v>All time usage</v>
          </cell>
        </row>
        <row r="406">
          <cell r="B406" t="str">
            <v>NEE72</v>
          </cell>
          <cell r="E406" t="str">
            <v>kWh</v>
          </cell>
          <cell r="F406" t="str">
            <v>Industrial</v>
          </cell>
          <cell r="G406" t="str">
            <v>All time usage</v>
          </cell>
        </row>
        <row r="407">
          <cell r="B407" t="str">
            <v>NEE72</v>
          </cell>
          <cell r="E407" t="str">
            <v>kVA</v>
          </cell>
          <cell r="F407" t="str">
            <v>Industrial</v>
          </cell>
          <cell r="G407" t="str">
            <v>All time usage</v>
          </cell>
        </row>
        <row r="408">
          <cell r="B408" t="str">
            <v>NEE74</v>
          </cell>
          <cell r="E408" t="str">
            <v>Number</v>
          </cell>
          <cell r="F408" t="str">
            <v>Industrial</v>
          </cell>
          <cell r="G408" t="str">
            <v>All time usage</v>
          </cell>
        </row>
        <row r="409">
          <cell r="B409" t="str">
            <v>NEE74</v>
          </cell>
          <cell r="E409" t="str">
            <v>kWh</v>
          </cell>
          <cell r="F409" t="str">
            <v>Industrial</v>
          </cell>
          <cell r="G409" t="str">
            <v>All time usage</v>
          </cell>
        </row>
        <row r="410">
          <cell r="B410" t="str">
            <v>NEE74</v>
          </cell>
          <cell r="E410" t="str">
            <v>kWh</v>
          </cell>
          <cell r="F410" t="str">
            <v>Industrial</v>
          </cell>
          <cell r="G410" t="str">
            <v>All time usage</v>
          </cell>
        </row>
        <row r="411">
          <cell r="B411" t="str">
            <v>NEE75</v>
          </cell>
          <cell r="E411" t="str">
            <v>Number</v>
          </cell>
          <cell r="F411" t="str">
            <v>Industrial</v>
          </cell>
          <cell r="G411" t="str">
            <v>All time usage</v>
          </cell>
        </row>
        <row r="412">
          <cell r="B412" t="str">
            <v>NEE75</v>
          </cell>
          <cell r="E412" t="str">
            <v>kWh</v>
          </cell>
          <cell r="F412" t="str">
            <v>Industrial</v>
          </cell>
          <cell r="G412" t="str">
            <v>All time usage</v>
          </cell>
        </row>
        <row r="413">
          <cell r="B413" t="str">
            <v>NEE75</v>
          </cell>
          <cell r="E413" t="str">
            <v>kWh</v>
          </cell>
          <cell r="F413" t="str">
            <v>Industrial</v>
          </cell>
          <cell r="G413" t="str">
            <v>All time usage</v>
          </cell>
        </row>
        <row r="414">
          <cell r="B414" t="str">
            <v>NEE75</v>
          </cell>
          <cell r="E414" t="str">
            <v>kWh</v>
          </cell>
          <cell r="F414" t="str">
            <v>Industrial</v>
          </cell>
          <cell r="G414" t="str">
            <v>All time usage</v>
          </cell>
        </row>
        <row r="415">
          <cell r="B415" t="str">
            <v>NEE75</v>
          </cell>
          <cell r="E415" t="str">
            <v>kVA</v>
          </cell>
          <cell r="F415" t="str">
            <v>Industrial</v>
          </cell>
          <cell r="G415" t="str">
            <v>All time usage</v>
          </cell>
        </row>
        <row r="416">
          <cell r="B416" t="str">
            <v>NSP75</v>
          </cell>
          <cell r="E416" t="str">
            <v>Number</v>
          </cell>
          <cell r="F416" t="str">
            <v>Industrial</v>
          </cell>
          <cell r="G416" t="str">
            <v>All time usage</v>
          </cell>
        </row>
        <row r="417">
          <cell r="B417" t="str">
            <v>NSP75</v>
          </cell>
          <cell r="E417" t="str">
            <v>kWh</v>
          </cell>
          <cell r="F417" t="str">
            <v>Industrial</v>
          </cell>
          <cell r="G417" t="str">
            <v>All time usage</v>
          </cell>
        </row>
        <row r="418">
          <cell r="B418" t="str">
            <v>NSP75</v>
          </cell>
          <cell r="E418" t="str">
            <v>kWh</v>
          </cell>
          <cell r="F418" t="str">
            <v>Industrial</v>
          </cell>
          <cell r="G418" t="str">
            <v>All time usage</v>
          </cell>
        </row>
        <row r="419">
          <cell r="B419" t="str">
            <v>NSP75</v>
          </cell>
          <cell r="E419" t="str">
            <v>kWh</v>
          </cell>
          <cell r="F419" t="str">
            <v>Industrial</v>
          </cell>
          <cell r="G419" t="str">
            <v>All time usage</v>
          </cell>
        </row>
        <row r="420">
          <cell r="B420" t="str">
            <v>NSP75</v>
          </cell>
          <cell r="E420" t="str">
            <v>kVA</v>
          </cell>
          <cell r="F420" t="str">
            <v>Industrial</v>
          </cell>
          <cell r="G420" t="str">
            <v>All time usage</v>
          </cell>
        </row>
        <row r="421">
          <cell r="B421" t="str">
            <v>NSP75</v>
          </cell>
          <cell r="E421" t="str">
            <v>kVA</v>
          </cell>
          <cell r="F421" t="str">
            <v>Industrial</v>
          </cell>
          <cell r="G421" t="str">
            <v>All time usage</v>
          </cell>
        </row>
        <row r="422">
          <cell r="B422" t="str">
            <v>NEE76</v>
          </cell>
          <cell r="E422" t="str">
            <v>Number</v>
          </cell>
          <cell r="F422" t="str">
            <v>Industrial</v>
          </cell>
          <cell r="G422" t="str">
            <v>All time usage</v>
          </cell>
        </row>
        <row r="423">
          <cell r="B423" t="str">
            <v>NEE76</v>
          </cell>
          <cell r="E423" t="str">
            <v>kWh</v>
          </cell>
          <cell r="F423" t="str">
            <v>Industrial</v>
          </cell>
          <cell r="G423" t="str">
            <v>All time usage</v>
          </cell>
        </row>
        <row r="424">
          <cell r="B424" t="str">
            <v>NEE76</v>
          </cell>
          <cell r="E424" t="str">
            <v>kWh</v>
          </cell>
          <cell r="F424" t="str">
            <v>Industrial</v>
          </cell>
          <cell r="G424" t="str">
            <v>All time usage</v>
          </cell>
        </row>
        <row r="425">
          <cell r="B425" t="str">
            <v>NEE76</v>
          </cell>
          <cell r="E425" t="str">
            <v>kWh</v>
          </cell>
          <cell r="F425" t="str">
            <v>Industrial</v>
          </cell>
          <cell r="G425" t="str">
            <v>All time usage</v>
          </cell>
        </row>
        <row r="426">
          <cell r="B426" t="str">
            <v>NEE76</v>
          </cell>
          <cell r="E426" t="str">
            <v>kVA</v>
          </cell>
          <cell r="F426" t="str">
            <v>Industrial</v>
          </cell>
          <cell r="G426" t="str">
            <v>All time usage</v>
          </cell>
        </row>
        <row r="427">
          <cell r="B427" t="str">
            <v>NSP76</v>
          </cell>
          <cell r="E427" t="str">
            <v>Number</v>
          </cell>
          <cell r="F427" t="str">
            <v>Industrial</v>
          </cell>
          <cell r="G427" t="str">
            <v>All time usage</v>
          </cell>
        </row>
        <row r="428">
          <cell r="B428" t="str">
            <v>NSP76</v>
          </cell>
          <cell r="E428" t="str">
            <v>kWh</v>
          </cell>
          <cell r="F428" t="str">
            <v>Industrial</v>
          </cell>
          <cell r="G428" t="str">
            <v>All time usage</v>
          </cell>
        </row>
        <row r="429">
          <cell r="B429" t="str">
            <v>NSP76</v>
          </cell>
          <cell r="E429" t="str">
            <v>kWh</v>
          </cell>
          <cell r="F429" t="str">
            <v>Industrial</v>
          </cell>
          <cell r="G429" t="str">
            <v>All time usage</v>
          </cell>
        </row>
        <row r="430">
          <cell r="B430" t="str">
            <v>NSP76</v>
          </cell>
          <cell r="E430" t="str">
            <v>kWh</v>
          </cell>
          <cell r="F430" t="str">
            <v>Industrial</v>
          </cell>
          <cell r="G430" t="str">
            <v>All time usage</v>
          </cell>
        </row>
        <row r="431">
          <cell r="B431" t="str">
            <v>NSP76</v>
          </cell>
          <cell r="E431" t="str">
            <v>kVA</v>
          </cell>
          <cell r="F431" t="str">
            <v>Industrial</v>
          </cell>
          <cell r="G431" t="str">
            <v>All time usage</v>
          </cell>
        </row>
        <row r="432">
          <cell r="B432" t="str">
            <v>NSP76</v>
          </cell>
          <cell r="E432" t="str">
            <v>kVA</v>
          </cell>
          <cell r="F432" t="str">
            <v>Industrial</v>
          </cell>
          <cell r="G432" t="str">
            <v>All time usage</v>
          </cell>
        </row>
        <row r="433">
          <cell r="B433" t="str">
            <v>NEE77</v>
          </cell>
          <cell r="E433" t="str">
            <v>Number</v>
          </cell>
          <cell r="F433" t="str">
            <v>Industrial</v>
          </cell>
          <cell r="G433" t="str">
            <v>All time usage</v>
          </cell>
        </row>
        <row r="434">
          <cell r="B434" t="str">
            <v>NEE77</v>
          </cell>
          <cell r="E434" t="str">
            <v>kWh</v>
          </cell>
          <cell r="F434" t="str">
            <v>Industrial</v>
          </cell>
          <cell r="G434" t="str">
            <v>All time usage</v>
          </cell>
        </row>
        <row r="435">
          <cell r="B435" t="str">
            <v>NEE77</v>
          </cell>
          <cell r="E435" t="str">
            <v>kWh</v>
          </cell>
          <cell r="F435" t="str">
            <v>Industrial</v>
          </cell>
          <cell r="G435" t="str">
            <v>All time usage</v>
          </cell>
        </row>
        <row r="436">
          <cell r="B436" t="str">
            <v>NEE77</v>
          </cell>
          <cell r="E436" t="str">
            <v>kWh</v>
          </cell>
          <cell r="F436" t="str">
            <v>Industrial</v>
          </cell>
          <cell r="G436" t="str">
            <v>All time usage</v>
          </cell>
        </row>
        <row r="437">
          <cell r="B437" t="str">
            <v>NEE77</v>
          </cell>
          <cell r="E437" t="str">
            <v>Number</v>
          </cell>
          <cell r="F437" t="str">
            <v>Industrial</v>
          </cell>
          <cell r="G437" t="str">
            <v>All time usage</v>
          </cell>
        </row>
        <row r="438">
          <cell r="B438" t="str">
            <v>NSP77</v>
          </cell>
          <cell r="E438" t="str">
            <v>Number</v>
          </cell>
          <cell r="F438" t="str">
            <v>Industrial</v>
          </cell>
          <cell r="G438" t="str">
            <v>All time usage</v>
          </cell>
        </row>
        <row r="439">
          <cell r="B439" t="str">
            <v>NSP77</v>
          </cell>
          <cell r="E439" t="str">
            <v>kWh</v>
          </cell>
          <cell r="F439" t="str">
            <v>Industrial</v>
          </cell>
          <cell r="G439" t="str">
            <v>All time usage</v>
          </cell>
        </row>
        <row r="440">
          <cell r="B440" t="str">
            <v>NSP77</v>
          </cell>
          <cell r="E440" t="str">
            <v>kWh</v>
          </cell>
          <cell r="F440" t="str">
            <v>Industrial</v>
          </cell>
          <cell r="G440" t="str">
            <v>All time usage</v>
          </cell>
        </row>
        <row r="441">
          <cell r="B441" t="str">
            <v>NSP77</v>
          </cell>
          <cell r="E441" t="str">
            <v>kWh</v>
          </cell>
          <cell r="F441" t="str">
            <v>Industrial</v>
          </cell>
          <cell r="G441" t="str">
            <v>All time usage</v>
          </cell>
        </row>
        <row r="442">
          <cell r="B442" t="str">
            <v>NSP77</v>
          </cell>
          <cell r="E442" t="str">
            <v>kVA</v>
          </cell>
          <cell r="F442" t="str">
            <v>Industrial</v>
          </cell>
          <cell r="G442" t="str">
            <v>All time usage</v>
          </cell>
        </row>
        <row r="443">
          <cell r="B443" t="str">
            <v>NSP77</v>
          </cell>
          <cell r="E443" t="str">
            <v>kVA</v>
          </cell>
          <cell r="F443" t="str">
            <v>Industrial</v>
          </cell>
          <cell r="G443" t="str">
            <v>All time usage</v>
          </cell>
        </row>
        <row r="444">
          <cell r="B444" t="str">
            <v>NEE78</v>
          </cell>
          <cell r="E444" t="str">
            <v>Number</v>
          </cell>
          <cell r="F444" t="str">
            <v>Industrial</v>
          </cell>
          <cell r="G444" t="str">
            <v>All time usage</v>
          </cell>
        </row>
        <row r="445">
          <cell r="B445" t="str">
            <v>NEE78</v>
          </cell>
          <cell r="E445" t="str">
            <v>kWh</v>
          </cell>
          <cell r="F445" t="str">
            <v>Industrial</v>
          </cell>
          <cell r="G445" t="str">
            <v>All time usage</v>
          </cell>
        </row>
        <row r="446">
          <cell r="B446" t="str">
            <v>NEE78</v>
          </cell>
          <cell r="E446" t="str">
            <v>kWh</v>
          </cell>
          <cell r="F446" t="str">
            <v>Industrial</v>
          </cell>
          <cell r="G446" t="str">
            <v>All time usage</v>
          </cell>
        </row>
        <row r="447">
          <cell r="B447" t="str">
            <v>NEE78</v>
          </cell>
          <cell r="E447" t="str">
            <v>kWh</v>
          </cell>
          <cell r="F447" t="str">
            <v>Industrial</v>
          </cell>
          <cell r="G447" t="str">
            <v>All time usage</v>
          </cell>
        </row>
        <row r="448">
          <cell r="B448" t="str">
            <v>NEE78</v>
          </cell>
          <cell r="E448" t="str">
            <v>Number</v>
          </cell>
          <cell r="F448" t="str">
            <v>Industrial</v>
          </cell>
          <cell r="G448" t="str">
            <v>All time usage</v>
          </cell>
        </row>
        <row r="449">
          <cell r="B449" t="str">
            <v>NSP78</v>
          </cell>
          <cell r="E449" t="str">
            <v>Number</v>
          </cell>
          <cell r="F449" t="str">
            <v>Industrial</v>
          </cell>
          <cell r="G449" t="str">
            <v>All time usage</v>
          </cell>
        </row>
        <row r="450">
          <cell r="B450" t="str">
            <v>NSP78</v>
          </cell>
          <cell r="E450" t="str">
            <v>kWh</v>
          </cell>
          <cell r="F450" t="str">
            <v>Industrial</v>
          </cell>
          <cell r="G450" t="str">
            <v>All time usage</v>
          </cell>
        </row>
        <row r="451">
          <cell r="B451" t="str">
            <v>NSP78</v>
          </cell>
          <cell r="E451" t="str">
            <v>kWh</v>
          </cell>
          <cell r="F451" t="str">
            <v>Industrial</v>
          </cell>
          <cell r="G451" t="str">
            <v>All time usage</v>
          </cell>
        </row>
        <row r="452">
          <cell r="B452" t="str">
            <v>NSP78</v>
          </cell>
          <cell r="E452" t="str">
            <v>kWh</v>
          </cell>
          <cell r="F452" t="str">
            <v>Industrial</v>
          </cell>
          <cell r="G452" t="str">
            <v>All time usage</v>
          </cell>
        </row>
        <row r="453">
          <cell r="B453" t="str">
            <v>NSP78</v>
          </cell>
          <cell r="E453" t="str">
            <v>kVA</v>
          </cell>
          <cell r="F453" t="str">
            <v>Industrial</v>
          </cell>
          <cell r="G453" t="str">
            <v>All time usage</v>
          </cell>
        </row>
        <row r="454">
          <cell r="B454" t="str">
            <v>NSP78</v>
          </cell>
          <cell r="E454" t="str">
            <v>kVA</v>
          </cell>
          <cell r="F454" t="str">
            <v>Industrial</v>
          </cell>
          <cell r="G454" t="str">
            <v>All time usage</v>
          </cell>
        </row>
        <row r="455">
          <cell r="B455" t="str">
            <v>NEE81</v>
          </cell>
          <cell r="E455" t="str">
            <v>Number</v>
          </cell>
          <cell r="F455" t="str">
            <v>Industrial</v>
          </cell>
          <cell r="G455" t="str">
            <v>All time usage</v>
          </cell>
        </row>
        <row r="456">
          <cell r="B456" t="str">
            <v>NEE81</v>
          </cell>
          <cell r="E456" t="str">
            <v>kWh</v>
          </cell>
          <cell r="F456" t="str">
            <v>Industrial</v>
          </cell>
          <cell r="G456" t="str">
            <v>All time usage</v>
          </cell>
        </row>
        <row r="457">
          <cell r="B457" t="str">
            <v>NEE81</v>
          </cell>
          <cell r="E457" t="str">
            <v>kWh</v>
          </cell>
          <cell r="F457" t="str">
            <v>Industrial</v>
          </cell>
          <cell r="G457" t="str">
            <v>All time usage</v>
          </cell>
        </row>
        <row r="458">
          <cell r="B458" t="str">
            <v>NEE81</v>
          </cell>
          <cell r="E458" t="str">
            <v>kVA</v>
          </cell>
          <cell r="F458" t="str">
            <v>Industrial</v>
          </cell>
          <cell r="G458" t="str">
            <v>All time usage</v>
          </cell>
        </row>
        <row r="459">
          <cell r="B459" t="str">
            <v>NSP81</v>
          </cell>
          <cell r="E459" t="str">
            <v>Number</v>
          </cell>
          <cell r="F459" t="str">
            <v>Industrial</v>
          </cell>
          <cell r="G459" t="str">
            <v>All time usage</v>
          </cell>
        </row>
        <row r="460">
          <cell r="B460" t="str">
            <v>NSP81</v>
          </cell>
          <cell r="E460" t="str">
            <v>kWh</v>
          </cell>
          <cell r="F460" t="str">
            <v>Industrial</v>
          </cell>
          <cell r="G460" t="str">
            <v>All time usage</v>
          </cell>
        </row>
        <row r="461">
          <cell r="B461" t="str">
            <v>NSP81</v>
          </cell>
          <cell r="E461" t="str">
            <v>kWh</v>
          </cell>
          <cell r="F461" t="str">
            <v>Industrial</v>
          </cell>
          <cell r="G461" t="str">
            <v>All time usage</v>
          </cell>
        </row>
        <row r="462">
          <cell r="B462" t="str">
            <v>NSP81</v>
          </cell>
          <cell r="E462" t="str">
            <v>kVA</v>
          </cell>
          <cell r="F462" t="str">
            <v>Industrial</v>
          </cell>
          <cell r="G462" t="str">
            <v>All time usage</v>
          </cell>
        </row>
        <row r="463">
          <cell r="B463" t="str">
            <v>NSP81</v>
          </cell>
          <cell r="E463" t="str">
            <v>kVA</v>
          </cell>
          <cell r="F463" t="str">
            <v>Industrial</v>
          </cell>
          <cell r="G463" t="str">
            <v>All time usage</v>
          </cell>
        </row>
        <row r="464">
          <cell r="B464" t="str">
            <v>NEE82</v>
          </cell>
          <cell r="E464" t="str">
            <v>Number</v>
          </cell>
          <cell r="F464" t="str">
            <v>Industrial</v>
          </cell>
          <cell r="G464" t="str">
            <v>All time usage</v>
          </cell>
        </row>
        <row r="465">
          <cell r="B465" t="str">
            <v>NEE82</v>
          </cell>
          <cell r="E465" t="str">
            <v>kWh</v>
          </cell>
          <cell r="F465" t="str">
            <v>Industrial</v>
          </cell>
          <cell r="G465" t="str">
            <v>All time usage</v>
          </cell>
        </row>
        <row r="466">
          <cell r="B466" t="str">
            <v>NEE82</v>
          </cell>
          <cell r="E466" t="str">
            <v>kWh</v>
          </cell>
          <cell r="F466" t="str">
            <v>Industrial</v>
          </cell>
          <cell r="G466" t="str">
            <v>All time usage</v>
          </cell>
        </row>
        <row r="467">
          <cell r="B467" t="str">
            <v>NEE82</v>
          </cell>
          <cell r="E467" t="str">
            <v>kWh</v>
          </cell>
          <cell r="F467" t="str">
            <v>Industrial</v>
          </cell>
          <cell r="G467" t="str">
            <v>All time usage</v>
          </cell>
        </row>
        <row r="468">
          <cell r="B468" t="str">
            <v>NEE82</v>
          </cell>
          <cell r="E468" t="str">
            <v>kVA</v>
          </cell>
          <cell r="F468" t="str">
            <v>Industrial</v>
          </cell>
          <cell r="G468" t="str">
            <v>All time usage</v>
          </cell>
        </row>
        <row r="469">
          <cell r="B469" t="str">
            <v>NSP82</v>
          </cell>
          <cell r="E469" t="str">
            <v>Number</v>
          </cell>
          <cell r="F469" t="str">
            <v>Industrial</v>
          </cell>
          <cell r="G469" t="str">
            <v>All time usage</v>
          </cell>
        </row>
        <row r="470">
          <cell r="B470" t="str">
            <v>NSP82</v>
          </cell>
          <cell r="E470" t="str">
            <v>kWh</v>
          </cell>
          <cell r="F470" t="str">
            <v>Industrial</v>
          </cell>
          <cell r="G470" t="str">
            <v>All time usage</v>
          </cell>
        </row>
        <row r="471">
          <cell r="B471" t="str">
            <v>NSP82</v>
          </cell>
          <cell r="E471" t="str">
            <v>kWh</v>
          </cell>
          <cell r="F471" t="str">
            <v>Industrial</v>
          </cell>
          <cell r="G471" t="str">
            <v>All time usage</v>
          </cell>
        </row>
        <row r="472">
          <cell r="B472" t="str">
            <v>NSP82</v>
          </cell>
          <cell r="E472" t="str">
            <v>kWh</v>
          </cell>
          <cell r="F472" t="str">
            <v>Industrial</v>
          </cell>
          <cell r="G472" t="str">
            <v>All time usage</v>
          </cell>
        </row>
        <row r="473">
          <cell r="B473" t="str">
            <v>NSP82</v>
          </cell>
          <cell r="E473" t="str">
            <v>kVA</v>
          </cell>
          <cell r="F473" t="str">
            <v>Industrial</v>
          </cell>
          <cell r="G473" t="str">
            <v>All time usage</v>
          </cell>
        </row>
        <row r="474">
          <cell r="B474" t="str">
            <v>NSP82</v>
          </cell>
          <cell r="E474" t="str">
            <v>kVA</v>
          </cell>
          <cell r="F474" t="str">
            <v>Industrial</v>
          </cell>
          <cell r="G474" t="str">
            <v>All time usage</v>
          </cell>
        </row>
        <row r="475">
          <cell r="B475" t="str">
            <v>NEE83</v>
          </cell>
          <cell r="E475" t="str">
            <v>Number</v>
          </cell>
          <cell r="F475" t="str">
            <v>Industrial</v>
          </cell>
          <cell r="G475" t="str">
            <v>All time usage</v>
          </cell>
        </row>
        <row r="476">
          <cell r="B476" t="str">
            <v>NEE83</v>
          </cell>
          <cell r="E476" t="str">
            <v>kWh</v>
          </cell>
          <cell r="F476" t="str">
            <v>Industrial</v>
          </cell>
          <cell r="G476" t="str">
            <v>All time usage</v>
          </cell>
        </row>
        <row r="477">
          <cell r="B477" t="str">
            <v>NEE83</v>
          </cell>
          <cell r="E477" t="str">
            <v>kWh</v>
          </cell>
          <cell r="F477" t="str">
            <v>Industrial</v>
          </cell>
          <cell r="G477" t="str">
            <v>All time usage</v>
          </cell>
        </row>
        <row r="478">
          <cell r="B478" t="str">
            <v>NEE83</v>
          </cell>
          <cell r="E478" t="str">
            <v>kWh</v>
          </cell>
          <cell r="F478" t="str">
            <v>Industrial</v>
          </cell>
          <cell r="G478" t="str">
            <v>All time usage</v>
          </cell>
        </row>
        <row r="479">
          <cell r="B479" t="str">
            <v>NEE83</v>
          </cell>
          <cell r="E479" t="str">
            <v>Number</v>
          </cell>
          <cell r="F479" t="str">
            <v>Industrial</v>
          </cell>
          <cell r="G479" t="str">
            <v>All time usage</v>
          </cell>
        </row>
        <row r="480">
          <cell r="B480" t="str">
            <v>NSP83</v>
          </cell>
          <cell r="E480" t="str">
            <v>Number</v>
          </cell>
          <cell r="F480" t="str">
            <v>Industrial</v>
          </cell>
          <cell r="G480" t="str">
            <v>All time usage</v>
          </cell>
        </row>
        <row r="481">
          <cell r="B481" t="str">
            <v>NSP83</v>
          </cell>
          <cell r="E481" t="str">
            <v>kWh</v>
          </cell>
          <cell r="F481" t="str">
            <v>Industrial</v>
          </cell>
          <cell r="G481" t="str">
            <v>All time usage</v>
          </cell>
        </row>
        <row r="482">
          <cell r="B482" t="str">
            <v>NSP83</v>
          </cell>
          <cell r="E482" t="str">
            <v>kWh</v>
          </cell>
          <cell r="F482" t="str">
            <v>Industrial</v>
          </cell>
          <cell r="G482" t="str">
            <v>All time usage</v>
          </cell>
        </row>
        <row r="483">
          <cell r="B483" t="str">
            <v>NSP83</v>
          </cell>
          <cell r="E483" t="str">
            <v>kWh</v>
          </cell>
          <cell r="F483" t="str">
            <v>Industrial</v>
          </cell>
          <cell r="G483" t="str">
            <v>All time usage</v>
          </cell>
        </row>
        <row r="484">
          <cell r="B484" t="str">
            <v>NSP83</v>
          </cell>
          <cell r="E484" t="str">
            <v>kVA</v>
          </cell>
          <cell r="F484" t="str">
            <v>Industrial</v>
          </cell>
          <cell r="G484" t="str">
            <v>All time usage</v>
          </cell>
        </row>
        <row r="485">
          <cell r="B485" t="str">
            <v>NSP83</v>
          </cell>
          <cell r="E485" t="str">
            <v>kVA</v>
          </cell>
          <cell r="F485" t="str">
            <v>Industrial</v>
          </cell>
          <cell r="G485" t="str">
            <v>All time usage</v>
          </cell>
        </row>
        <row r="486">
          <cell r="B486" t="str">
            <v>NEE91</v>
          </cell>
          <cell r="E486" t="str">
            <v>Number</v>
          </cell>
          <cell r="F486" t="str">
            <v>Industrial</v>
          </cell>
          <cell r="G486" t="str">
            <v>All time usage</v>
          </cell>
        </row>
        <row r="487">
          <cell r="B487" t="str">
            <v>NEE91</v>
          </cell>
          <cell r="E487" t="str">
            <v>kWh</v>
          </cell>
          <cell r="F487" t="str">
            <v>Industrial</v>
          </cell>
          <cell r="G487" t="str">
            <v>All time usage</v>
          </cell>
        </row>
        <row r="488">
          <cell r="B488" t="str">
            <v>NEE91</v>
          </cell>
          <cell r="E488" t="str">
            <v>kWh</v>
          </cell>
          <cell r="F488" t="str">
            <v>Industrial</v>
          </cell>
          <cell r="G488" t="str">
            <v>All time usage</v>
          </cell>
        </row>
        <row r="489">
          <cell r="B489" t="str">
            <v>NEE91</v>
          </cell>
          <cell r="E489" t="str">
            <v>kVA</v>
          </cell>
          <cell r="F489" t="str">
            <v>Industrial</v>
          </cell>
          <cell r="G489" t="str">
            <v>All time usage</v>
          </cell>
        </row>
        <row r="490">
          <cell r="B490" t="str">
            <v>NSP91</v>
          </cell>
          <cell r="E490" t="str">
            <v>Number</v>
          </cell>
          <cell r="F490" t="str">
            <v>Industrial</v>
          </cell>
          <cell r="G490" t="str">
            <v>All time usage</v>
          </cell>
        </row>
        <row r="491">
          <cell r="B491" t="str">
            <v>NSP91</v>
          </cell>
          <cell r="E491" t="str">
            <v>kWh</v>
          </cell>
          <cell r="F491" t="str">
            <v>Industrial</v>
          </cell>
          <cell r="G491" t="str">
            <v>All time usage</v>
          </cell>
        </row>
        <row r="492">
          <cell r="B492" t="str">
            <v>NSP91</v>
          </cell>
          <cell r="E492" t="str">
            <v>kWh</v>
          </cell>
          <cell r="F492" t="str">
            <v>Industrial</v>
          </cell>
          <cell r="G492" t="str">
            <v>All time usage</v>
          </cell>
        </row>
        <row r="493">
          <cell r="B493" t="str">
            <v>NSP91</v>
          </cell>
          <cell r="E493" t="str">
            <v>kVA</v>
          </cell>
          <cell r="F493" t="str">
            <v>Industrial</v>
          </cell>
          <cell r="G493" t="str">
            <v>All time usage</v>
          </cell>
        </row>
        <row r="494">
          <cell r="B494" t="str">
            <v>NSP91</v>
          </cell>
          <cell r="E494" t="str">
            <v>kVA</v>
          </cell>
          <cell r="F494" t="str">
            <v>Industrial</v>
          </cell>
          <cell r="G494" t="str">
            <v>All time usage</v>
          </cell>
        </row>
        <row r="495">
          <cell r="B495" t="str">
            <v>NEE93</v>
          </cell>
          <cell r="E495" t="str">
            <v>Number</v>
          </cell>
          <cell r="F495" t="str">
            <v>Industrial</v>
          </cell>
          <cell r="G495" t="str">
            <v>All time usage</v>
          </cell>
        </row>
        <row r="496">
          <cell r="B496" t="str">
            <v>NEE93</v>
          </cell>
          <cell r="E496" t="str">
            <v>kWh</v>
          </cell>
          <cell r="F496" t="str">
            <v>Industrial</v>
          </cell>
          <cell r="G496" t="str">
            <v>All time usage</v>
          </cell>
        </row>
        <row r="497">
          <cell r="B497" t="str">
            <v>NEE93</v>
          </cell>
          <cell r="E497" t="str">
            <v>kWh</v>
          </cell>
          <cell r="F497" t="str">
            <v>Industrial</v>
          </cell>
          <cell r="G497" t="str">
            <v>All time usage</v>
          </cell>
        </row>
        <row r="498">
          <cell r="B498" t="str">
            <v>NSP93</v>
          </cell>
          <cell r="E498" t="str">
            <v>Number</v>
          </cell>
          <cell r="F498" t="str">
            <v>Industrial</v>
          </cell>
          <cell r="G498" t="str">
            <v>All time usage</v>
          </cell>
        </row>
        <row r="499">
          <cell r="B499" t="str">
            <v>NSP93</v>
          </cell>
          <cell r="E499" t="str">
            <v>kWh</v>
          </cell>
          <cell r="F499" t="str">
            <v>Industrial</v>
          </cell>
          <cell r="G499" t="str">
            <v>All time usage</v>
          </cell>
        </row>
        <row r="500">
          <cell r="B500" t="str">
            <v>NSP93</v>
          </cell>
          <cell r="E500" t="str">
            <v>kWh</v>
          </cell>
          <cell r="F500" t="str">
            <v>Industrial</v>
          </cell>
          <cell r="G500" t="str">
            <v>All time usage</v>
          </cell>
        </row>
        <row r="501">
          <cell r="B501" t="str">
            <v>NEE94</v>
          </cell>
          <cell r="E501" t="str">
            <v>Number</v>
          </cell>
          <cell r="F501" t="str">
            <v>Industrial</v>
          </cell>
          <cell r="G501" t="str">
            <v>All time usage</v>
          </cell>
        </row>
        <row r="502">
          <cell r="B502" t="str">
            <v>NEE94</v>
          </cell>
          <cell r="E502" t="str">
            <v>kWh</v>
          </cell>
          <cell r="F502" t="str">
            <v>Industrial</v>
          </cell>
          <cell r="G502" t="str">
            <v>All time usage</v>
          </cell>
        </row>
        <row r="503">
          <cell r="B503" t="str">
            <v>NEE94</v>
          </cell>
          <cell r="E503" t="str">
            <v>kWh</v>
          </cell>
          <cell r="F503" t="str">
            <v>Industrial</v>
          </cell>
          <cell r="G503" t="str">
            <v>All time usage</v>
          </cell>
        </row>
        <row r="504">
          <cell r="B504" t="str">
            <v>NEE94</v>
          </cell>
          <cell r="E504" t="str">
            <v>kVA</v>
          </cell>
          <cell r="F504" t="str">
            <v>Industrial</v>
          </cell>
          <cell r="G504" t="str">
            <v>All time usage</v>
          </cell>
        </row>
        <row r="505">
          <cell r="B505" t="str">
            <v>NSP94</v>
          </cell>
          <cell r="E505" t="str">
            <v>Number</v>
          </cell>
          <cell r="F505" t="str">
            <v>Industrial</v>
          </cell>
          <cell r="G505" t="str">
            <v>All time usage</v>
          </cell>
        </row>
        <row r="506">
          <cell r="B506" t="str">
            <v>NSP94</v>
          </cell>
          <cell r="E506" t="str">
            <v>kWh</v>
          </cell>
          <cell r="F506" t="str">
            <v>Industrial</v>
          </cell>
          <cell r="G506" t="str">
            <v>All time usage</v>
          </cell>
        </row>
        <row r="507">
          <cell r="B507" t="str">
            <v>NSP94</v>
          </cell>
          <cell r="E507" t="str">
            <v>kWh</v>
          </cell>
          <cell r="F507" t="str">
            <v>Industrial</v>
          </cell>
          <cell r="G507" t="str">
            <v>All time usage</v>
          </cell>
        </row>
        <row r="508">
          <cell r="B508" t="str">
            <v>NSP94</v>
          </cell>
          <cell r="E508" t="str">
            <v>kVA</v>
          </cell>
          <cell r="F508" t="str">
            <v>Industrial</v>
          </cell>
          <cell r="G508" t="str">
            <v>All time usage</v>
          </cell>
        </row>
        <row r="509">
          <cell r="B509" t="str">
            <v>NSP94</v>
          </cell>
          <cell r="E509" t="str">
            <v>kVA</v>
          </cell>
          <cell r="F509" t="str">
            <v>Industrial</v>
          </cell>
          <cell r="G509" t="str">
            <v>All time usage</v>
          </cell>
        </row>
        <row r="510">
          <cell r="B510" t="str">
            <v>NEE95</v>
          </cell>
          <cell r="E510" t="str">
            <v>Number</v>
          </cell>
          <cell r="F510" t="str">
            <v>Industrial</v>
          </cell>
          <cell r="G510" t="str">
            <v>All time usage</v>
          </cell>
        </row>
        <row r="511">
          <cell r="B511" t="str">
            <v>NEE95</v>
          </cell>
          <cell r="E511" t="str">
            <v>kWh</v>
          </cell>
          <cell r="F511" t="str">
            <v>Industrial</v>
          </cell>
          <cell r="G511" t="str">
            <v>All time usage</v>
          </cell>
        </row>
        <row r="512">
          <cell r="B512" t="str">
            <v>NEE95</v>
          </cell>
          <cell r="E512" t="str">
            <v>kWh</v>
          </cell>
          <cell r="F512" t="str">
            <v>Industrial</v>
          </cell>
          <cell r="G512" t="str">
            <v>All time usage</v>
          </cell>
        </row>
        <row r="513">
          <cell r="B513" t="str">
            <v>NEE95</v>
          </cell>
          <cell r="E513" t="str">
            <v>kVA</v>
          </cell>
          <cell r="F513" t="str">
            <v>Industrial</v>
          </cell>
          <cell r="G513" t="str">
            <v>All time usage</v>
          </cell>
        </row>
        <row r="514">
          <cell r="B514" t="str">
            <v>NSP95</v>
          </cell>
          <cell r="E514" t="str">
            <v>Number</v>
          </cell>
          <cell r="F514" t="str">
            <v>Industrial</v>
          </cell>
          <cell r="G514" t="str">
            <v>All time usage</v>
          </cell>
        </row>
        <row r="515">
          <cell r="B515" t="str">
            <v>NSP95</v>
          </cell>
          <cell r="E515" t="str">
            <v>kWh</v>
          </cell>
          <cell r="F515" t="str">
            <v>Industrial</v>
          </cell>
          <cell r="G515" t="str">
            <v>All time usage</v>
          </cell>
        </row>
        <row r="516">
          <cell r="B516" t="str">
            <v>NSP95</v>
          </cell>
          <cell r="E516" t="str">
            <v>kWh</v>
          </cell>
          <cell r="F516" t="str">
            <v>Industrial</v>
          </cell>
          <cell r="G516" t="str">
            <v>All time usage</v>
          </cell>
        </row>
        <row r="517">
          <cell r="B517" t="str">
            <v>NSP95</v>
          </cell>
          <cell r="E517" t="str">
            <v>kVA</v>
          </cell>
          <cell r="F517" t="str">
            <v>Industrial</v>
          </cell>
          <cell r="G517" t="str">
            <v>All time usage</v>
          </cell>
        </row>
        <row r="518">
          <cell r="B518" t="str">
            <v>NSP95</v>
          </cell>
          <cell r="E518" t="str">
            <v>kVA</v>
          </cell>
          <cell r="F518" t="str">
            <v>Industrial</v>
          </cell>
          <cell r="G518" t="str">
            <v>All time usage</v>
          </cell>
        </row>
        <row r="519">
          <cell r="B519" t="str">
            <v>NEE26</v>
          </cell>
          <cell r="E519" t="str">
            <v>Number</v>
          </cell>
          <cell r="F519" t="str">
            <v>Residential</v>
          </cell>
          <cell r="G519" t="str">
            <v>All time usage</v>
          </cell>
        </row>
        <row r="520">
          <cell r="B520" t="str">
            <v>NEE26</v>
          </cell>
          <cell r="E520" t="str">
            <v>kWh</v>
          </cell>
          <cell r="F520" t="str">
            <v>Residential</v>
          </cell>
          <cell r="G520" t="str">
            <v>All time usage</v>
          </cell>
        </row>
        <row r="521">
          <cell r="B521" t="str">
            <v>NEE26</v>
          </cell>
          <cell r="E521" t="str">
            <v>kWh</v>
          </cell>
          <cell r="F521" t="str">
            <v>Residential</v>
          </cell>
          <cell r="G521" t="str">
            <v>All time usage</v>
          </cell>
        </row>
        <row r="522">
          <cell r="B522" t="str">
            <v>NEE26</v>
          </cell>
          <cell r="E522" t="str">
            <v>Summer Export kWh</v>
          </cell>
          <cell r="F522" t="str">
            <v>Residential</v>
          </cell>
          <cell r="G522" t="str">
            <v>All time usage</v>
          </cell>
        </row>
        <row r="523">
          <cell r="B523" t="str">
            <v>NEE27</v>
          </cell>
          <cell r="E523" t="str">
            <v>Number</v>
          </cell>
          <cell r="F523" t="str">
            <v>Small Commercial</v>
          </cell>
          <cell r="G523" t="str">
            <v>All time usage</v>
          </cell>
        </row>
        <row r="524">
          <cell r="B524" t="str">
            <v>NEE27</v>
          </cell>
          <cell r="E524" t="str">
            <v>kWh</v>
          </cell>
          <cell r="F524" t="str">
            <v>Small Commercial</v>
          </cell>
          <cell r="G524" t="str">
            <v>All time usage</v>
          </cell>
        </row>
        <row r="525">
          <cell r="B525" t="str">
            <v>NEE27</v>
          </cell>
          <cell r="E525" t="str">
            <v>kWh</v>
          </cell>
          <cell r="F525" t="str">
            <v>Small Commercial</v>
          </cell>
          <cell r="G525" t="str">
            <v>All time usage</v>
          </cell>
        </row>
        <row r="526">
          <cell r="B526" t="str">
            <v>NEE27</v>
          </cell>
          <cell r="E526" t="str">
            <v>Summer Export kWh</v>
          </cell>
          <cell r="F526" t="str">
            <v>Small Commercial</v>
          </cell>
          <cell r="G526" t="str">
            <v>All time usage</v>
          </cell>
        </row>
        <row r="527">
          <cell r="B527" t="str">
            <v>NEE28</v>
          </cell>
          <cell r="E527" t="str">
            <v>Number</v>
          </cell>
          <cell r="F527" t="str">
            <v>Small Commercial</v>
          </cell>
          <cell r="G527" t="str">
            <v>All time usage</v>
          </cell>
        </row>
        <row r="528">
          <cell r="B528" t="str">
            <v>NEE28</v>
          </cell>
          <cell r="E528" t="str">
            <v>kWh</v>
          </cell>
          <cell r="F528" t="str">
            <v>Small Commercial</v>
          </cell>
          <cell r="G528" t="str">
            <v>All time usage</v>
          </cell>
        </row>
        <row r="529">
          <cell r="B529" t="str">
            <v>NEE28</v>
          </cell>
          <cell r="E529" t="str">
            <v>kWh</v>
          </cell>
          <cell r="F529" t="str">
            <v>Small Commercial</v>
          </cell>
          <cell r="G529" t="str">
            <v>All time usage</v>
          </cell>
        </row>
        <row r="530">
          <cell r="B530" t="str">
            <v>NEE28</v>
          </cell>
          <cell r="E530" t="str">
            <v>Summer Export kWh</v>
          </cell>
          <cell r="F530" t="str">
            <v>Small Commercial</v>
          </cell>
          <cell r="G530" t="str">
            <v>All time usage</v>
          </cell>
        </row>
      </sheetData>
      <sheetData sheetId="11"/>
      <sheetData sheetId="12"/>
      <sheetData sheetId="13">
        <row r="2376">
          <cell r="B2376" t="str">
            <v>Electric Vehicles</v>
          </cell>
        </row>
        <row r="2768">
          <cell r="B2768" t="str">
            <v>MEPS scheme</v>
          </cell>
        </row>
        <row r="3162">
          <cell r="B3162" t="str">
            <v>One Watt Standby</v>
          </cell>
        </row>
        <row r="3556">
          <cell r="B3556" t="str">
            <v>6 Star Energy Rating</v>
          </cell>
        </row>
      </sheetData>
      <sheetData sheetId="14"/>
      <sheetData sheetId="15"/>
      <sheetData sheetId="16" refreshError="1"/>
      <sheetData sheetId="1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sheetName val="Report"/>
      <sheetName val="E13"/>
      <sheetName val="E23"/>
      <sheetName val="Bud Elim"/>
    </sheetNames>
    <sheetDataSet>
      <sheetData sheetId="0" refreshError="1"/>
      <sheetData sheetId="1" refreshError="1"/>
      <sheetData sheetId="2" refreshError="1">
        <row r="2">
          <cell r="I2" t="str">
            <v>11925S TXU Trading</v>
          </cell>
          <cell r="J2" t="str">
            <v>11925S TXU Trading</v>
          </cell>
          <cell r="V2" t="str">
            <v>As of Date: 31 Jul 2001</v>
          </cell>
        </row>
        <row r="4">
          <cell r="C4" t="str">
            <v>PROFIT AND LOSS DETAIL REPORT</v>
          </cell>
          <cell r="V4" t="str">
            <v>CONFIDENTIAL</v>
          </cell>
        </row>
        <row r="6">
          <cell r="C6" t="str">
            <v>7 MONTHS TO JULY 2001</v>
          </cell>
        </row>
        <row r="7">
          <cell r="D7" t="str">
            <v/>
          </cell>
        </row>
        <row r="8">
          <cell r="C8" t="str">
            <v>TXU Electricity Ltd (Trading)</v>
          </cell>
        </row>
        <row r="9">
          <cell r="G9" t="str">
            <v>CURRENT MONTH</v>
          </cell>
          <cell r="H9" t="str">
            <v>CURRENT MONTH</v>
          </cell>
          <cell r="N9" t="str">
            <v>YEAR TO DATE</v>
          </cell>
          <cell r="O9" t="str">
            <v>YEAR TO DATE</v>
          </cell>
          <cell r="S9" t="str">
            <v>ANNUAL BUDGET</v>
          </cell>
          <cell r="T9" t="str">
            <v>ANNUAL BUDGET</v>
          </cell>
          <cell r="V9" t="str">
            <v>FORECAST</v>
          </cell>
        </row>
        <row r="10">
          <cell r="D10" t="str">
            <v/>
          </cell>
        </row>
        <row r="11">
          <cell r="E11" t="str">
            <v>Actual</v>
          </cell>
          <cell r="F11" t="str">
            <v>Actual</v>
          </cell>
          <cell r="G11" t="str">
            <v>Budget</v>
          </cell>
          <cell r="H11" t="str">
            <v>Budget</v>
          </cell>
          <cell r="I11" t="str">
            <v>Variation</v>
          </cell>
          <cell r="J11" t="str">
            <v>Variation</v>
          </cell>
          <cell r="L11" t="str">
            <v>Actual</v>
          </cell>
          <cell r="M11" t="str">
            <v>Actual</v>
          </cell>
          <cell r="N11" t="str">
            <v>Budget</v>
          </cell>
          <cell r="O11" t="str">
            <v>Budget</v>
          </cell>
          <cell r="P11" t="str">
            <v>Variation</v>
          </cell>
          <cell r="Q11" t="str">
            <v>Variation</v>
          </cell>
          <cell r="S11" t="str">
            <v>Budget</v>
          </cell>
          <cell r="T11" t="str">
            <v>Budget</v>
          </cell>
          <cell r="V11" t="str">
            <v>Forecast</v>
          </cell>
        </row>
        <row r="12">
          <cell r="E12" t="str">
            <v>$</v>
          </cell>
          <cell r="F12" t="str">
            <v>$</v>
          </cell>
          <cell r="G12" t="str">
            <v>$</v>
          </cell>
          <cell r="H12" t="str">
            <v>$</v>
          </cell>
          <cell r="I12" t="str">
            <v>$</v>
          </cell>
          <cell r="J12" t="str">
            <v>$</v>
          </cell>
          <cell r="L12" t="str">
            <v>$</v>
          </cell>
          <cell r="M12" t="str">
            <v>$</v>
          </cell>
          <cell r="N12" t="str">
            <v>$</v>
          </cell>
          <cell r="O12" t="str">
            <v>$</v>
          </cell>
          <cell r="P12" t="str">
            <v>$</v>
          </cell>
          <cell r="Q12" t="str">
            <v>$</v>
          </cell>
          <cell r="S12" t="str">
            <v>$</v>
          </cell>
          <cell r="T12" t="str">
            <v>$</v>
          </cell>
          <cell r="V12" t="str">
            <v>$</v>
          </cell>
        </row>
        <row r="15">
          <cell r="C15">
            <v>504450</v>
          </cell>
          <cell r="D15" t="str">
            <v>Cross Boundary Sales</v>
          </cell>
          <cell r="E15">
            <v>5367.99</v>
          </cell>
          <cell r="F15">
            <v>5367.99</v>
          </cell>
          <cell r="G15">
            <v>0</v>
          </cell>
          <cell r="H15">
            <v>0</v>
          </cell>
          <cell r="I15">
            <v>5367.99</v>
          </cell>
          <cell r="J15">
            <v>5367.99</v>
          </cell>
          <cell r="L15">
            <v>240551.99</v>
          </cell>
          <cell r="M15">
            <v>240551.99</v>
          </cell>
          <cell r="N15">
            <v>0</v>
          </cell>
          <cell r="O15">
            <v>0</v>
          </cell>
          <cell r="P15">
            <v>240551.99</v>
          </cell>
          <cell r="Q15">
            <v>240551.99</v>
          </cell>
          <cell r="S15">
            <v>0</v>
          </cell>
          <cell r="T15">
            <v>0</v>
          </cell>
          <cell r="V15">
            <v>0</v>
          </cell>
        </row>
        <row r="16">
          <cell r="C16">
            <v>504460</v>
          </cell>
          <cell r="D16" t="str">
            <v>Wholesale Trading</v>
          </cell>
          <cell r="E16">
            <v>8071696.3099999996</v>
          </cell>
          <cell r="F16">
            <v>8071696.3099999996</v>
          </cell>
          <cell r="G16">
            <v>6998333.3300000001</v>
          </cell>
          <cell r="H16">
            <v>6998333.3300000001</v>
          </cell>
          <cell r="I16">
            <v>1073362.9799999995</v>
          </cell>
          <cell r="J16">
            <v>1073362.9799999995</v>
          </cell>
          <cell r="L16">
            <v>47896680.399999999</v>
          </cell>
          <cell r="M16">
            <v>47896680.399999999</v>
          </cell>
          <cell r="N16">
            <v>53991299.899999999</v>
          </cell>
          <cell r="O16">
            <v>53991299.899999999</v>
          </cell>
          <cell r="P16">
            <v>-6094619.5</v>
          </cell>
          <cell r="Q16">
            <v>-6094619.5</v>
          </cell>
          <cell r="S16">
            <v>53991299.899999999</v>
          </cell>
          <cell r="T16">
            <v>53991299.899999999</v>
          </cell>
          <cell r="V16">
            <v>113700000</v>
          </cell>
        </row>
        <row r="17">
          <cell r="C17">
            <v>504465</v>
          </cell>
          <cell r="D17" t="str">
            <v>AES MHA Revenue</v>
          </cell>
          <cell r="E17">
            <v>2356027.79</v>
          </cell>
          <cell r="F17">
            <v>2356027.79</v>
          </cell>
          <cell r="G17">
            <v>1930000</v>
          </cell>
          <cell r="H17">
            <v>1930000</v>
          </cell>
          <cell r="I17">
            <v>426027.79000000004</v>
          </cell>
          <cell r="J17">
            <v>426027.79000000004</v>
          </cell>
          <cell r="L17">
            <v>59828713.659999996</v>
          </cell>
          <cell r="M17">
            <v>59828713.659999996</v>
          </cell>
          <cell r="N17">
            <v>51033000</v>
          </cell>
          <cell r="O17">
            <v>51033000</v>
          </cell>
          <cell r="P17">
            <v>8795713.6599999964</v>
          </cell>
          <cell r="Q17">
            <v>8795713.6599999964</v>
          </cell>
          <cell r="S17">
            <v>51033000</v>
          </cell>
          <cell r="T17">
            <v>51033000</v>
          </cell>
          <cell r="V17">
            <v>0</v>
          </cell>
        </row>
        <row r="18">
          <cell r="C18">
            <v>504470</v>
          </cell>
          <cell r="D18" t="str">
            <v>Option Fees Revenue</v>
          </cell>
          <cell r="E18">
            <v>1684253.33</v>
          </cell>
          <cell r="F18">
            <v>1684253.33</v>
          </cell>
          <cell r="G18">
            <v>0</v>
          </cell>
          <cell r="H18">
            <v>0</v>
          </cell>
          <cell r="I18">
            <v>1684253.33</v>
          </cell>
          <cell r="J18">
            <v>1684253.33</v>
          </cell>
          <cell r="L18">
            <v>18248299.98</v>
          </cell>
          <cell r="M18">
            <v>18248299.98</v>
          </cell>
          <cell r="N18">
            <v>0</v>
          </cell>
          <cell r="O18">
            <v>0</v>
          </cell>
          <cell r="P18">
            <v>18248299.98</v>
          </cell>
          <cell r="Q18">
            <v>18248299.98</v>
          </cell>
          <cell r="S18">
            <v>0</v>
          </cell>
          <cell r="T18">
            <v>0</v>
          </cell>
          <cell r="V18">
            <v>0</v>
          </cell>
        </row>
        <row r="19">
          <cell r="C19">
            <v>504485</v>
          </cell>
          <cell r="D19" t="str">
            <v>Ancillary Services Revenue</v>
          </cell>
          <cell r="E19">
            <v>0</v>
          </cell>
          <cell r="F19">
            <v>0</v>
          </cell>
          <cell r="G19">
            <v>0</v>
          </cell>
          <cell r="H19">
            <v>0</v>
          </cell>
          <cell r="I19">
            <v>0</v>
          </cell>
          <cell r="J19">
            <v>0</v>
          </cell>
          <cell r="L19">
            <v>3976155.07</v>
          </cell>
          <cell r="M19">
            <v>3976155.07</v>
          </cell>
          <cell r="N19">
            <v>0</v>
          </cell>
          <cell r="O19">
            <v>0</v>
          </cell>
          <cell r="P19">
            <v>3976155.07</v>
          </cell>
          <cell r="Q19">
            <v>3976155.07</v>
          </cell>
          <cell r="S19">
            <v>0</v>
          </cell>
          <cell r="T19">
            <v>0</v>
          </cell>
          <cell r="V19">
            <v>0</v>
          </cell>
        </row>
        <row r="20">
          <cell r="C20" t="str">
            <v>Revenue-Energy Supply Industry</v>
          </cell>
          <cell r="E20">
            <v>12117345.42</v>
          </cell>
          <cell r="F20">
            <v>12117345.42</v>
          </cell>
          <cell r="G20">
            <v>8928333.3300000001</v>
          </cell>
          <cell r="H20">
            <v>8928333.3300000001</v>
          </cell>
          <cell r="I20">
            <v>3189012.09</v>
          </cell>
          <cell r="J20">
            <v>3189012.09</v>
          </cell>
          <cell r="L20">
            <v>130190401.09999999</v>
          </cell>
          <cell r="M20">
            <v>130190401.09999999</v>
          </cell>
          <cell r="N20">
            <v>105024299.90000001</v>
          </cell>
          <cell r="O20">
            <v>105024299.90000001</v>
          </cell>
          <cell r="P20">
            <v>25166101.199999988</v>
          </cell>
          <cell r="Q20">
            <v>25166101.199999988</v>
          </cell>
          <cell r="S20">
            <v>105024299.90000001</v>
          </cell>
          <cell r="T20">
            <v>105024299.90000001</v>
          </cell>
          <cell r="V20">
            <v>113700000</v>
          </cell>
        </row>
        <row r="22">
          <cell r="C22">
            <v>519000</v>
          </cell>
          <cell r="D22" t="str">
            <v>Elec Income - Other</v>
          </cell>
          <cell r="E22">
            <v>3508.87</v>
          </cell>
          <cell r="F22">
            <v>3508.87</v>
          </cell>
          <cell r="G22">
            <v>0</v>
          </cell>
          <cell r="H22">
            <v>0</v>
          </cell>
          <cell r="I22">
            <v>3508.87</v>
          </cell>
          <cell r="J22">
            <v>3508.87</v>
          </cell>
          <cell r="L22">
            <v>40647.230000000003</v>
          </cell>
          <cell r="M22">
            <v>40647.230000000003</v>
          </cell>
          <cell r="N22">
            <v>0</v>
          </cell>
          <cell r="O22">
            <v>0</v>
          </cell>
          <cell r="P22">
            <v>40647.230000000003</v>
          </cell>
          <cell r="Q22">
            <v>40647.230000000003</v>
          </cell>
          <cell r="S22">
            <v>0</v>
          </cell>
          <cell r="T22">
            <v>0</v>
          </cell>
          <cell r="V22">
            <v>0</v>
          </cell>
        </row>
        <row r="23">
          <cell r="C23">
            <v>522012</v>
          </cell>
          <cell r="D23" t="str">
            <v>Gas Sales Accrual Com General</v>
          </cell>
          <cell r="E23">
            <v>0</v>
          </cell>
          <cell r="F23">
            <v>0</v>
          </cell>
          <cell r="G23">
            <v>477050</v>
          </cell>
          <cell r="H23">
            <v>477050</v>
          </cell>
          <cell r="I23">
            <v>-477050</v>
          </cell>
          <cell r="J23">
            <v>-477050</v>
          </cell>
          <cell r="L23">
            <v>0</v>
          </cell>
          <cell r="M23">
            <v>0</v>
          </cell>
          <cell r="N23">
            <v>19374900</v>
          </cell>
          <cell r="O23">
            <v>19374900</v>
          </cell>
          <cell r="P23">
            <v>-19374900</v>
          </cell>
          <cell r="Q23">
            <v>-19374900</v>
          </cell>
          <cell r="S23">
            <v>19374900</v>
          </cell>
          <cell r="T23">
            <v>19374900</v>
          </cell>
          <cell r="V23">
            <v>0</v>
          </cell>
        </row>
        <row r="24">
          <cell r="C24">
            <v>523120</v>
          </cell>
          <cell r="D24" t="str">
            <v>Toll processing-complying gas</v>
          </cell>
          <cell r="E24">
            <v>0</v>
          </cell>
          <cell r="F24">
            <v>0</v>
          </cell>
          <cell r="G24">
            <v>167400</v>
          </cell>
          <cell r="H24">
            <v>167400</v>
          </cell>
          <cell r="I24">
            <v>-167400</v>
          </cell>
          <cell r="J24">
            <v>-167400</v>
          </cell>
          <cell r="L24">
            <v>0</v>
          </cell>
          <cell r="M24">
            <v>0</v>
          </cell>
          <cell r="N24">
            <v>2008800</v>
          </cell>
          <cell r="O24">
            <v>2008800</v>
          </cell>
          <cell r="P24">
            <v>-2008800</v>
          </cell>
          <cell r="Q24">
            <v>-2008800</v>
          </cell>
          <cell r="S24">
            <v>2008800</v>
          </cell>
          <cell r="T24">
            <v>2008800</v>
          </cell>
          <cell r="V24">
            <v>0</v>
          </cell>
        </row>
        <row r="25">
          <cell r="C25">
            <v>523170</v>
          </cell>
          <cell r="D25" t="str">
            <v>Storage Availability Charge</v>
          </cell>
          <cell r="E25">
            <v>0</v>
          </cell>
          <cell r="F25">
            <v>0</v>
          </cell>
          <cell r="G25">
            <v>368833</v>
          </cell>
          <cell r="H25">
            <v>368833</v>
          </cell>
          <cell r="I25">
            <v>-368833</v>
          </cell>
          <cell r="J25">
            <v>-368833</v>
          </cell>
          <cell r="L25">
            <v>0</v>
          </cell>
          <cell r="M25">
            <v>0</v>
          </cell>
          <cell r="N25">
            <v>4425996</v>
          </cell>
          <cell r="O25">
            <v>4425996</v>
          </cell>
          <cell r="P25">
            <v>-4425996</v>
          </cell>
          <cell r="Q25">
            <v>-4425996</v>
          </cell>
          <cell r="S25">
            <v>4425996</v>
          </cell>
          <cell r="T25">
            <v>4425996</v>
          </cell>
          <cell r="V25">
            <v>0</v>
          </cell>
        </row>
        <row r="26">
          <cell r="C26" t="str">
            <v>Energy Sales</v>
          </cell>
          <cell r="E26">
            <v>3508.87</v>
          </cell>
          <cell r="F26">
            <v>3508.87</v>
          </cell>
          <cell r="G26">
            <v>1013283</v>
          </cell>
          <cell r="H26">
            <v>1013283</v>
          </cell>
          <cell r="I26">
            <v>-1009774.13</v>
          </cell>
          <cell r="J26">
            <v>-1009774.13</v>
          </cell>
          <cell r="L26">
            <v>40647.230000000003</v>
          </cell>
          <cell r="M26">
            <v>40647.230000000003</v>
          </cell>
          <cell r="N26">
            <v>25809696</v>
          </cell>
          <cell r="O26">
            <v>25809696</v>
          </cell>
          <cell r="P26">
            <v>-25769048.77</v>
          </cell>
          <cell r="Q26">
            <v>-25769048.77</v>
          </cell>
          <cell r="S26">
            <v>25809696</v>
          </cell>
          <cell r="T26">
            <v>25809696</v>
          </cell>
          <cell r="V26">
            <v>0</v>
          </cell>
        </row>
        <row r="28">
          <cell r="C28">
            <v>530060</v>
          </cell>
          <cell r="D28" t="str">
            <v>Other Interest Revenue</v>
          </cell>
          <cell r="E28">
            <v>613.65</v>
          </cell>
          <cell r="F28">
            <v>613.65</v>
          </cell>
          <cell r="G28">
            <v>0</v>
          </cell>
          <cell r="H28">
            <v>0</v>
          </cell>
          <cell r="I28">
            <v>613.65</v>
          </cell>
          <cell r="J28">
            <v>613.65</v>
          </cell>
          <cell r="L28">
            <v>120030.57</v>
          </cell>
          <cell r="M28">
            <v>120030.57</v>
          </cell>
          <cell r="N28">
            <v>0</v>
          </cell>
          <cell r="O28">
            <v>0</v>
          </cell>
          <cell r="P28">
            <v>120030.57</v>
          </cell>
          <cell r="Q28">
            <v>120030.57</v>
          </cell>
          <cell r="S28">
            <v>0</v>
          </cell>
          <cell r="T28">
            <v>0</v>
          </cell>
          <cell r="V28">
            <v>0</v>
          </cell>
        </row>
        <row r="29">
          <cell r="C29" t="str">
            <v>Interest Revenue</v>
          </cell>
          <cell r="E29">
            <v>613.65</v>
          </cell>
          <cell r="F29">
            <v>613.65</v>
          </cell>
          <cell r="G29">
            <v>0</v>
          </cell>
          <cell r="H29">
            <v>0</v>
          </cell>
          <cell r="I29">
            <v>613.65</v>
          </cell>
          <cell r="J29">
            <v>613.65</v>
          </cell>
          <cell r="L29">
            <v>120030.57</v>
          </cell>
          <cell r="M29">
            <v>120030.57</v>
          </cell>
          <cell r="N29">
            <v>0</v>
          </cell>
          <cell r="O29">
            <v>0</v>
          </cell>
          <cell r="P29">
            <v>120030.57</v>
          </cell>
          <cell r="Q29">
            <v>120030.57</v>
          </cell>
          <cell r="S29">
            <v>0</v>
          </cell>
          <cell r="T29">
            <v>0</v>
          </cell>
          <cell r="V29">
            <v>0</v>
          </cell>
        </row>
        <row r="31">
          <cell r="C31">
            <v>540800</v>
          </cell>
          <cell r="D31" t="str">
            <v>Inter-company Revenue</v>
          </cell>
          <cell r="E31">
            <v>0</v>
          </cell>
          <cell r="F31">
            <v>0</v>
          </cell>
          <cell r="G31">
            <v>166666</v>
          </cell>
          <cell r="H31">
            <v>166666</v>
          </cell>
          <cell r="I31">
            <v>-166666</v>
          </cell>
          <cell r="J31">
            <v>-166666</v>
          </cell>
          <cell r="L31">
            <v>76929.490000000005</v>
          </cell>
          <cell r="M31">
            <v>76929.490000000005</v>
          </cell>
          <cell r="N31">
            <v>1999992</v>
          </cell>
          <cell r="O31">
            <v>1999992</v>
          </cell>
          <cell r="P31">
            <v>-1923062.51</v>
          </cell>
          <cell r="Q31">
            <v>-1923062.51</v>
          </cell>
          <cell r="S31">
            <v>1999992</v>
          </cell>
          <cell r="T31">
            <v>1999992</v>
          </cell>
          <cell r="V31">
            <v>0</v>
          </cell>
        </row>
        <row r="32">
          <cell r="C32">
            <v>540873</v>
          </cell>
          <cell r="D32" t="str">
            <v>Revenue Trading - Gas</v>
          </cell>
          <cell r="E32">
            <v>10712788.439999999</v>
          </cell>
          <cell r="F32">
            <v>10712788.439999999</v>
          </cell>
          <cell r="G32">
            <v>11091900</v>
          </cell>
          <cell r="H32">
            <v>11091900</v>
          </cell>
          <cell r="I32">
            <v>-379111.56000000052</v>
          </cell>
          <cell r="J32">
            <v>-379111.56000000052</v>
          </cell>
          <cell r="L32">
            <v>131160699.09</v>
          </cell>
          <cell r="M32">
            <v>131160699.09</v>
          </cell>
          <cell r="N32">
            <v>124209700</v>
          </cell>
          <cell r="O32">
            <v>124209700</v>
          </cell>
          <cell r="P32">
            <v>6950999.0900000036</v>
          </cell>
          <cell r="Q32">
            <v>6950999.0900000036</v>
          </cell>
          <cell r="S32">
            <v>124209700</v>
          </cell>
          <cell r="T32">
            <v>124209700</v>
          </cell>
          <cell r="V32">
            <v>137000000</v>
          </cell>
        </row>
        <row r="33">
          <cell r="C33">
            <v>540877</v>
          </cell>
          <cell r="D33" t="str">
            <v>Revenue Trading - Electricity</v>
          </cell>
          <cell r="E33">
            <v>25885854.890000001</v>
          </cell>
          <cell r="F33">
            <v>25885854.890000001</v>
          </cell>
          <cell r="G33">
            <v>20343100</v>
          </cell>
          <cell r="H33">
            <v>20343100</v>
          </cell>
          <cell r="I33">
            <v>5542754.8900000006</v>
          </cell>
          <cell r="J33">
            <v>5542754.8900000006</v>
          </cell>
          <cell r="L33">
            <v>268779361.12</v>
          </cell>
          <cell r="M33">
            <v>268779361.12</v>
          </cell>
          <cell r="N33">
            <v>247937000</v>
          </cell>
          <cell r="O33">
            <v>247937000</v>
          </cell>
          <cell r="P33">
            <v>20842361.120000005</v>
          </cell>
          <cell r="Q33">
            <v>20842361.120000005</v>
          </cell>
          <cell r="S33">
            <v>247937000</v>
          </cell>
          <cell r="T33">
            <v>247937000</v>
          </cell>
          <cell r="V33">
            <v>269900000</v>
          </cell>
        </row>
        <row r="34">
          <cell r="C34" t="str">
            <v>Inter-Company Revenue</v>
          </cell>
          <cell r="E34">
            <v>36598643.329999998</v>
          </cell>
          <cell r="F34">
            <v>36598643.329999998</v>
          </cell>
          <cell r="G34">
            <v>31601666</v>
          </cell>
          <cell r="H34">
            <v>31601666</v>
          </cell>
          <cell r="I34">
            <v>4996977.3299999982</v>
          </cell>
          <cell r="J34">
            <v>4996977.3299999982</v>
          </cell>
          <cell r="L34">
            <v>400016989.69999999</v>
          </cell>
          <cell r="M34">
            <v>400016989.69999999</v>
          </cell>
          <cell r="N34">
            <v>374146692</v>
          </cell>
          <cell r="O34">
            <v>374146692</v>
          </cell>
          <cell r="P34">
            <v>25870297.699999988</v>
          </cell>
          <cell r="Q34">
            <v>25870297.699999988</v>
          </cell>
          <cell r="S34">
            <v>374146692</v>
          </cell>
          <cell r="T34">
            <v>374146692</v>
          </cell>
          <cell r="V34">
            <v>406900000</v>
          </cell>
        </row>
        <row r="36">
          <cell r="C36" t="str">
            <v>Proceeds from Sale Of Assets</v>
          </cell>
          <cell r="E36">
            <v>0</v>
          </cell>
          <cell r="F36">
            <v>0</v>
          </cell>
          <cell r="G36">
            <v>0</v>
          </cell>
          <cell r="H36">
            <v>0</v>
          </cell>
          <cell r="I36">
            <v>0</v>
          </cell>
          <cell r="J36">
            <v>0</v>
          </cell>
          <cell r="L36">
            <v>0</v>
          </cell>
          <cell r="M36">
            <v>0</v>
          </cell>
          <cell r="N36">
            <v>0</v>
          </cell>
          <cell r="O36">
            <v>0</v>
          </cell>
          <cell r="P36">
            <v>0</v>
          </cell>
          <cell r="Q36">
            <v>0</v>
          </cell>
          <cell r="S36">
            <v>0</v>
          </cell>
          <cell r="T36">
            <v>0</v>
          </cell>
          <cell r="V36">
            <v>0</v>
          </cell>
        </row>
        <row r="38">
          <cell r="C38">
            <v>560162</v>
          </cell>
          <cell r="D38" t="str">
            <v>Co-Gen Contributions Revenue</v>
          </cell>
          <cell r="E38">
            <v>0</v>
          </cell>
          <cell r="F38">
            <v>0</v>
          </cell>
          <cell r="G38">
            <v>0</v>
          </cell>
          <cell r="H38">
            <v>0</v>
          </cell>
          <cell r="I38">
            <v>0</v>
          </cell>
          <cell r="J38">
            <v>0</v>
          </cell>
          <cell r="L38">
            <v>78907.14</v>
          </cell>
          <cell r="M38">
            <v>78907.14</v>
          </cell>
          <cell r="N38">
            <v>0</v>
          </cell>
          <cell r="O38">
            <v>0</v>
          </cell>
          <cell r="P38">
            <v>78907.14</v>
          </cell>
          <cell r="Q38">
            <v>78907.14</v>
          </cell>
          <cell r="S38">
            <v>0</v>
          </cell>
          <cell r="T38">
            <v>0</v>
          </cell>
          <cell r="V38">
            <v>0</v>
          </cell>
        </row>
        <row r="39">
          <cell r="C39">
            <v>560190</v>
          </cell>
          <cell r="D39" t="str">
            <v>Unrealised gains - derivatives</v>
          </cell>
          <cell r="E39">
            <v>-3652579.39</v>
          </cell>
          <cell r="F39">
            <v>-3652579.39</v>
          </cell>
          <cell r="G39">
            <v>-395166</v>
          </cell>
          <cell r="H39">
            <v>-395166</v>
          </cell>
          <cell r="I39">
            <v>-3257413.39</v>
          </cell>
          <cell r="J39">
            <v>-3257413.39</v>
          </cell>
          <cell r="L39">
            <v>2100135.4700000002</v>
          </cell>
          <cell r="M39">
            <v>2100135.4700000002</v>
          </cell>
          <cell r="N39">
            <v>-10047642</v>
          </cell>
          <cell r="O39">
            <v>-10047642</v>
          </cell>
          <cell r="P39">
            <v>12147777.470000001</v>
          </cell>
          <cell r="Q39">
            <v>12147777.470000001</v>
          </cell>
          <cell r="S39">
            <v>-10047642</v>
          </cell>
          <cell r="T39">
            <v>-10047642</v>
          </cell>
          <cell r="V39">
            <v>20000000</v>
          </cell>
        </row>
        <row r="40">
          <cell r="C40">
            <v>560199</v>
          </cell>
          <cell r="D40" t="str">
            <v>Other Revenue</v>
          </cell>
          <cell r="E40">
            <v>0</v>
          </cell>
          <cell r="F40">
            <v>0</v>
          </cell>
          <cell r="G40">
            <v>0</v>
          </cell>
          <cell r="H40">
            <v>0</v>
          </cell>
          <cell r="I40">
            <v>0</v>
          </cell>
          <cell r="J40">
            <v>0</v>
          </cell>
          <cell r="L40">
            <v>0</v>
          </cell>
          <cell r="M40">
            <v>0</v>
          </cell>
          <cell r="N40">
            <v>0</v>
          </cell>
          <cell r="O40">
            <v>0</v>
          </cell>
          <cell r="P40">
            <v>0</v>
          </cell>
          <cell r="Q40">
            <v>0</v>
          </cell>
          <cell r="S40">
            <v>0</v>
          </cell>
          <cell r="T40">
            <v>0</v>
          </cell>
          <cell r="V40">
            <v>3500000</v>
          </cell>
        </row>
        <row r="41">
          <cell r="C41" t="str">
            <v>Other Revenue</v>
          </cell>
          <cell r="E41">
            <v>-3652579.39</v>
          </cell>
          <cell r="F41">
            <v>-3652579.39</v>
          </cell>
          <cell r="G41">
            <v>-395166</v>
          </cell>
          <cell r="H41">
            <v>-395166</v>
          </cell>
          <cell r="I41">
            <v>-3257413.39</v>
          </cell>
          <cell r="J41">
            <v>-3257413.39</v>
          </cell>
          <cell r="L41">
            <v>2179042.61</v>
          </cell>
          <cell r="M41">
            <v>2179042.61</v>
          </cell>
          <cell r="N41">
            <v>-10047642</v>
          </cell>
          <cell r="O41">
            <v>-10047642</v>
          </cell>
          <cell r="P41">
            <v>12226684.609999999</v>
          </cell>
          <cell r="Q41">
            <v>12226684.609999999</v>
          </cell>
          <cell r="S41">
            <v>-10047642</v>
          </cell>
          <cell r="T41">
            <v>-10047642</v>
          </cell>
          <cell r="V41">
            <v>23500000</v>
          </cell>
        </row>
        <row r="43">
          <cell r="C43">
            <v>560150</v>
          </cell>
          <cell r="D43" t="str">
            <v>Project External Revenue</v>
          </cell>
          <cell r="E43">
            <v>43921.919999999998</v>
          </cell>
          <cell r="F43">
            <v>43921.919999999998</v>
          </cell>
          <cell r="G43">
            <v>1000000</v>
          </cell>
          <cell r="H43">
            <v>1000000</v>
          </cell>
          <cell r="I43">
            <v>-956078.07999999996</v>
          </cell>
          <cell r="J43">
            <v>-956078.07999999996</v>
          </cell>
          <cell r="L43">
            <v>671166.5</v>
          </cell>
          <cell r="M43">
            <v>671166.5</v>
          </cell>
          <cell r="N43">
            <v>3000000</v>
          </cell>
          <cell r="O43">
            <v>3000000</v>
          </cell>
          <cell r="P43">
            <v>-2328833.5</v>
          </cell>
          <cell r="Q43">
            <v>-2328833.5</v>
          </cell>
          <cell r="S43">
            <v>3000000</v>
          </cell>
          <cell r="T43">
            <v>3000000</v>
          </cell>
          <cell r="V43">
            <v>0</v>
          </cell>
        </row>
        <row r="44">
          <cell r="C44" t="str">
            <v>Project Revenue</v>
          </cell>
          <cell r="E44">
            <v>43921.919999999998</v>
          </cell>
          <cell r="F44">
            <v>43921.919999999998</v>
          </cell>
          <cell r="G44">
            <v>1000000</v>
          </cell>
          <cell r="H44">
            <v>1000000</v>
          </cell>
          <cell r="I44">
            <v>-956078.07999999996</v>
          </cell>
          <cell r="J44">
            <v>-956078.07999999996</v>
          </cell>
          <cell r="L44">
            <v>671166.5</v>
          </cell>
          <cell r="M44">
            <v>671166.5</v>
          </cell>
          <cell r="N44">
            <v>3000000</v>
          </cell>
          <cell r="O44">
            <v>3000000</v>
          </cell>
          <cell r="P44">
            <v>-2328833.5</v>
          </cell>
          <cell r="Q44">
            <v>-2328833.5</v>
          </cell>
          <cell r="S44">
            <v>3000000</v>
          </cell>
          <cell r="T44">
            <v>3000000</v>
          </cell>
          <cell r="V44">
            <v>0</v>
          </cell>
        </row>
        <row r="46">
          <cell r="C46" t="str">
            <v>Customer Contributions</v>
          </cell>
          <cell r="E46">
            <v>0</v>
          </cell>
          <cell r="F46">
            <v>0</v>
          </cell>
          <cell r="G46">
            <v>0</v>
          </cell>
          <cell r="H46">
            <v>0</v>
          </cell>
          <cell r="I46">
            <v>0</v>
          </cell>
          <cell r="J46">
            <v>0</v>
          </cell>
          <cell r="L46">
            <v>0</v>
          </cell>
          <cell r="M46">
            <v>0</v>
          </cell>
          <cell r="N46">
            <v>0</v>
          </cell>
          <cell r="O46">
            <v>0</v>
          </cell>
          <cell r="P46">
            <v>0</v>
          </cell>
          <cell r="Q46">
            <v>0</v>
          </cell>
          <cell r="S46">
            <v>0</v>
          </cell>
          <cell r="T46">
            <v>0</v>
          </cell>
          <cell r="V46">
            <v>0</v>
          </cell>
        </row>
        <row r="48">
          <cell r="C48" t="str">
            <v>Margins On Inter-Co Transactns</v>
          </cell>
          <cell r="E48">
            <v>0</v>
          </cell>
          <cell r="F48">
            <v>0</v>
          </cell>
          <cell r="G48">
            <v>0</v>
          </cell>
          <cell r="H48">
            <v>0</v>
          </cell>
          <cell r="I48">
            <v>0</v>
          </cell>
          <cell r="J48">
            <v>0</v>
          </cell>
          <cell r="L48">
            <v>0</v>
          </cell>
          <cell r="M48">
            <v>0</v>
          </cell>
          <cell r="N48">
            <v>0</v>
          </cell>
          <cell r="O48">
            <v>0</v>
          </cell>
          <cell r="P48">
            <v>0</v>
          </cell>
          <cell r="Q48">
            <v>0</v>
          </cell>
          <cell r="S48">
            <v>0</v>
          </cell>
          <cell r="T48">
            <v>0</v>
          </cell>
          <cell r="V48">
            <v>0</v>
          </cell>
        </row>
        <row r="50">
          <cell r="E50">
            <v>45111453.799999997</v>
          </cell>
          <cell r="F50">
            <v>45111453.799999997</v>
          </cell>
          <cell r="G50">
            <v>42148116.329999998</v>
          </cell>
          <cell r="H50">
            <v>42148116.329999998</v>
          </cell>
          <cell r="I50">
            <v>2963337.4699999974</v>
          </cell>
          <cell r="J50">
            <v>2963337.4699999974</v>
          </cell>
          <cell r="L50">
            <v>533218277.70999998</v>
          </cell>
          <cell r="M50">
            <v>533218277.70999998</v>
          </cell>
          <cell r="N50">
            <v>497933045.89999998</v>
          </cell>
          <cell r="O50">
            <v>497933045.89999998</v>
          </cell>
          <cell r="P50">
            <v>35285231.809999973</v>
          </cell>
          <cell r="Q50">
            <v>35285231.809999973</v>
          </cell>
          <cell r="S50">
            <v>497933045.89999998</v>
          </cell>
          <cell r="T50">
            <v>497933045.89999998</v>
          </cell>
          <cell r="V50">
            <v>544100000</v>
          </cell>
        </row>
        <row r="54">
          <cell r="C54">
            <v>600100</v>
          </cell>
          <cell r="D54" t="str">
            <v>Cost of Sales</v>
          </cell>
          <cell r="E54">
            <v>0</v>
          </cell>
          <cell r="F54">
            <v>0</v>
          </cell>
          <cell r="G54">
            <v>0</v>
          </cell>
          <cell r="H54">
            <v>0</v>
          </cell>
          <cell r="I54">
            <v>0</v>
          </cell>
          <cell r="J54">
            <v>0</v>
          </cell>
          <cell r="L54">
            <v>0</v>
          </cell>
          <cell r="M54">
            <v>0</v>
          </cell>
          <cell r="N54">
            <v>19887000</v>
          </cell>
          <cell r="O54">
            <v>19887000</v>
          </cell>
          <cell r="P54">
            <v>-19887000</v>
          </cell>
          <cell r="Q54">
            <v>-19887000</v>
          </cell>
          <cell r="S54">
            <v>19887000</v>
          </cell>
          <cell r="T54">
            <v>19887000</v>
          </cell>
          <cell r="V54">
            <v>0</v>
          </cell>
        </row>
        <row r="55">
          <cell r="C55" t="str">
            <v>Cost Of Sales</v>
          </cell>
          <cell r="E55">
            <v>0</v>
          </cell>
          <cell r="F55">
            <v>0</v>
          </cell>
          <cell r="G55">
            <v>0</v>
          </cell>
          <cell r="H55">
            <v>0</v>
          </cell>
          <cell r="I55">
            <v>0</v>
          </cell>
          <cell r="J55">
            <v>0</v>
          </cell>
          <cell r="L55">
            <v>0</v>
          </cell>
          <cell r="M55">
            <v>0</v>
          </cell>
          <cell r="N55">
            <v>19887000</v>
          </cell>
          <cell r="O55">
            <v>19887000</v>
          </cell>
          <cell r="P55">
            <v>-19887000</v>
          </cell>
          <cell r="Q55">
            <v>-19887000</v>
          </cell>
          <cell r="S55">
            <v>19887000</v>
          </cell>
          <cell r="T55">
            <v>19887000</v>
          </cell>
          <cell r="V55">
            <v>0</v>
          </cell>
        </row>
        <row r="57">
          <cell r="C57">
            <v>602020</v>
          </cell>
          <cell r="D57" t="str">
            <v>Cost of Gas</v>
          </cell>
          <cell r="E57">
            <v>0</v>
          </cell>
          <cell r="F57">
            <v>0</v>
          </cell>
          <cell r="G57">
            <v>2519800</v>
          </cell>
          <cell r="H57">
            <v>2519800</v>
          </cell>
          <cell r="I57">
            <v>-2519800</v>
          </cell>
          <cell r="J57">
            <v>-2519800</v>
          </cell>
          <cell r="L57">
            <v>27244.16</v>
          </cell>
          <cell r="M57">
            <v>27244.16</v>
          </cell>
          <cell r="N57">
            <v>21646959</v>
          </cell>
          <cell r="O57">
            <v>21646959</v>
          </cell>
          <cell r="P57">
            <v>-21619714.84</v>
          </cell>
          <cell r="Q57">
            <v>-21619714.84</v>
          </cell>
          <cell r="S57">
            <v>21646959</v>
          </cell>
          <cell r="T57">
            <v>21646959</v>
          </cell>
          <cell r="V57">
            <v>0</v>
          </cell>
        </row>
        <row r="58">
          <cell r="C58">
            <v>602021</v>
          </cell>
          <cell r="D58" t="str">
            <v>Cost of Gas-Iona injections</v>
          </cell>
          <cell r="E58">
            <v>413.77</v>
          </cell>
          <cell r="F58">
            <v>413.77</v>
          </cell>
          <cell r="G58">
            <v>0</v>
          </cell>
          <cell r="H58">
            <v>0</v>
          </cell>
          <cell r="I58">
            <v>413.77</v>
          </cell>
          <cell r="J58">
            <v>413.77</v>
          </cell>
          <cell r="L58">
            <v>13214216.609999999</v>
          </cell>
          <cell r="M58">
            <v>13214216.609999999</v>
          </cell>
          <cell r="N58">
            <v>0</v>
          </cell>
          <cell r="O58">
            <v>0</v>
          </cell>
          <cell r="P58">
            <v>13214216.609999999</v>
          </cell>
          <cell r="Q58">
            <v>13214216.609999999</v>
          </cell>
          <cell r="S58">
            <v>0</v>
          </cell>
          <cell r="T58">
            <v>0</v>
          </cell>
          <cell r="V58">
            <v>0</v>
          </cell>
        </row>
        <row r="59">
          <cell r="C59">
            <v>602025</v>
          </cell>
          <cell r="D59" t="str">
            <v>COGS ESSO BHP (QB)</v>
          </cell>
          <cell r="E59">
            <v>9542009.4800000004</v>
          </cell>
          <cell r="F59">
            <v>9542009.4800000004</v>
          </cell>
          <cell r="G59">
            <v>7711900</v>
          </cell>
          <cell r="H59">
            <v>7711900</v>
          </cell>
          <cell r="I59">
            <v>1830109.4800000004</v>
          </cell>
          <cell r="J59">
            <v>1830109.4800000004</v>
          </cell>
          <cell r="L59">
            <v>82614767.780000001</v>
          </cell>
          <cell r="M59">
            <v>82614767.780000001</v>
          </cell>
          <cell r="N59">
            <v>90330900</v>
          </cell>
          <cell r="O59">
            <v>90330900</v>
          </cell>
          <cell r="P59">
            <v>-7716132.2199999988</v>
          </cell>
          <cell r="Q59">
            <v>-7716132.2199999988</v>
          </cell>
          <cell r="S59">
            <v>90330900</v>
          </cell>
          <cell r="T59">
            <v>90330900</v>
          </cell>
          <cell r="V59">
            <v>147100000</v>
          </cell>
        </row>
        <row r="60">
          <cell r="C60">
            <v>602041</v>
          </cell>
          <cell r="D60" t="str">
            <v>Int-Cost of Gas</v>
          </cell>
          <cell r="E60">
            <v>155469.76000000001</v>
          </cell>
          <cell r="F60">
            <v>155469.76000000001</v>
          </cell>
          <cell r="G60">
            <v>0</v>
          </cell>
          <cell r="H60">
            <v>0</v>
          </cell>
          <cell r="I60">
            <v>155469.76000000001</v>
          </cell>
          <cell r="J60">
            <v>155469.76000000001</v>
          </cell>
          <cell r="L60">
            <v>2029559.28</v>
          </cell>
          <cell r="M60">
            <v>2029559.28</v>
          </cell>
          <cell r="N60">
            <v>0</v>
          </cell>
          <cell r="O60">
            <v>0</v>
          </cell>
          <cell r="P60">
            <v>2029559.28</v>
          </cell>
          <cell r="Q60">
            <v>2029559.28</v>
          </cell>
          <cell r="S60">
            <v>0</v>
          </cell>
          <cell r="T60">
            <v>0</v>
          </cell>
          <cell r="V60">
            <v>0</v>
          </cell>
        </row>
        <row r="61">
          <cell r="C61">
            <v>602050</v>
          </cell>
          <cell r="D61" t="str">
            <v>COGS Vencorp Trading Amounts</v>
          </cell>
          <cell r="E61">
            <v>905226.36</v>
          </cell>
          <cell r="F61">
            <v>905226.36</v>
          </cell>
          <cell r="G61">
            <v>0</v>
          </cell>
          <cell r="H61">
            <v>0</v>
          </cell>
          <cell r="I61">
            <v>905226.36</v>
          </cell>
          <cell r="J61">
            <v>905226.36</v>
          </cell>
          <cell r="L61">
            <v>31347719.379999999</v>
          </cell>
          <cell r="M61">
            <v>31347719.379999999</v>
          </cell>
          <cell r="N61">
            <v>0</v>
          </cell>
          <cell r="O61">
            <v>0</v>
          </cell>
          <cell r="P61">
            <v>31347719.379999999</v>
          </cell>
          <cell r="Q61">
            <v>31347719.379999999</v>
          </cell>
          <cell r="S61">
            <v>0</v>
          </cell>
          <cell r="T61">
            <v>0</v>
          </cell>
          <cell r="V61">
            <v>0</v>
          </cell>
        </row>
        <row r="62">
          <cell r="C62">
            <v>602052</v>
          </cell>
          <cell r="D62" t="str">
            <v>ESSO BHP Additional MDQ</v>
          </cell>
          <cell r="E62">
            <v>0</v>
          </cell>
          <cell r="F62">
            <v>0</v>
          </cell>
          <cell r="G62">
            <v>24032</v>
          </cell>
          <cell r="H62">
            <v>24032</v>
          </cell>
          <cell r="I62">
            <v>-24032</v>
          </cell>
          <cell r="J62">
            <v>-24032</v>
          </cell>
          <cell r="L62">
            <v>0</v>
          </cell>
          <cell r="M62">
            <v>0</v>
          </cell>
          <cell r="N62">
            <v>372059</v>
          </cell>
          <cell r="O62">
            <v>372059</v>
          </cell>
          <cell r="P62">
            <v>-372059</v>
          </cell>
          <cell r="Q62">
            <v>-372059</v>
          </cell>
          <cell r="S62">
            <v>372059</v>
          </cell>
          <cell r="T62">
            <v>372059</v>
          </cell>
          <cell r="V62">
            <v>0</v>
          </cell>
        </row>
        <row r="63">
          <cell r="C63">
            <v>602055</v>
          </cell>
          <cell r="D63" t="str">
            <v>Gas fixed costs</v>
          </cell>
          <cell r="E63">
            <v>31832.98</v>
          </cell>
          <cell r="F63">
            <v>31832.98</v>
          </cell>
          <cell r="G63">
            <v>362900</v>
          </cell>
          <cell r="H63">
            <v>362900</v>
          </cell>
          <cell r="I63">
            <v>-331067.02</v>
          </cell>
          <cell r="J63">
            <v>-331067.02</v>
          </cell>
          <cell r="L63">
            <v>5395341.1900000004</v>
          </cell>
          <cell r="M63">
            <v>5395341.1900000004</v>
          </cell>
          <cell r="N63">
            <v>6253300</v>
          </cell>
          <cell r="O63">
            <v>6253300</v>
          </cell>
          <cell r="P63">
            <v>-857958.80999999959</v>
          </cell>
          <cell r="Q63">
            <v>-857958.80999999959</v>
          </cell>
          <cell r="S63">
            <v>6253300</v>
          </cell>
          <cell r="T63">
            <v>6253300</v>
          </cell>
          <cell r="V63">
            <v>0</v>
          </cell>
        </row>
        <row r="64">
          <cell r="C64">
            <v>602200</v>
          </cell>
          <cell r="D64" t="str">
            <v>Gascor Agency Expense</v>
          </cell>
          <cell r="E64">
            <v>58078.02</v>
          </cell>
          <cell r="F64">
            <v>58078.02</v>
          </cell>
          <cell r="G64">
            <v>0</v>
          </cell>
          <cell r="H64">
            <v>0</v>
          </cell>
          <cell r="I64">
            <v>58078.02</v>
          </cell>
          <cell r="J64">
            <v>58078.02</v>
          </cell>
          <cell r="L64">
            <v>696869.06</v>
          </cell>
          <cell r="M64">
            <v>696869.06</v>
          </cell>
          <cell r="N64">
            <v>0</v>
          </cell>
          <cell r="O64">
            <v>0</v>
          </cell>
          <cell r="P64">
            <v>696869.06</v>
          </cell>
          <cell r="Q64">
            <v>696869.06</v>
          </cell>
          <cell r="S64">
            <v>0</v>
          </cell>
          <cell r="T64">
            <v>0</v>
          </cell>
          <cell r="V64">
            <v>0</v>
          </cell>
        </row>
        <row r="65">
          <cell r="C65">
            <v>605200</v>
          </cell>
          <cell r="D65" t="str">
            <v>EITP Energy from Other DB's</v>
          </cell>
          <cell r="E65">
            <v>0</v>
          </cell>
          <cell r="F65">
            <v>0</v>
          </cell>
          <cell r="G65">
            <v>0</v>
          </cell>
          <cell r="H65">
            <v>0</v>
          </cell>
          <cell r="I65">
            <v>0</v>
          </cell>
          <cell r="J65">
            <v>0</v>
          </cell>
          <cell r="L65">
            <v>11480.65</v>
          </cell>
          <cell r="M65">
            <v>11480.65</v>
          </cell>
          <cell r="N65">
            <v>0</v>
          </cell>
          <cell r="O65">
            <v>0</v>
          </cell>
          <cell r="P65">
            <v>11480.65</v>
          </cell>
          <cell r="Q65">
            <v>11480.65</v>
          </cell>
          <cell r="S65">
            <v>0</v>
          </cell>
          <cell r="T65">
            <v>0</v>
          </cell>
          <cell r="V65">
            <v>0</v>
          </cell>
        </row>
        <row r="66">
          <cell r="C66">
            <v>605600</v>
          </cell>
          <cell r="D66" t="str">
            <v>Franchise Pool Energy</v>
          </cell>
          <cell r="E66">
            <v>8844208.0800000001</v>
          </cell>
          <cell r="F66">
            <v>8844208.0800000001</v>
          </cell>
          <cell r="G66">
            <v>15656500</v>
          </cell>
          <cell r="H66">
            <v>15656500</v>
          </cell>
          <cell r="I66">
            <v>-6812291.9199999999</v>
          </cell>
          <cell r="J66">
            <v>-6812291.9199999999</v>
          </cell>
          <cell r="L66">
            <v>157962161.63</v>
          </cell>
          <cell r="M66">
            <v>157962161.63</v>
          </cell>
          <cell r="N66">
            <v>197245400</v>
          </cell>
          <cell r="O66">
            <v>197245400</v>
          </cell>
          <cell r="P66">
            <v>-39283238.370000005</v>
          </cell>
          <cell r="Q66">
            <v>-39283238.370000005</v>
          </cell>
          <cell r="S66">
            <v>197245400</v>
          </cell>
          <cell r="T66">
            <v>197245400</v>
          </cell>
          <cell r="V66">
            <v>285500000</v>
          </cell>
        </row>
        <row r="67">
          <cell r="C67">
            <v>605610</v>
          </cell>
          <cell r="D67" t="str">
            <v>Franchise 1+2 Way Hedges</v>
          </cell>
          <cell r="E67">
            <v>168861.32</v>
          </cell>
          <cell r="F67">
            <v>168861.32</v>
          </cell>
          <cell r="G67">
            <v>0</v>
          </cell>
          <cell r="H67">
            <v>0</v>
          </cell>
          <cell r="I67">
            <v>168861.32</v>
          </cell>
          <cell r="J67">
            <v>168861.32</v>
          </cell>
          <cell r="L67">
            <v>446212.62</v>
          </cell>
          <cell r="M67">
            <v>446212.62</v>
          </cell>
          <cell r="N67">
            <v>0</v>
          </cell>
          <cell r="O67">
            <v>0</v>
          </cell>
          <cell r="P67">
            <v>446212.62</v>
          </cell>
          <cell r="Q67">
            <v>446212.62</v>
          </cell>
          <cell r="S67">
            <v>0</v>
          </cell>
          <cell r="T67">
            <v>0</v>
          </cell>
          <cell r="V67">
            <v>0</v>
          </cell>
        </row>
        <row r="68">
          <cell r="C68">
            <v>605620</v>
          </cell>
          <cell r="D68" t="str">
            <v>Embedded Generation</v>
          </cell>
          <cell r="E68">
            <v>1349355.03</v>
          </cell>
          <cell r="F68">
            <v>1349355.03</v>
          </cell>
          <cell r="G68">
            <v>0</v>
          </cell>
          <cell r="H68">
            <v>0</v>
          </cell>
          <cell r="I68">
            <v>1349355.03</v>
          </cell>
          <cell r="J68">
            <v>1349355.03</v>
          </cell>
          <cell r="L68">
            <v>17558720.940000001</v>
          </cell>
          <cell r="M68">
            <v>17558720.940000001</v>
          </cell>
          <cell r="N68">
            <v>0</v>
          </cell>
          <cell r="O68">
            <v>0</v>
          </cell>
          <cell r="P68">
            <v>17558720.940000001</v>
          </cell>
          <cell r="Q68">
            <v>17558720.940000001</v>
          </cell>
          <cell r="S68">
            <v>0</v>
          </cell>
          <cell r="T68">
            <v>0</v>
          </cell>
          <cell r="V68">
            <v>0</v>
          </cell>
        </row>
        <row r="69">
          <cell r="C69">
            <v>605630</v>
          </cell>
          <cell r="D69" t="str">
            <v>Cost of RECs</v>
          </cell>
          <cell r="E69">
            <v>80000</v>
          </cell>
          <cell r="F69">
            <v>80000</v>
          </cell>
          <cell r="G69">
            <v>0</v>
          </cell>
          <cell r="H69">
            <v>0</v>
          </cell>
          <cell r="I69">
            <v>80000</v>
          </cell>
          <cell r="J69">
            <v>80000</v>
          </cell>
          <cell r="L69">
            <v>360000</v>
          </cell>
          <cell r="M69">
            <v>360000</v>
          </cell>
          <cell r="N69">
            <v>0</v>
          </cell>
          <cell r="O69">
            <v>0</v>
          </cell>
          <cell r="P69">
            <v>360000</v>
          </cell>
          <cell r="Q69">
            <v>360000</v>
          </cell>
          <cell r="S69">
            <v>0</v>
          </cell>
          <cell r="T69">
            <v>0</v>
          </cell>
          <cell r="V69">
            <v>0</v>
          </cell>
        </row>
        <row r="70">
          <cell r="C70">
            <v>605700</v>
          </cell>
          <cell r="D70" t="str">
            <v>Contestable Pool Energy</v>
          </cell>
          <cell r="E70">
            <v>5813214.6900000004</v>
          </cell>
          <cell r="F70">
            <v>5813214.6900000004</v>
          </cell>
          <cell r="G70">
            <v>5864200</v>
          </cell>
          <cell r="H70">
            <v>5864200</v>
          </cell>
          <cell r="I70">
            <v>-50985.30999999959</v>
          </cell>
          <cell r="J70">
            <v>-50985.30999999959</v>
          </cell>
          <cell r="L70">
            <v>66790823.710000001</v>
          </cell>
          <cell r="M70">
            <v>66790823.710000001</v>
          </cell>
          <cell r="N70">
            <v>69723000</v>
          </cell>
          <cell r="O70">
            <v>69723000</v>
          </cell>
          <cell r="P70">
            <v>-2932176.2899999991</v>
          </cell>
          <cell r="Q70">
            <v>-2932176.2899999991</v>
          </cell>
          <cell r="S70">
            <v>69723000</v>
          </cell>
          <cell r="T70">
            <v>69723000</v>
          </cell>
          <cell r="V70">
            <v>0</v>
          </cell>
        </row>
        <row r="71">
          <cell r="C71">
            <v>605710</v>
          </cell>
          <cell r="D71" t="str">
            <v>Contestable 1+2 Way Hedges</v>
          </cell>
          <cell r="E71">
            <v>-92683.88</v>
          </cell>
          <cell r="F71">
            <v>-92683.88</v>
          </cell>
          <cell r="G71">
            <v>0</v>
          </cell>
          <cell r="H71">
            <v>0</v>
          </cell>
          <cell r="I71">
            <v>-92683.88</v>
          </cell>
          <cell r="J71">
            <v>-92683.88</v>
          </cell>
          <cell r="L71">
            <v>-4834321.17</v>
          </cell>
          <cell r="M71">
            <v>-4834321.17</v>
          </cell>
          <cell r="N71">
            <v>0</v>
          </cell>
          <cell r="O71">
            <v>0</v>
          </cell>
          <cell r="P71">
            <v>-4834321.17</v>
          </cell>
          <cell r="Q71">
            <v>-4834321.17</v>
          </cell>
          <cell r="S71">
            <v>0</v>
          </cell>
          <cell r="T71">
            <v>0</v>
          </cell>
          <cell r="V71">
            <v>0</v>
          </cell>
        </row>
        <row r="72">
          <cell r="C72">
            <v>605800</v>
          </cell>
          <cell r="D72" t="str">
            <v>Energy Fees</v>
          </cell>
          <cell r="E72">
            <v>73158.27</v>
          </cell>
          <cell r="F72">
            <v>73158.27</v>
          </cell>
          <cell r="G72">
            <v>0</v>
          </cell>
          <cell r="H72">
            <v>0</v>
          </cell>
          <cell r="I72">
            <v>73158.27</v>
          </cell>
          <cell r="J72">
            <v>73158.27</v>
          </cell>
          <cell r="L72">
            <v>3371533.42</v>
          </cell>
          <cell r="M72">
            <v>3371533.42</v>
          </cell>
          <cell r="N72">
            <v>0</v>
          </cell>
          <cell r="O72">
            <v>0</v>
          </cell>
          <cell r="P72">
            <v>3371533.42</v>
          </cell>
          <cell r="Q72">
            <v>3371533.42</v>
          </cell>
          <cell r="S72">
            <v>0</v>
          </cell>
          <cell r="T72">
            <v>0</v>
          </cell>
          <cell r="V72">
            <v>0</v>
          </cell>
        </row>
        <row r="73">
          <cell r="C73">
            <v>605805</v>
          </cell>
          <cell r="D73" t="str">
            <v>NEMMCO Charges</v>
          </cell>
          <cell r="E73">
            <v>9520.73</v>
          </cell>
          <cell r="F73">
            <v>9520.73</v>
          </cell>
          <cell r="G73">
            <v>0</v>
          </cell>
          <cell r="H73">
            <v>0</v>
          </cell>
          <cell r="I73">
            <v>9520.73</v>
          </cell>
          <cell r="J73">
            <v>9520.73</v>
          </cell>
          <cell r="L73">
            <v>1368085.51</v>
          </cell>
          <cell r="M73">
            <v>1368085.51</v>
          </cell>
          <cell r="N73">
            <v>0</v>
          </cell>
          <cell r="O73">
            <v>0</v>
          </cell>
          <cell r="P73">
            <v>1368085.51</v>
          </cell>
          <cell r="Q73">
            <v>1368085.51</v>
          </cell>
          <cell r="S73">
            <v>0</v>
          </cell>
          <cell r="T73">
            <v>0</v>
          </cell>
          <cell r="V73">
            <v>0</v>
          </cell>
        </row>
        <row r="74">
          <cell r="C74">
            <v>605815</v>
          </cell>
          <cell r="D74" t="str">
            <v>Green Energy Market (GEM) Cost</v>
          </cell>
          <cell r="E74">
            <v>3333.34</v>
          </cell>
          <cell r="F74">
            <v>3333.34</v>
          </cell>
          <cell r="G74">
            <v>0</v>
          </cell>
          <cell r="H74">
            <v>0</v>
          </cell>
          <cell r="I74">
            <v>3333.34</v>
          </cell>
          <cell r="J74">
            <v>3333.34</v>
          </cell>
          <cell r="L74">
            <v>6666.68</v>
          </cell>
          <cell r="M74">
            <v>6666.68</v>
          </cell>
          <cell r="N74">
            <v>0</v>
          </cell>
          <cell r="O74">
            <v>0</v>
          </cell>
          <cell r="P74">
            <v>6666.68</v>
          </cell>
          <cell r="Q74">
            <v>6666.68</v>
          </cell>
          <cell r="S74">
            <v>0</v>
          </cell>
          <cell r="T74">
            <v>0</v>
          </cell>
          <cell r="V74">
            <v>0</v>
          </cell>
        </row>
        <row r="75">
          <cell r="C75">
            <v>605820</v>
          </cell>
          <cell r="D75" t="str">
            <v>Ancillary Charges</v>
          </cell>
          <cell r="E75">
            <v>293473.15999999997</v>
          </cell>
          <cell r="F75">
            <v>293473.15999999997</v>
          </cell>
          <cell r="G75">
            <v>0</v>
          </cell>
          <cell r="H75">
            <v>0</v>
          </cell>
          <cell r="I75">
            <v>293473.15999999997</v>
          </cell>
          <cell r="J75">
            <v>293473.15999999997</v>
          </cell>
          <cell r="L75">
            <v>3386556.94</v>
          </cell>
          <cell r="M75">
            <v>3386556.94</v>
          </cell>
          <cell r="N75">
            <v>0</v>
          </cell>
          <cell r="O75">
            <v>0</v>
          </cell>
          <cell r="P75">
            <v>3386556.94</v>
          </cell>
          <cell r="Q75">
            <v>3386556.94</v>
          </cell>
          <cell r="S75">
            <v>0</v>
          </cell>
          <cell r="T75">
            <v>0</v>
          </cell>
          <cell r="V75">
            <v>0</v>
          </cell>
        </row>
        <row r="76">
          <cell r="C76">
            <v>605825</v>
          </cell>
          <cell r="D76" t="str">
            <v>Option Fees</v>
          </cell>
          <cell r="E76">
            <v>129675</v>
          </cell>
          <cell r="F76">
            <v>129675</v>
          </cell>
          <cell r="G76">
            <v>0</v>
          </cell>
          <cell r="H76">
            <v>0</v>
          </cell>
          <cell r="I76">
            <v>129675</v>
          </cell>
          <cell r="J76">
            <v>129675</v>
          </cell>
          <cell r="L76">
            <v>850475.82</v>
          </cell>
          <cell r="M76">
            <v>850475.82</v>
          </cell>
          <cell r="N76">
            <v>0</v>
          </cell>
          <cell r="O76">
            <v>0</v>
          </cell>
          <cell r="P76">
            <v>850475.82</v>
          </cell>
          <cell r="Q76">
            <v>850475.82</v>
          </cell>
          <cell r="S76">
            <v>0</v>
          </cell>
          <cell r="T76">
            <v>0</v>
          </cell>
          <cell r="V76">
            <v>0</v>
          </cell>
        </row>
        <row r="77">
          <cell r="C77">
            <v>606000</v>
          </cell>
          <cell r="D77" t="str">
            <v>Smelter Reduction Levy</v>
          </cell>
          <cell r="E77">
            <v>685411.7</v>
          </cell>
          <cell r="F77">
            <v>685411.7</v>
          </cell>
          <cell r="G77">
            <v>0</v>
          </cell>
          <cell r="H77">
            <v>0</v>
          </cell>
          <cell r="I77">
            <v>685411.7</v>
          </cell>
          <cell r="J77">
            <v>685411.7</v>
          </cell>
          <cell r="L77">
            <v>10998348.92</v>
          </cell>
          <cell r="M77">
            <v>10998348.92</v>
          </cell>
          <cell r="N77">
            <v>0</v>
          </cell>
          <cell r="O77">
            <v>0</v>
          </cell>
          <cell r="P77">
            <v>10998348.92</v>
          </cell>
          <cell r="Q77">
            <v>10998348.92</v>
          </cell>
          <cell r="S77">
            <v>0</v>
          </cell>
          <cell r="T77">
            <v>0</v>
          </cell>
          <cell r="V77">
            <v>0</v>
          </cell>
        </row>
        <row r="78">
          <cell r="C78">
            <v>606100</v>
          </cell>
          <cell r="D78" t="str">
            <v>Cross Boundary Purchases</v>
          </cell>
          <cell r="E78">
            <v>0.79</v>
          </cell>
          <cell r="F78">
            <v>0.79</v>
          </cell>
          <cell r="G78">
            <v>0</v>
          </cell>
          <cell r="H78">
            <v>0</v>
          </cell>
          <cell r="I78">
            <v>0.79</v>
          </cell>
          <cell r="J78">
            <v>0.79</v>
          </cell>
          <cell r="L78">
            <v>0.79</v>
          </cell>
          <cell r="M78">
            <v>0.79</v>
          </cell>
          <cell r="N78">
            <v>0</v>
          </cell>
          <cell r="O78">
            <v>0</v>
          </cell>
          <cell r="P78">
            <v>0.79</v>
          </cell>
          <cell r="Q78">
            <v>0.79</v>
          </cell>
          <cell r="S78">
            <v>0</v>
          </cell>
          <cell r="T78">
            <v>0</v>
          </cell>
          <cell r="V78">
            <v>0</v>
          </cell>
        </row>
        <row r="79">
          <cell r="C79">
            <v>606200</v>
          </cell>
          <cell r="D79" t="str">
            <v>Energy Brokerage</v>
          </cell>
          <cell r="E79">
            <v>33550.239999999998</v>
          </cell>
          <cell r="F79">
            <v>33550.239999999998</v>
          </cell>
          <cell r="G79">
            <v>0</v>
          </cell>
          <cell r="H79">
            <v>0</v>
          </cell>
          <cell r="I79">
            <v>33550.239999999998</v>
          </cell>
          <cell r="J79">
            <v>33550.239999999998</v>
          </cell>
          <cell r="L79">
            <v>667384.24</v>
          </cell>
          <cell r="M79">
            <v>667384.24</v>
          </cell>
          <cell r="N79">
            <v>0</v>
          </cell>
          <cell r="O79">
            <v>0</v>
          </cell>
          <cell r="P79">
            <v>667384.24</v>
          </cell>
          <cell r="Q79">
            <v>667384.24</v>
          </cell>
          <cell r="S79">
            <v>0</v>
          </cell>
          <cell r="T79">
            <v>0</v>
          </cell>
          <cell r="V79">
            <v>0</v>
          </cell>
        </row>
        <row r="80">
          <cell r="C80">
            <v>607000</v>
          </cell>
          <cell r="D80" t="str">
            <v>AES MHA Premiums</v>
          </cell>
          <cell r="E80">
            <v>2758572</v>
          </cell>
          <cell r="F80">
            <v>2758572</v>
          </cell>
          <cell r="G80">
            <v>2780000</v>
          </cell>
          <cell r="H80">
            <v>2780000</v>
          </cell>
          <cell r="I80">
            <v>-21428</v>
          </cell>
          <cell r="J80">
            <v>-21428</v>
          </cell>
          <cell r="L80">
            <v>32952653</v>
          </cell>
          <cell r="M80">
            <v>32952653</v>
          </cell>
          <cell r="N80">
            <v>33060000</v>
          </cell>
          <cell r="O80">
            <v>33060000</v>
          </cell>
          <cell r="P80">
            <v>-107347</v>
          </cell>
          <cell r="Q80">
            <v>-107347</v>
          </cell>
          <cell r="S80">
            <v>33060000</v>
          </cell>
          <cell r="T80">
            <v>33060000</v>
          </cell>
          <cell r="V80">
            <v>33100000</v>
          </cell>
        </row>
        <row r="81">
          <cell r="C81">
            <v>607010</v>
          </cell>
          <cell r="D81" t="str">
            <v>AES MHA Expenditure</v>
          </cell>
          <cell r="E81">
            <v>80144.31</v>
          </cell>
          <cell r="F81">
            <v>80144.31</v>
          </cell>
          <cell r="G81">
            <v>0</v>
          </cell>
          <cell r="H81">
            <v>0</v>
          </cell>
          <cell r="I81">
            <v>80144.31</v>
          </cell>
          <cell r="J81">
            <v>80144.31</v>
          </cell>
          <cell r="L81">
            <v>4675690.05</v>
          </cell>
          <cell r="M81">
            <v>4675690.05</v>
          </cell>
          <cell r="N81">
            <v>0</v>
          </cell>
          <cell r="O81">
            <v>0</v>
          </cell>
          <cell r="P81">
            <v>4675690.05</v>
          </cell>
          <cell r="Q81">
            <v>4675690.05</v>
          </cell>
          <cell r="S81">
            <v>0</v>
          </cell>
          <cell r="T81">
            <v>0</v>
          </cell>
          <cell r="V81">
            <v>0</v>
          </cell>
        </row>
        <row r="82">
          <cell r="C82">
            <v>607190</v>
          </cell>
          <cell r="D82" t="str">
            <v>Unrealised losses-derivatives</v>
          </cell>
          <cell r="E82">
            <v>0</v>
          </cell>
          <cell r="F82">
            <v>0</v>
          </cell>
          <cell r="G82">
            <v>0</v>
          </cell>
          <cell r="H82">
            <v>0</v>
          </cell>
          <cell r="I82">
            <v>0</v>
          </cell>
          <cell r="J82">
            <v>0</v>
          </cell>
          <cell r="L82">
            <v>0</v>
          </cell>
          <cell r="M82">
            <v>0</v>
          </cell>
          <cell r="N82">
            <v>0</v>
          </cell>
          <cell r="O82">
            <v>0</v>
          </cell>
          <cell r="P82">
            <v>0</v>
          </cell>
          <cell r="Q82">
            <v>0</v>
          </cell>
          <cell r="S82">
            <v>0</v>
          </cell>
          <cell r="T82">
            <v>0</v>
          </cell>
          <cell r="V82">
            <v>8400000</v>
          </cell>
        </row>
        <row r="83">
          <cell r="C83" t="str">
            <v>Energy Cost of Sales</v>
          </cell>
          <cell r="E83">
            <v>30922825.149999999</v>
          </cell>
          <cell r="F83">
            <v>30922825.149999999</v>
          </cell>
          <cell r="G83">
            <v>34919332</v>
          </cell>
          <cell r="H83">
            <v>34919332</v>
          </cell>
          <cell r="I83">
            <v>-3996506.8500000015</v>
          </cell>
          <cell r="J83">
            <v>-3996506.8500000015</v>
          </cell>
          <cell r="L83">
            <v>431898191.21000004</v>
          </cell>
          <cell r="M83">
            <v>431898191.21000004</v>
          </cell>
          <cell r="N83">
            <v>418631618</v>
          </cell>
          <cell r="O83">
            <v>418631618</v>
          </cell>
          <cell r="P83">
            <v>13266573.210000038</v>
          </cell>
          <cell r="Q83">
            <v>13266573.210000038</v>
          </cell>
          <cell r="S83">
            <v>418631618</v>
          </cell>
          <cell r="T83">
            <v>418631618</v>
          </cell>
          <cell r="V83">
            <v>474100000</v>
          </cell>
        </row>
        <row r="85">
          <cell r="C85">
            <v>611000</v>
          </cell>
          <cell r="D85" t="str">
            <v>Salaries Ordinary Time</v>
          </cell>
          <cell r="E85">
            <v>639318.79</v>
          </cell>
          <cell r="F85">
            <v>639318.79</v>
          </cell>
          <cell r="G85">
            <v>470313</v>
          </cell>
          <cell r="H85">
            <v>470313</v>
          </cell>
          <cell r="I85">
            <v>169005.79000000004</v>
          </cell>
          <cell r="J85">
            <v>169005.79000000004</v>
          </cell>
          <cell r="L85">
            <v>5210055.2</v>
          </cell>
          <cell r="M85">
            <v>5210055.2</v>
          </cell>
          <cell r="N85">
            <v>5643756</v>
          </cell>
          <cell r="O85">
            <v>5643756</v>
          </cell>
          <cell r="P85">
            <v>-433700.79999999981</v>
          </cell>
          <cell r="Q85">
            <v>-433700.79999999981</v>
          </cell>
          <cell r="S85">
            <v>5643756</v>
          </cell>
          <cell r="T85">
            <v>5643756</v>
          </cell>
          <cell r="V85">
            <v>5850000</v>
          </cell>
        </row>
        <row r="86">
          <cell r="C86">
            <v>611090</v>
          </cell>
          <cell r="D86" t="str">
            <v>Salaries Suspense Normal Time</v>
          </cell>
          <cell r="E86">
            <v>0</v>
          </cell>
          <cell r="F86">
            <v>0</v>
          </cell>
          <cell r="G86">
            <v>0</v>
          </cell>
          <cell r="H86">
            <v>0</v>
          </cell>
          <cell r="I86">
            <v>0</v>
          </cell>
          <cell r="J86">
            <v>0</v>
          </cell>
          <cell r="L86">
            <v>56502.37</v>
          </cell>
          <cell r="M86">
            <v>56502.37</v>
          </cell>
          <cell r="N86">
            <v>0</v>
          </cell>
          <cell r="O86">
            <v>0</v>
          </cell>
          <cell r="P86">
            <v>56502.37</v>
          </cell>
          <cell r="Q86">
            <v>56502.37</v>
          </cell>
          <cell r="S86">
            <v>0</v>
          </cell>
          <cell r="T86">
            <v>0</v>
          </cell>
          <cell r="V86">
            <v>0</v>
          </cell>
        </row>
        <row r="87">
          <cell r="C87">
            <v>611200</v>
          </cell>
          <cell r="D87" t="str">
            <v>Oncosts Expense</v>
          </cell>
          <cell r="E87">
            <v>240038.42</v>
          </cell>
          <cell r="F87">
            <v>240038.42</v>
          </cell>
          <cell r="G87">
            <v>0</v>
          </cell>
          <cell r="H87">
            <v>0</v>
          </cell>
          <cell r="I87">
            <v>240038.42</v>
          </cell>
          <cell r="J87">
            <v>240038.42</v>
          </cell>
          <cell r="L87">
            <v>1409619.78</v>
          </cell>
          <cell r="M87">
            <v>1409619.78</v>
          </cell>
          <cell r="N87">
            <v>0</v>
          </cell>
          <cell r="O87">
            <v>0</v>
          </cell>
          <cell r="P87">
            <v>1409619.78</v>
          </cell>
          <cell r="Q87">
            <v>1409619.78</v>
          </cell>
          <cell r="S87">
            <v>0</v>
          </cell>
          <cell r="T87">
            <v>0</v>
          </cell>
          <cell r="V87">
            <v>0</v>
          </cell>
        </row>
        <row r="88">
          <cell r="C88">
            <v>611910</v>
          </cell>
          <cell r="D88" t="str">
            <v>Salaries Redundancy Payments</v>
          </cell>
          <cell r="E88">
            <v>0</v>
          </cell>
          <cell r="F88">
            <v>0</v>
          </cell>
          <cell r="G88">
            <v>0</v>
          </cell>
          <cell r="H88">
            <v>0</v>
          </cell>
          <cell r="I88">
            <v>0</v>
          </cell>
          <cell r="J88">
            <v>0</v>
          </cell>
          <cell r="L88">
            <v>89353.88</v>
          </cell>
          <cell r="M88">
            <v>89353.88</v>
          </cell>
          <cell r="N88">
            <v>0</v>
          </cell>
          <cell r="O88">
            <v>0</v>
          </cell>
          <cell r="P88">
            <v>89353.88</v>
          </cell>
          <cell r="Q88">
            <v>89353.88</v>
          </cell>
          <cell r="S88">
            <v>0</v>
          </cell>
          <cell r="T88">
            <v>0</v>
          </cell>
          <cell r="V88">
            <v>0</v>
          </cell>
        </row>
        <row r="89">
          <cell r="C89">
            <v>614000</v>
          </cell>
          <cell r="D89" t="str">
            <v>Contracts Labour Non-Payroll</v>
          </cell>
          <cell r="E89">
            <v>-38454.01</v>
          </cell>
          <cell r="F89">
            <v>-38454.01</v>
          </cell>
          <cell r="G89">
            <v>0</v>
          </cell>
          <cell r="H89">
            <v>0</v>
          </cell>
          <cell r="I89">
            <v>-38454.01</v>
          </cell>
          <cell r="J89">
            <v>-38454.01</v>
          </cell>
          <cell r="L89">
            <v>188089.60000000001</v>
          </cell>
          <cell r="M89">
            <v>188089.60000000001</v>
          </cell>
          <cell r="N89">
            <v>0</v>
          </cell>
          <cell r="O89">
            <v>0</v>
          </cell>
          <cell r="P89">
            <v>188089.60000000001</v>
          </cell>
          <cell r="Q89">
            <v>188089.60000000001</v>
          </cell>
          <cell r="S89">
            <v>0</v>
          </cell>
          <cell r="T89">
            <v>0</v>
          </cell>
          <cell r="V89">
            <v>0</v>
          </cell>
        </row>
        <row r="90">
          <cell r="C90">
            <v>614050</v>
          </cell>
          <cell r="D90" t="str">
            <v>Temporary Staff - Agency</v>
          </cell>
          <cell r="E90">
            <v>5795.2</v>
          </cell>
          <cell r="F90">
            <v>5795.2</v>
          </cell>
          <cell r="G90">
            <v>0</v>
          </cell>
          <cell r="H90">
            <v>0</v>
          </cell>
          <cell r="I90">
            <v>5795.2</v>
          </cell>
          <cell r="J90">
            <v>5795.2</v>
          </cell>
          <cell r="L90">
            <v>142171.01</v>
          </cell>
          <cell r="M90">
            <v>142171.01</v>
          </cell>
          <cell r="N90">
            <v>0</v>
          </cell>
          <cell r="O90">
            <v>0</v>
          </cell>
          <cell r="P90">
            <v>142171.01</v>
          </cell>
          <cell r="Q90">
            <v>142171.01</v>
          </cell>
          <cell r="S90">
            <v>0</v>
          </cell>
          <cell r="T90">
            <v>0</v>
          </cell>
          <cell r="V90">
            <v>0</v>
          </cell>
        </row>
        <row r="91">
          <cell r="C91">
            <v>614055</v>
          </cell>
          <cell r="D91" t="str">
            <v>Payroll Tax -Agency</v>
          </cell>
          <cell r="E91">
            <v>397.56</v>
          </cell>
          <cell r="F91">
            <v>397.56</v>
          </cell>
          <cell r="G91">
            <v>0</v>
          </cell>
          <cell r="H91">
            <v>0</v>
          </cell>
          <cell r="I91">
            <v>397.56</v>
          </cell>
          <cell r="J91">
            <v>397.56</v>
          </cell>
          <cell r="L91">
            <v>6926.64</v>
          </cell>
          <cell r="M91">
            <v>6926.64</v>
          </cell>
          <cell r="N91">
            <v>0</v>
          </cell>
          <cell r="O91">
            <v>0</v>
          </cell>
          <cell r="P91">
            <v>6926.64</v>
          </cell>
          <cell r="Q91">
            <v>6926.64</v>
          </cell>
          <cell r="S91">
            <v>0</v>
          </cell>
          <cell r="T91">
            <v>0</v>
          </cell>
          <cell r="V91">
            <v>0</v>
          </cell>
        </row>
        <row r="92">
          <cell r="C92">
            <v>615130</v>
          </cell>
          <cell r="D92" t="str">
            <v>Sick Leave O-C Crdts Sals</v>
          </cell>
          <cell r="E92">
            <v>-10896.94</v>
          </cell>
          <cell r="F92">
            <v>-10896.94</v>
          </cell>
          <cell r="G92">
            <v>0</v>
          </cell>
          <cell r="H92">
            <v>0</v>
          </cell>
          <cell r="I92">
            <v>-10896.94</v>
          </cell>
          <cell r="J92">
            <v>-10896.94</v>
          </cell>
          <cell r="L92">
            <v>-65021.34</v>
          </cell>
          <cell r="M92">
            <v>-65021.34</v>
          </cell>
          <cell r="N92">
            <v>0</v>
          </cell>
          <cell r="O92">
            <v>0</v>
          </cell>
          <cell r="P92">
            <v>-65021.34</v>
          </cell>
          <cell r="Q92">
            <v>-65021.34</v>
          </cell>
          <cell r="S92">
            <v>0</v>
          </cell>
          <cell r="T92">
            <v>0</v>
          </cell>
          <cell r="V92">
            <v>0</v>
          </cell>
        </row>
        <row r="93">
          <cell r="C93">
            <v>615135</v>
          </cell>
          <cell r="D93" t="str">
            <v>Sick Leave Taken - Salaries</v>
          </cell>
          <cell r="E93">
            <v>7298.89</v>
          </cell>
          <cell r="F93">
            <v>7298.89</v>
          </cell>
          <cell r="G93">
            <v>0</v>
          </cell>
          <cell r="H93">
            <v>0</v>
          </cell>
          <cell r="I93">
            <v>7298.89</v>
          </cell>
          <cell r="J93">
            <v>7298.89</v>
          </cell>
          <cell r="L93">
            <v>27842.82</v>
          </cell>
          <cell r="M93">
            <v>27842.82</v>
          </cell>
          <cell r="N93">
            <v>0</v>
          </cell>
          <cell r="O93">
            <v>0</v>
          </cell>
          <cell r="P93">
            <v>27842.82</v>
          </cell>
          <cell r="Q93">
            <v>27842.82</v>
          </cell>
          <cell r="S93">
            <v>0</v>
          </cell>
          <cell r="T93">
            <v>0</v>
          </cell>
          <cell r="V93">
            <v>0</v>
          </cell>
        </row>
        <row r="94">
          <cell r="C94">
            <v>615140</v>
          </cell>
          <cell r="D94" t="str">
            <v>O/Paid Lv O-C Crdts Sals</v>
          </cell>
          <cell r="E94">
            <v>-28204.09</v>
          </cell>
          <cell r="F94">
            <v>-28204.09</v>
          </cell>
          <cell r="G94">
            <v>0</v>
          </cell>
          <cell r="H94">
            <v>0</v>
          </cell>
          <cell r="I94">
            <v>-28204.09</v>
          </cell>
          <cell r="J94">
            <v>-28204.09</v>
          </cell>
          <cell r="L94">
            <v>-173826.03</v>
          </cell>
          <cell r="M94">
            <v>-173826.03</v>
          </cell>
          <cell r="N94">
            <v>0</v>
          </cell>
          <cell r="O94">
            <v>0</v>
          </cell>
          <cell r="P94">
            <v>-173826.03</v>
          </cell>
          <cell r="Q94">
            <v>-173826.03</v>
          </cell>
          <cell r="S94">
            <v>0</v>
          </cell>
          <cell r="T94">
            <v>0</v>
          </cell>
          <cell r="V94">
            <v>0</v>
          </cell>
        </row>
        <row r="95">
          <cell r="C95">
            <v>615145</v>
          </cell>
          <cell r="D95" t="str">
            <v>O/Paid Lv Taken Sals</v>
          </cell>
          <cell r="E95">
            <v>41844.47</v>
          </cell>
          <cell r="F95">
            <v>41844.47</v>
          </cell>
          <cell r="G95">
            <v>0</v>
          </cell>
          <cell r="H95">
            <v>0</v>
          </cell>
          <cell r="I95">
            <v>41844.47</v>
          </cell>
          <cell r="J95">
            <v>41844.47</v>
          </cell>
          <cell r="L95">
            <v>170146.48</v>
          </cell>
          <cell r="M95">
            <v>170146.48</v>
          </cell>
          <cell r="N95">
            <v>0</v>
          </cell>
          <cell r="O95">
            <v>0</v>
          </cell>
          <cell r="P95">
            <v>170146.48</v>
          </cell>
          <cell r="Q95">
            <v>170146.48</v>
          </cell>
          <cell r="S95">
            <v>0</v>
          </cell>
          <cell r="T95">
            <v>0</v>
          </cell>
          <cell r="V95">
            <v>0</v>
          </cell>
        </row>
        <row r="96">
          <cell r="C96">
            <v>615160</v>
          </cell>
          <cell r="D96" t="str">
            <v>Workcover O-C Crdts Sals</v>
          </cell>
          <cell r="E96">
            <v>-8637.49</v>
          </cell>
          <cell r="F96">
            <v>-8637.49</v>
          </cell>
          <cell r="G96">
            <v>0</v>
          </cell>
          <cell r="H96">
            <v>0</v>
          </cell>
          <cell r="I96">
            <v>-8637.49</v>
          </cell>
          <cell r="J96">
            <v>-8637.49</v>
          </cell>
          <cell r="L96">
            <v>-60714.879999999997</v>
          </cell>
          <cell r="M96">
            <v>-60714.879999999997</v>
          </cell>
          <cell r="N96">
            <v>0</v>
          </cell>
          <cell r="O96">
            <v>0</v>
          </cell>
          <cell r="P96">
            <v>-60714.879999999997</v>
          </cell>
          <cell r="Q96">
            <v>-60714.879999999997</v>
          </cell>
          <cell r="S96">
            <v>0</v>
          </cell>
          <cell r="T96">
            <v>0</v>
          </cell>
          <cell r="V96">
            <v>0</v>
          </cell>
        </row>
        <row r="97">
          <cell r="C97">
            <v>615169</v>
          </cell>
          <cell r="D97" t="str">
            <v>Workcover Levy Sals</v>
          </cell>
          <cell r="E97">
            <v>2089.69</v>
          </cell>
          <cell r="F97">
            <v>2089.69</v>
          </cell>
          <cell r="G97">
            <v>0</v>
          </cell>
          <cell r="H97">
            <v>0</v>
          </cell>
          <cell r="I97">
            <v>2089.69</v>
          </cell>
          <cell r="J97">
            <v>2089.69</v>
          </cell>
          <cell r="L97">
            <v>40735.410000000003</v>
          </cell>
          <cell r="M97">
            <v>40735.410000000003</v>
          </cell>
          <cell r="N97">
            <v>0</v>
          </cell>
          <cell r="O97">
            <v>0</v>
          </cell>
          <cell r="P97">
            <v>40735.410000000003</v>
          </cell>
          <cell r="Q97">
            <v>40735.410000000003</v>
          </cell>
          <cell r="S97">
            <v>0</v>
          </cell>
          <cell r="T97">
            <v>0</v>
          </cell>
          <cell r="V97">
            <v>0</v>
          </cell>
        </row>
        <row r="98">
          <cell r="C98">
            <v>615170</v>
          </cell>
          <cell r="D98" t="str">
            <v>SuperA - Oncost Credit Sals</v>
          </cell>
          <cell r="E98">
            <v>-64002.3</v>
          </cell>
          <cell r="F98">
            <v>-64002.3</v>
          </cell>
          <cell r="G98">
            <v>0</v>
          </cell>
          <cell r="H98">
            <v>0</v>
          </cell>
          <cell r="I98">
            <v>-64002.3</v>
          </cell>
          <cell r="J98">
            <v>-64002.3</v>
          </cell>
          <cell r="L98">
            <v>-398865.43</v>
          </cell>
          <cell r="M98">
            <v>-398865.43</v>
          </cell>
          <cell r="N98">
            <v>0</v>
          </cell>
          <cell r="O98">
            <v>0</v>
          </cell>
          <cell r="P98">
            <v>-398865.43</v>
          </cell>
          <cell r="Q98">
            <v>-398865.43</v>
          </cell>
          <cell r="S98">
            <v>0</v>
          </cell>
          <cell r="T98">
            <v>0</v>
          </cell>
          <cell r="V98">
            <v>0</v>
          </cell>
        </row>
        <row r="99">
          <cell r="C99">
            <v>615173</v>
          </cell>
          <cell r="D99" t="str">
            <v>SuperA - Employer Contn Sals</v>
          </cell>
          <cell r="E99">
            <v>60855.46</v>
          </cell>
          <cell r="F99">
            <v>60855.46</v>
          </cell>
          <cell r="G99">
            <v>0</v>
          </cell>
          <cell r="H99">
            <v>0</v>
          </cell>
          <cell r="I99">
            <v>60855.46</v>
          </cell>
          <cell r="J99">
            <v>60855.46</v>
          </cell>
          <cell r="L99">
            <v>388243.57</v>
          </cell>
          <cell r="M99">
            <v>388243.57</v>
          </cell>
          <cell r="N99">
            <v>0</v>
          </cell>
          <cell r="O99">
            <v>0</v>
          </cell>
          <cell r="P99">
            <v>388243.57</v>
          </cell>
          <cell r="Q99">
            <v>388243.57</v>
          </cell>
          <cell r="S99">
            <v>0</v>
          </cell>
          <cell r="T99">
            <v>0</v>
          </cell>
          <cell r="V99">
            <v>0</v>
          </cell>
        </row>
        <row r="100">
          <cell r="C100">
            <v>615180</v>
          </cell>
          <cell r="D100" t="str">
            <v>Payroll Tax Oncost Credit Sals</v>
          </cell>
          <cell r="E100">
            <v>-35382.699999999997</v>
          </cell>
          <cell r="F100">
            <v>-35382.699999999997</v>
          </cell>
          <cell r="G100">
            <v>0</v>
          </cell>
          <cell r="H100">
            <v>0</v>
          </cell>
          <cell r="I100">
            <v>-35382.699999999997</v>
          </cell>
          <cell r="J100">
            <v>-35382.699999999997</v>
          </cell>
          <cell r="L100">
            <v>-295667.99</v>
          </cell>
          <cell r="M100">
            <v>-295667.99</v>
          </cell>
          <cell r="N100">
            <v>0</v>
          </cell>
          <cell r="O100">
            <v>0</v>
          </cell>
          <cell r="P100">
            <v>-295667.99</v>
          </cell>
          <cell r="Q100">
            <v>-295667.99</v>
          </cell>
          <cell r="S100">
            <v>0</v>
          </cell>
          <cell r="T100">
            <v>0</v>
          </cell>
          <cell r="V100">
            <v>0</v>
          </cell>
        </row>
        <row r="101">
          <cell r="C101">
            <v>615183</v>
          </cell>
          <cell r="D101" t="str">
            <v>Payroll Tax Payments Sals</v>
          </cell>
          <cell r="E101">
            <v>27932.33</v>
          </cell>
          <cell r="F101">
            <v>27932.33</v>
          </cell>
          <cell r="G101">
            <v>0</v>
          </cell>
          <cell r="H101">
            <v>0</v>
          </cell>
          <cell r="I101">
            <v>27932.33</v>
          </cell>
          <cell r="J101">
            <v>27932.33</v>
          </cell>
          <cell r="L101">
            <v>283457.53000000003</v>
          </cell>
          <cell r="M101">
            <v>283457.53000000003</v>
          </cell>
          <cell r="N101">
            <v>0</v>
          </cell>
          <cell r="O101">
            <v>0</v>
          </cell>
          <cell r="P101">
            <v>283457.53000000003</v>
          </cell>
          <cell r="Q101">
            <v>283457.53000000003</v>
          </cell>
          <cell r="S101">
            <v>0</v>
          </cell>
          <cell r="T101">
            <v>0</v>
          </cell>
          <cell r="V101">
            <v>0</v>
          </cell>
        </row>
        <row r="102">
          <cell r="C102" t="str">
            <v>Salaries</v>
          </cell>
          <cell r="E102">
            <v>839993.28</v>
          </cell>
          <cell r="F102">
            <v>839993.28</v>
          </cell>
          <cell r="G102">
            <v>470313</v>
          </cell>
          <cell r="H102">
            <v>470313</v>
          </cell>
          <cell r="I102">
            <v>369680.28</v>
          </cell>
          <cell r="J102">
            <v>369680.28</v>
          </cell>
          <cell r="L102">
            <v>7019048.620000001</v>
          </cell>
          <cell r="M102">
            <v>7019048.620000001</v>
          </cell>
          <cell r="N102">
            <v>5643756</v>
          </cell>
          <cell r="O102">
            <v>5643756</v>
          </cell>
          <cell r="P102">
            <v>1375292.620000001</v>
          </cell>
          <cell r="Q102">
            <v>1375292.620000001</v>
          </cell>
          <cell r="S102">
            <v>5643756</v>
          </cell>
          <cell r="T102">
            <v>5643756</v>
          </cell>
          <cell r="V102">
            <v>5850000</v>
          </cell>
        </row>
        <row r="104">
          <cell r="C104" t="str">
            <v>Wages</v>
          </cell>
          <cell r="E104">
            <v>0</v>
          </cell>
          <cell r="F104">
            <v>0</v>
          </cell>
          <cell r="G104">
            <v>0</v>
          </cell>
          <cell r="H104">
            <v>0</v>
          </cell>
          <cell r="I104">
            <v>0</v>
          </cell>
          <cell r="J104">
            <v>0</v>
          </cell>
          <cell r="L104">
            <v>0</v>
          </cell>
          <cell r="M104">
            <v>0</v>
          </cell>
          <cell r="N104">
            <v>0</v>
          </cell>
          <cell r="O104">
            <v>0</v>
          </cell>
          <cell r="P104">
            <v>0</v>
          </cell>
          <cell r="Q104">
            <v>0</v>
          </cell>
          <cell r="S104">
            <v>0</v>
          </cell>
          <cell r="T104">
            <v>0</v>
          </cell>
          <cell r="V104">
            <v>0</v>
          </cell>
        </row>
        <row r="106">
          <cell r="C106">
            <v>630000</v>
          </cell>
          <cell r="D106" t="str">
            <v>Materials General</v>
          </cell>
          <cell r="E106">
            <v>11305.78</v>
          </cell>
          <cell r="F106">
            <v>11305.78</v>
          </cell>
          <cell r="G106">
            <v>11100</v>
          </cell>
          <cell r="H106">
            <v>11100</v>
          </cell>
          <cell r="I106">
            <v>205.78000000000065</v>
          </cell>
          <cell r="J106">
            <v>205.78000000000065</v>
          </cell>
          <cell r="L106">
            <v>67337.320000000007</v>
          </cell>
          <cell r="M106">
            <v>67337.320000000007</v>
          </cell>
          <cell r="N106">
            <v>133200</v>
          </cell>
          <cell r="O106">
            <v>133200</v>
          </cell>
          <cell r="P106">
            <v>-65862.679999999993</v>
          </cell>
          <cell r="Q106">
            <v>-65862.679999999993</v>
          </cell>
          <cell r="S106">
            <v>133200</v>
          </cell>
          <cell r="T106">
            <v>133200</v>
          </cell>
          <cell r="V106">
            <v>100000</v>
          </cell>
        </row>
        <row r="107">
          <cell r="C107">
            <v>631100</v>
          </cell>
          <cell r="D107" t="str">
            <v>Fuel &amp; Oil Vehicles and Plant</v>
          </cell>
          <cell r="E107">
            <v>79.400000000000006</v>
          </cell>
          <cell r="F107">
            <v>79.400000000000006</v>
          </cell>
          <cell r="G107">
            <v>0</v>
          </cell>
          <cell r="H107">
            <v>0</v>
          </cell>
          <cell r="I107">
            <v>79.400000000000006</v>
          </cell>
          <cell r="J107">
            <v>79.400000000000006</v>
          </cell>
          <cell r="L107">
            <v>1093.8800000000001</v>
          </cell>
          <cell r="M107">
            <v>1093.8800000000001</v>
          </cell>
          <cell r="N107">
            <v>0</v>
          </cell>
          <cell r="O107">
            <v>0</v>
          </cell>
          <cell r="P107">
            <v>1093.8800000000001</v>
          </cell>
          <cell r="Q107">
            <v>1093.8800000000001</v>
          </cell>
          <cell r="S107">
            <v>0</v>
          </cell>
          <cell r="T107">
            <v>0</v>
          </cell>
          <cell r="V107">
            <v>0</v>
          </cell>
        </row>
        <row r="108">
          <cell r="C108">
            <v>632100</v>
          </cell>
          <cell r="D108" t="str">
            <v>Printing and Stationery</v>
          </cell>
          <cell r="E108">
            <v>7114.18</v>
          </cell>
          <cell r="F108">
            <v>7114.18</v>
          </cell>
          <cell r="G108">
            <v>0</v>
          </cell>
          <cell r="H108">
            <v>0</v>
          </cell>
          <cell r="I108">
            <v>7114.18</v>
          </cell>
          <cell r="J108">
            <v>7114.18</v>
          </cell>
          <cell r="L108">
            <v>48342.87</v>
          </cell>
          <cell r="M108">
            <v>48342.87</v>
          </cell>
          <cell r="N108">
            <v>0</v>
          </cell>
          <cell r="O108">
            <v>0</v>
          </cell>
          <cell r="P108">
            <v>48342.87</v>
          </cell>
          <cell r="Q108">
            <v>48342.87</v>
          </cell>
          <cell r="S108">
            <v>0</v>
          </cell>
          <cell r="T108">
            <v>0</v>
          </cell>
          <cell r="V108">
            <v>0</v>
          </cell>
        </row>
        <row r="109">
          <cell r="C109" t="str">
            <v>Materials</v>
          </cell>
          <cell r="E109">
            <v>18499.36</v>
          </cell>
          <cell r="F109">
            <v>18499.36</v>
          </cell>
          <cell r="G109">
            <v>11100</v>
          </cell>
          <cell r="H109">
            <v>11100</v>
          </cell>
          <cell r="I109">
            <v>7399.3600000000006</v>
          </cell>
          <cell r="J109">
            <v>7399.3600000000006</v>
          </cell>
          <cell r="L109">
            <v>116774.07</v>
          </cell>
          <cell r="M109">
            <v>116774.07</v>
          </cell>
          <cell r="N109">
            <v>133200</v>
          </cell>
          <cell r="O109">
            <v>133200</v>
          </cell>
          <cell r="P109">
            <v>-16425.929999999993</v>
          </cell>
          <cell r="Q109">
            <v>-16425.929999999993</v>
          </cell>
          <cell r="S109">
            <v>133200</v>
          </cell>
          <cell r="T109">
            <v>133200</v>
          </cell>
          <cell r="V109">
            <v>100000</v>
          </cell>
        </row>
        <row r="111">
          <cell r="C111" t="str">
            <v>Contracts &amp; Miscellaneous</v>
          </cell>
        </row>
        <row r="113">
          <cell r="C113">
            <v>640000</v>
          </cell>
          <cell r="D113" t="str">
            <v>Contracts</v>
          </cell>
          <cell r="E113">
            <v>54987.79</v>
          </cell>
          <cell r="F113">
            <v>54987.79</v>
          </cell>
          <cell r="G113">
            <v>208100</v>
          </cell>
          <cell r="H113">
            <v>208100</v>
          </cell>
          <cell r="I113">
            <v>-153112.21</v>
          </cell>
          <cell r="J113">
            <v>-153112.21</v>
          </cell>
          <cell r="L113">
            <v>544559.97</v>
          </cell>
          <cell r="M113">
            <v>544559.97</v>
          </cell>
          <cell r="N113">
            <v>2497200</v>
          </cell>
          <cell r="O113">
            <v>2497200</v>
          </cell>
          <cell r="P113">
            <v>-1952640.03</v>
          </cell>
          <cell r="Q113">
            <v>-1952640.03</v>
          </cell>
          <cell r="S113">
            <v>2497200</v>
          </cell>
          <cell r="T113">
            <v>2497200</v>
          </cell>
          <cell r="V113">
            <v>4650000</v>
          </cell>
        </row>
        <row r="114">
          <cell r="C114">
            <v>640510</v>
          </cell>
          <cell r="D114" t="str">
            <v>Contracts - Meter Reading</v>
          </cell>
          <cell r="E114">
            <v>24.5</v>
          </cell>
          <cell r="F114">
            <v>24.5</v>
          </cell>
          <cell r="G114">
            <v>0</v>
          </cell>
          <cell r="H114">
            <v>0</v>
          </cell>
          <cell r="I114">
            <v>24.5</v>
          </cell>
          <cell r="J114">
            <v>24.5</v>
          </cell>
          <cell r="L114">
            <v>553.67999999999995</v>
          </cell>
          <cell r="M114">
            <v>553.67999999999995</v>
          </cell>
          <cell r="N114">
            <v>0</v>
          </cell>
          <cell r="O114">
            <v>0</v>
          </cell>
          <cell r="P114">
            <v>553.67999999999995</v>
          </cell>
          <cell r="Q114">
            <v>553.67999999999995</v>
          </cell>
          <cell r="S114">
            <v>0</v>
          </cell>
          <cell r="T114">
            <v>0</v>
          </cell>
          <cell r="V114">
            <v>0</v>
          </cell>
        </row>
        <row r="115">
          <cell r="C115">
            <v>640560</v>
          </cell>
          <cell r="D115" t="str">
            <v>Contracts Local Service Agents</v>
          </cell>
          <cell r="E115">
            <v>0</v>
          </cell>
          <cell r="F115">
            <v>0</v>
          </cell>
          <cell r="G115">
            <v>0</v>
          </cell>
          <cell r="H115">
            <v>0</v>
          </cell>
          <cell r="I115">
            <v>0</v>
          </cell>
          <cell r="J115">
            <v>0</v>
          </cell>
          <cell r="L115">
            <v>969</v>
          </cell>
          <cell r="M115">
            <v>969</v>
          </cell>
          <cell r="N115">
            <v>0</v>
          </cell>
          <cell r="O115">
            <v>0</v>
          </cell>
          <cell r="P115">
            <v>969</v>
          </cell>
          <cell r="Q115">
            <v>969</v>
          </cell>
          <cell r="S115">
            <v>0</v>
          </cell>
          <cell r="T115">
            <v>0</v>
          </cell>
          <cell r="V115">
            <v>0</v>
          </cell>
        </row>
        <row r="116">
          <cell r="C116">
            <v>640600</v>
          </cell>
          <cell r="D116" t="str">
            <v>Repairs and Maintenance</v>
          </cell>
          <cell r="E116">
            <v>198.22</v>
          </cell>
          <cell r="F116">
            <v>198.22</v>
          </cell>
          <cell r="G116">
            <v>0</v>
          </cell>
          <cell r="H116">
            <v>0</v>
          </cell>
          <cell r="I116">
            <v>198.22</v>
          </cell>
          <cell r="J116">
            <v>198.22</v>
          </cell>
          <cell r="L116">
            <v>2069.0500000000002</v>
          </cell>
          <cell r="M116">
            <v>2069.0500000000002</v>
          </cell>
          <cell r="N116">
            <v>0</v>
          </cell>
          <cell r="O116">
            <v>0</v>
          </cell>
          <cell r="P116">
            <v>2069.0500000000002</v>
          </cell>
          <cell r="Q116">
            <v>2069.0500000000002</v>
          </cell>
          <cell r="S116">
            <v>0</v>
          </cell>
          <cell r="T116">
            <v>0</v>
          </cell>
          <cell r="V116">
            <v>0</v>
          </cell>
        </row>
        <row r="117">
          <cell r="C117">
            <v>640845</v>
          </cell>
          <cell r="D117" t="str">
            <v>External Audit Expense</v>
          </cell>
          <cell r="E117">
            <v>0</v>
          </cell>
          <cell r="F117">
            <v>0</v>
          </cell>
          <cell r="G117">
            <v>0</v>
          </cell>
          <cell r="H117">
            <v>0</v>
          </cell>
          <cell r="I117">
            <v>0</v>
          </cell>
          <cell r="J117">
            <v>0</v>
          </cell>
          <cell r="L117">
            <v>61667</v>
          </cell>
          <cell r="M117">
            <v>61667</v>
          </cell>
          <cell r="N117">
            <v>0</v>
          </cell>
          <cell r="O117">
            <v>0</v>
          </cell>
          <cell r="P117">
            <v>61667</v>
          </cell>
          <cell r="Q117">
            <v>61667</v>
          </cell>
          <cell r="S117">
            <v>0</v>
          </cell>
          <cell r="T117">
            <v>0</v>
          </cell>
          <cell r="V117">
            <v>0</v>
          </cell>
        </row>
        <row r="118">
          <cell r="C118">
            <v>640855</v>
          </cell>
          <cell r="D118" t="str">
            <v>Legal Expenses Tax Deductible</v>
          </cell>
          <cell r="E118">
            <v>260252.53</v>
          </cell>
          <cell r="F118">
            <v>260252.53</v>
          </cell>
          <cell r="G118">
            <v>0</v>
          </cell>
          <cell r="H118">
            <v>0</v>
          </cell>
          <cell r="I118">
            <v>260252.53</v>
          </cell>
          <cell r="J118">
            <v>260252.53</v>
          </cell>
          <cell r="L118">
            <v>633995.31999999995</v>
          </cell>
          <cell r="M118">
            <v>633995.31999999995</v>
          </cell>
          <cell r="N118">
            <v>0</v>
          </cell>
          <cell r="O118">
            <v>0</v>
          </cell>
          <cell r="P118">
            <v>633995.31999999995</v>
          </cell>
          <cell r="Q118">
            <v>633995.31999999995</v>
          </cell>
          <cell r="S118">
            <v>0</v>
          </cell>
          <cell r="T118">
            <v>0</v>
          </cell>
          <cell r="V118">
            <v>0</v>
          </cell>
        </row>
        <row r="119">
          <cell r="C119">
            <v>640865</v>
          </cell>
          <cell r="D119" t="str">
            <v>Legal Expenses Non Tax Ded</v>
          </cell>
          <cell r="E119">
            <v>0</v>
          </cell>
          <cell r="F119">
            <v>0</v>
          </cell>
          <cell r="G119">
            <v>0</v>
          </cell>
          <cell r="H119">
            <v>0</v>
          </cell>
          <cell r="I119">
            <v>0</v>
          </cell>
          <cell r="J119">
            <v>0</v>
          </cell>
          <cell r="L119">
            <v>-62973.599999999999</v>
          </cell>
          <cell r="M119">
            <v>-62973.599999999999</v>
          </cell>
          <cell r="N119">
            <v>0</v>
          </cell>
          <cell r="O119">
            <v>0</v>
          </cell>
          <cell r="P119">
            <v>-62973.599999999999</v>
          </cell>
          <cell r="Q119">
            <v>-62973.599999999999</v>
          </cell>
          <cell r="S119">
            <v>0</v>
          </cell>
          <cell r="T119">
            <v>0</v>
          </cell>
          <cell r="V119">
            <v>0</v>
          </cell>
        </row>
        <row r="120">
          <cell r="C120">
            <v>640910</v>
          </cell>
          <cell r="D120" t="str">
            <v>Consultancy - Computing</v>
          </cell>
          <cell r="E120">
            <v>0</v>
          </cell>
          <cell r="F120">
            <v>0</v>
          </cell>
          <cell r="G120">
            <v>0</v>
          </cell>
          <cell r="H120">
            <v>0</v>
          </cell>
          <cell r="I120">
            <v>0</v>
          </cell>
          <cell r="J120">
            <v>0</v>
          </cell>
          <cell r="L120">
            <v>89848.86</v>
          </cell>
          <cell r="M120">
            <v>89848.86</v>
          </cell>
          <cell r="N120">
            <v>0</v>
          </cell>
          <cell r="O120">
            <v>0</v>
          </cell>
          <cell r="P120">
            <v>89848.86</v>
          </cell>
          <cell r="Q120">
            <v>89848.86</v>
          </cell>
          <cell r="S120">
            <v>0</v>
          </cell>
          <cell r="T120">
            <v>0</v>
          </cell>
          <cell r="V120">
            <v>0</v>
          </cell>
        </row>
        <row r="121">
          <cell r="C121">
            <v>640912</v>
          </cell>
          <cell r="D121" t="str">
            <v>Consultancy Non Comp Tax Ded</v>
          </cell>
          <cell r="E121">
            <v>530854.97</v>
          </cell>
          <cell r="F121">
            <v>530854.97</v>
          </cell>
          <cell r="G121">
            <v>0</v>
          </cell>
          <cell r="H121">
            <v>0</v>
          </cell>
          <cell r="I121">
            <v>530854.97</v>
          </cell>
          <cell r="J121">
            <v>530854.97</v>
          </cell>
          <cell r="L121">
            <v>1063599.31</v>
          </cell>
          <cell r="M121">
            <v>1063599.31</v>
          </cell>
          <cell r="N121">
            <v>0</v>
          </cell>
          <cell r="O121">
            <v>0</v>
          </cell>
          <cell r="P121">
            <v>1063599.31</v>
          </cell>
          <cell r="Q121">
            <v>1063599.31</v>
          </cell>
          <cell r="S121">
            <v>0</v>
          </cell>
          <cell r="T121">
            <v>0</v>
          </cell>
          <cell r="V121">
            <v>0</v>
          </cell>
        </row>
        <row r="122">
          <cell r="C122">
            <v>640915</v>
          </cell>
          <cell r="D122" t="str">
            <v>Consultancy Non-Tax Ded</v>
          </cell>
          <cell r="E122">
            <v>0</v>
          </cell>
          <cell r="F122">
            <v>0</v>
          </cell>
          <cell r="G122">
            <v>0</v>
          </cell>
          <cell r="H122">
            <v>0</v>
          </cell>
          <cell r="I122">
            <v>0</v>
          </cell>
          <cell r="J122">
            <v>0</v>
          </cell>
          <cell r="L122">
            <v>36250</v>
          </cell>
          <cell r="M122">
            <v>36250</v>
          </cell>
          <cell r="N122">
            <v>0</v>
          </cell>
          <cell r="O122">
            <v>0</v>
          </cell>
          <cell r="P122">
            <v>36250</v>
          </cell>
          <cell r="Q122">
            <v>36250</v>
          </cell>
          <cell r="S122">
            <v>0</v>
          </cell>
          <cell r="T122">
            <v>0</v>
          </cell>
          <cell r="V122">
            <v>0</v>
          </cell>
        </row>
        <row r="123">
          <cell r="C123" t="str">
            <v>Contracts, Consult &amp; Prof Exp</v>
          </cell>
          <cell r="E123">
            <v>846318.01</v>
          </cell>
          <cell r="F123">
            <v>846318.01</v>
          </cell>
          <cell r="G123">
            <v>208100</v>
          </cell>
          <cell r="H123">
            <v>208100</v>
          </cell>
          <cell r="I123">
            <v>638218.01</v>
          </cell>
          <cell r="J123">
            <v>638218.01</v>
          </cell>
          <cell r="L123">
            <v>2370538.59</v>
          </cell>
          <cell r="M123">
            <v>2370538.59</v>
          </cell>
          <cell r="N123">
            <v>2497200</v>
          </cell>
          <cell r="O123">
            <v>2497200</v>
          </cell>
          <cell r="P123">
            <v>-126661.41000000015</v>
          </cell>
          <cell r="Q123">
            <v>-126661.41000000015</v>
          </cell>
          <cell r="S123">
            <v>2497200</v>
          </cell>
          <cell r="T123">
            <v>2497200</v>
          </cell>
          <cell r="V123">
            <v>4650000</v>
          </cell>
        </row>
        <row r="125">
          <cell r="C125" t="str">
            <v>Inter Company Margins</v>
          </cell>
          <cell r="E125">
            <v>0</v>
          </cell>
          <cell r="F125">
            <v>0</v>
          </cell>
          <cell r="G125">
            <v>0</v>
          </cell>
          <cell r="H125">
            <v>0</v>
          </cell>
          <cell r="I125">
            <v>0</v>
          </cell>
          <cell r="J125">
            <v>0</v>
          </cell>
          <cell r="L125">
            <v>0</v>
          </cell>
          <cell r="M125">
            <v>0</v>
          </cell>
          <cell r="N125">
            <v>0</v>
          </cell>
          <cell r="O125">
            <v>0</v>
          </cell>
          <cell r="P125">
            <v>0</v>
          </cell>
          <cell r="Q125">
            <v>0</v>
          </cell>
          <cell r="S125">
            <v>0</v>
          </cell>
          <cell r="T125">
            <v>0</v>
          </cell>
          <cell r="V125">
            <v>0</v>
          </cell>
        </row>
        <row r="127">
          <cell r="C127">
            <v>641800</v>
          </cell>
          <cell r="D127" t="str">
            <v>Inter-company contracts</v>
          </cell>
          <cell r="E127">
            <v>1719858.13</v>
          </cell>
          <cell r="F127">
            <v>1719858.13</v>
          </cell>
          <cell r="G127">
            <v>1085000</v>
          </cell>
          <cell r="H127">
            <v>1085000</v>
          </cell>
          <cell r="I127">
            <v>634858.12999999989</v>
          </cell>
          <cell r="J127">
            <v>634858.12999999989</v>
          </cell>
          <cell r="L127">
            <v>15349743.050000001</v>
          </cell>
          <cell r="M127">
            <v>15349743.050000001</v>
          </cell>
          <cell r="N127">
            <v>13020000</v>
          </cell>
          <cell r="O127">
            <v>13020000</v>
          </cell>
          <cell r="P127">
            <v>2329743.0500000007</v>
          </cell>
          <cell r="Q127">
            <v>2329743.0500000007</v>
          </cell>
          <cell r="S127">
            <v>13020000</v>
          </cell>
          <cell r="T127">
            <v>13020000</v>
          </cell>
          <cell r="V127">
            <v>1400000</v>
          </cell>
        </row>
        <row r="128">
          <cell r="C128">
            <v>641858</v>
          </cell>
          <cell r="D128" t="str">
            <v>Contracts TXU SA</v>
          </cell>
          <cell r="E128">
            <v>3902783</v>
          </cell>
          <cell r="F128">
            <v>3902783</v>
          </cell>
          <cell r="G128">
            <v>3823000</v>
          </cell>
          <cell r="H128">
            <v>3823000</v>
          </cell>
          <cell r="I128">
            <v>79783</v>
          </cell>
          <cell r="J128">
            <v>79783</v>
          </cell>
          <cell r="L128">
            <v>47172408.93</v>
          </cell>
          <cell r="M128">
            <v>47172408.93</v>
          </cell>
          <cell r="N128">
            <v>45876000</v>
          </cell>
          <cell r="O128">
            <v>45876000</v>
          </cell>
          <cell r="P128">
            <v>1296408.9299999997</v>
          </cell>
          <cell r="Q128">
            <v>1296408.9299999997</v>
          </cell>
          <cell r="S128">
            <v>45876000</v>
          </cell>
          <cell r="T128">
            <v>45876000</v>
          </cell>
          <cell r="V128">
            <v>0</v>
          </cell>
        </row>
        <row r="129">
          <cell r="C129" t="str">
            <v>Inter Co Contract Expenditure</v>
          </cell>
          <cell r="E129">
            <v>5622641.1299999999</v>
          </cell>
          <cell r="F129">
            <v>5622641.1299999999</v>
          </cell>
          <cell r="G129">
            <v>4908000</v>
          </cell>
          <cell r="H129">
            <v>4908000</v>
          </cell>
          <cell r="I129">
            <v>714641.12999999989</v>
          </cell>
          <cell r="J129">
            <v>714641.12999999989</v>
          </cell>
          <cell r="L129">
            <v>62522151.980000004</v>
          </cell>
          <cell r="M129">
            <v>62522151.980000004</v>
          </cell>
          <cell r="N129">
            <v>58896000</v>
          </cell>
          <cell r="O129">
            <v>58896000</v>
          </cell>
          <cell r="P129">
            <v>3626151.9800000042</v>
          </cell>
          <cell r="Q129">
            <v>3626151.9800000042</v>
          </cell>
          <cell r="S129">
            <v>58896000</v>
          </cell>
          <cell r="T129">
            <v>58896000</v>
          </cell>
          <cell r="V129">
            <v>1400000</v>
          </cell>
        </row>
        <row r="131">
          <cell r="C131">
            <v>642040</v>
          </cell>
          <cell r="D131" t="str">
            <v>Insurance premiums</v>
          </cell>
          <cell r="E131">
            <v>185162.78</v>
          </cell>
          <cell r="F131">
            <v>185162.78</v>
          </cell>
          <cell r="G131">
            <v>0</v>
          </cell>
          <cell r="H131">
            <v>0</v>
          </cell>
          <cell r="I131">
            <v>185162.78</v>
          </cell>
          <cell r="J131">
            <v>185162.78</v>
          </cell>
          <cell r="L131">
            <v>1169173.46</v>
          </cell>
          <cell r="M131">
            <v>1169173.46</v>
          </cell>
          <cell r="N131">
            <v>0</v>
          </cell>
          <cell r="O131">
            <v>0</v>
          </cell>
          <cell r="P131">
            <v>1169173.46</v>
          </cell>
          <cell r="Q131">
            <v>1169173.46</v>
          </cell>
          <cell r="S131">
            <v>0</v>
          </cell>
          <cell r="T131">
            <v>0</v>
          </cell>
          <cell r="V131">
            <v>0</v>
          </cell>
        </row>
        <row r="132">
          <cell r="C132" t="str">
            <v>Insurance Expenditure</v>
          </cell>
          <cell r="E132">
            <v>185162.78</v>
          </cell>
          <cell r="F132">
            <v>185162.78</v>
          </cell>
          <cell r="G132">
            <v>0</v>
          </cell>
          <cell r="H132">
            <v>0</v>
          </cell>
          <cell r="I132">
            <v>185162.78</v>
          </cell>
          <cell r="J132">
            <v>185162.78</v>
          </cell>
          <cell r="L132">
            <v>1169173.46</v>
          </cell>
          <cell r="M132">
            <v>1169173.46</v>
          </cell>
          <cell r="N132">
            <v>0</v>
          </cell>
          <cell r="O132">
            <v>0</v>
          </cell>
          <cell r="P132">
            <v>1169173.46</v>
          </cell>
          <cell r="Q132">
            <v>1169173.46</v>
          </cell>
          <cell r="S132">
            <v>0</v>
          </cell>
          <cell r="T132">
            <v>0</v>
          </cell>
          <cell r="V132">
            <v>0</v>
          </cell>
        </row>
        <row r="134">
          <cell r="C134">
            <v>643000</v>
          </cell>
          <cell r="D134" t="str">
            <v>Lease - Vehicles</v>
          </cell>
          <cell r="E134">
            <v>0</v>
          </cell>
          <cell r="F134">
            <v>0</v>
          </cell>
          <cell r="G134">
            <v>26575</v>
          </cell>
          <cell r="H134">
            <v>26575</v>
          </cell>
          <cell r="I134">
            <v>-26575</v>
          </cell>
          <cell r="J134">
            <v>-26575</v>
          </cell>
          <cell r="L134">
            <v>73656.3</v>
          </cell>
          <cell r="M134">
            <v>73656.3</v>
          </cell>
          <cell r="N134">
            <v>318900</v>
          </cell>
          <cell r="O134">
            <v>318900</v>
          </cell>
          <cell r="P134">
            <v>-245243.7</v>
          </cell>
          <cell r="Q134">
            <v>-245243.7</v>
          </cell>
          <cell r="S134">
            <v>318900</v>
          </cell>
          <cell r="T134">
            <v>318900</v>
          </cell>
          <cell r="V134">
            <v>0</v>
          </cell>
        </row>
        <row r="135">
          <cell r="C135">
            <v>643020</v>
          </cell>
          <cell r="D135" t="str">
            <v>Novated Lease Vehicles</v>
          </cell>
          <cell r="E135">
            <v>1283.8499999999999</v>
          </cell>
          <cell r="F135">
            <v>1283.8499999999999</v>
          </cell>
          <cell r="G135">
            <v>0</v>
          </cell>
          <cell r="H135">
            <v>0</v>
          </cell>
          <cell r="I135">
            <v>1283.8499999999999</v>
          </cell>
          <cell r="J135">
            <v>1283.8499999999999</v>
          </cell>
          <cell r="L135">
            <v>5135.3999999999996</v>
          </cell>
          <cell r="M135">
            <v>5135.3999999999996</v>
          </cell>
          <cell r="N135">
            <v>0</v>
          </cell>
          <cell r="O135">
            <v>0</v>
          </cell>
          <cell r="P135">
            <v>5135.3999999999996</v>
          </cell>
          <cell r="Q135">
            <v>5135.3999999999996</v>
          </cell>
          <cell r="S135">
            <v>0</v>
          </cell>
          <cell r="T135">
            <v>0</v>
          </cell>
          <cell r="V135">
            <v>0</v>
          </cell>
        </row>
        <row r="136">
          <cell r="C136">
            <v>643050</v>
          </cell>
          <cell r="D136" t="str">
            <v>Hire - Vehicles</v>
          </cell>
          <cell r="E136">
            <v>0</v>
          </cell>
          <cell r="F136">
            <v>0</v>
          </cell>
          <cell r="G136">
            <v>0</v>
          </cell>
          <cell r="H136">
            <v>0</v>
          </cell>
          <cell r="I136">
            <v>0</v>
          </cell>
          <cell r="J136">
            <v>0</v>
          </cell>
          <cell r="L136">
            <v>4793.49</v>
          </cell>
          <cell r="M136">
            <v>4793.49</v>
          </cell>
          <cell r="N136">
            <v>0</v>
          </cell>
          <cell r="O136">
            <v>0</v>
          </cell>
          <cell r="P136">
            <v>4793.49</v>
          </cell>
          <cell r="Q136">
            <v>4793.49</v>
          </cell>
          <cell r="S136">
            <v>0</v>
          </cell>
          <cell r="T136">
            <v>0</v>
          </cell>
          <cell r="V136">
            <v>0</v>
          </cell>
        </row>
        <row r="137">
          <cell r="C137">
            <v>643150</v>
          </cell>
          <cell r="D137" t="str">
            <v>Hire - Plant and Equipment</v>
          </cell>
          <cell r="E137">
            <v>718.95</v>
          </cell>
          <cell r="F137">
            <v>718.95</v>
          </cell>
          <cell r="G137">
            <v>0</v>
          </cell>
          <cell r="H137">
            <v>0</v>
          </cell>
          <cell r="I137">
            <v>718.95</v>
          </cell>
          <cell r="J137">
            <v>718.95</v>
          </cell>
          <cell r="L137">
            <v>5749.26</v>
          </cell>
          <cell r="M137">
            <v>5749.26</v>
          </cell>
          <cell r="N137">
            <v>0</v>
          </cell>
          <cell r="O137">
            <v>0</v>
          </cell>
          <cell r="P137">
            <v>5749.26</v>
          </cell>
          <cell r="Q137">
            <v>5749.26</v>
          </cell>
          <cell r="S137">
            <v>0</v>
          </cell>
          <cell r="T137">
            <v>0</v>
          </cell>
          <cell r="V137">
            <v>0</v>
          </cell>
        </row>
        <row r="138">
          <cell r="C138">
            <v>643300</v>
          </cell>
          <cell r="D138" t="str">
            <v>Lease - Land and Buildings</v>
          </cell>
          <cell r="E138">
            <v>38850.730000000003</v>
          </cell>
          <cell r="F138">
            <v>38850.730000000003</v>
          </cell>
          <cell r="G138">
            <v>0</v>
          </cell>
          <cell r="H138">
            <v>0</v>
          </cell>
          <cell r="I138">
            <v>38850.730000000003</v>
          </cell>
          <cell r="J138">
            <v>38850.730000000003</v>
          </cell>
          <cell r="L138">
            <v>500300.66</v>
          </cell>
          <cell r="M138">
            <v>500300.66</v>
          </cell>
          <cell r="N138">
            <v>0</v>
          </cell>
          <cell r="O138">
            <v>0</v>
          </cell>
          <cell r="P138">
            <v>500300.66</v>
          </cell>
          <cell r="Q138">
            <v>500300.66</v>
          </cell>
          <cell r="S138">
            <v>0</v>
          </cell>
          <cell r="T138">
            <v>0</v>
          </cell>
          <cell r="V138">
            <v>0</v>
          </cell>
        </row>
        <row r="139">
          <cell r="C139">
            <v>643400</v>
          </cell>
          <cell r="D139" t="str">
            <v>Lease - Computer Equipment</v>
          </cell>
          <cell r="E139">
            <v>0</v>
          </cell>
          <cell r="F139">
            <v>0</v>
          </cell>
          <cell r="G139">
            <v>0</v>
          </cell>
          <cell r="H139">
            <v>0</v>
          </cell>
          <cell r="I139">
            <v>0</v>
          </cell>
          <cell r="J139">
            <v>0</v>
          </cell>
          <cell r="L139">
            <v>70127.14</v>
          </cell>
          <cell r="M139">
            <v>70127.14</v>
          </cell>
          <cell r="N139">
            <v>0</v>
          </cell>
          <cell r="O139">
            <v>0</v>
          </cell>
          <cell r="P139">
            <v>70127.14</v>
          </cell>
          <cell r="Q139">
            <v>70127.14</v>
          </cell>
          <cell r="S139">
            <v>0</v>
          </cell>
          <cell r="T139">
            <v>0</v>
          </cell>
          <cell r="V139">
            <v>0</v>
          </cell>
        </row>
        <row r="140">
          <cell r="C140">
            <v>643600</v>
          </cell>
          <cell r="D140" t="str">
            <v>Lease - Office Equipment</v>
          </cell>
          <cell r="E140">
            <v>2413.25</v>
          </cell>
          <cell r="F140">
            <v>2413.25</v>
          </cell>
          <cell r="G140">
            <v>0</v>
          </cell>
          <cell r="H140">
            <v>0</v>
          </cell>
          <cell r="I140">
            <v>2413.25</v>
          </cell>
          <cell r="J140">
            <v>2413.25</v>
          </cell>
          <cell r="L140">
            <v>7771.52</v>
          </cell>
          <cell r="M140">
            <v>7771.52</v>
          </cell>
          <cell r="N140">
            <v>0</v>
          </cell>
          <cell r="O140">
            <v>0</v>
          </cell>
          <cell r="P140">
            <v>7771.52</v>
          </cell>
          <cell r="Q140">
            <v>7771.52</v>
          </cell>
          <cell r="S140">
            <v>0</v>
          </cell>
          <cell r="T140">
            <v>0</v>
          </cell>
          <cell r="V140">
            <v>0</v>
          </cell>
        </row>
        <row r="141">
          <cell r="C141">
            <v>643690</v>
          </cell>
          <cell r="D141" t="str">
            <v>M/Vehicle Service and Maint</v>
          </cell>
          <cell r="E141">
            <v>375.73</v>
          </cell>
          <cell r="F141">
            <v>375.73</v>
          </cell>
          <cell r="G141">
            <v>0</v>
          </cell>
          <cell r="H141">
            <v>0</v>
          </cell>
          <cell r="I141">
            <v>375.73</v>
          </cell>
          <cell r="J141">
            <v>375.73</v>
          </cell>
          <cell r="L141">
            <v>1128.48</v>
          </cell>
          <cell r="M141">
            <v>1128.48</v>
          </cell>
          <cell r="N141">
            <v>0</v>
          </cell>
          <cell r="O141">
            <v>0</v>
          </cell>
          <cell r="P141">
            <v>1128.48</v>
          </cell>
          <cell r="Q141">
            <v>1128.48</v>
          </cell>
          <cell r="S141">
            <v>0</v>
          </cell>
          <cell r="T141">
            <v>0</v>
          </cell>
          <cell r="V141">
            <v>0</v>
          </cell>
        </row>
        <row r="142">
          <cell r="C142">
            <v>643720</v>
          </cell>
          <cell r="D142" t="str">
            <v>Motor Vehicle Usage</v>
          </cell>
          <cell r="E142">
            <v>7949.03</v>
          </cell>
          <cell r="F142">
            <v>7949.03</v>
          </cell>
          <cell r="G142">
            <v>0</v>
          </cell>
          <cell r="H142">
            <v>0</v>
          </cell>
          <cell r="I142">
            <v>7949.03</v>
          </cell>
          <cell r="J142">
            <v>7949.03</v>
          </cell>
          <cell r="L142">
            <v>41739.58</v>
          </cell>
          <cell r="M142">
            <v>41739.58</v>
          </cell>
          <cell r="N142">
            <v>0</v>
          </cell>
          <cell r="O142">
            <v>0</v>
          </cell>
          <cell r="P142">
            <v>41739.58</v>
          </cell>
          <cell r="Q142">
            <v>41739.58</v>
          </cell>
          <cell r="S142">
            <v>0</v>
          </cell>
          <cell r="T142">
            <v>0</v>
          </cell>
          <cell r="V142">
            <v>0</v>
          </cell>
        </row>
        <row r="143">
          <cell r="C143">
            <v>643750</v>
          </cell>
          <cell r="D143" t="str">
            <v>M/Vehicle and 3rd Party Reg</v>
          </cell>
          <cell r="E143">
            <v>0</v>
          </cell>
          <cell r="F143">
            <v>0</v>
          </cell>
          <cell r="G143">
            <v>0</v>
          </cell>
          <cell r="H143">
            <v>0</v>
          </cell>
          <cell r="I143">
            <v>0</v>
          </cell>
          <cell r="J143">
            <v>0</v>
          </cell>
          <cell r="L143">
            <v>1362.97</v>
          </cell>
          <cell r="M143">
            <v>1362.97</v>
          </cell>
          <cell r="N143">
            <v>0</v>
          </cell>
          <cell r="O143">
            <v>0</v>
          </cell>
          <cell r="P143">
            <v>1362.97</v>
          </cell>
          <cell r="Q143">
            <v>1362.97</v>
          </cell>
          <cell r="S143">
            <v>0</v>
          </cell>
          <cell r="T143">
            <v>0</v>
          </cell>
          <cell r="V143">
            <v>0</v>
          </cell>
        </row>
        <row r="144">
          <cell r="C144">
            <v>643755</v>
          </cell>
          <cell r="D144" t="str">
            <v>Vehicle Toll Expense</v>
          </cell>
          <cell r="E144">
            <v>0</v>
          </cell>
          <cell r="F144">
            <v>0</v>
          </cell>
          <cell r="G144">
            <v>0</v>
          </cell>
          <cell r="H144">
            <v>0</v>
          </cell>
          <cell r="I144">
            <v>0</v>
          </cell>
          <cell r="J144">
            <v>0</v>
          </cell>
          <cell r="L144">
            <v>1324.56</v>
          </cell>
          <cell r="M144">
            <v>1324.56</v>
          </cell>
          <cell r="N144">
            <v>0</v>
          </cell>
          <cell r="O144">
            <v>0</v>
          </cell>
          <cell r="P144">
            <v>1324.56</v>
          </cell>
          <cell r="Q144">
            <v>1324.56</v>
          </cell>
          <cell r="S144">
            <v>0</v>
          </cell>
          <cell r="T144">
            <v>0</v>
          </cell>
          <cell r="V144">
            <v>0</v>
          </cell>
        </row>
        <row r="145">
          <cell r="C145">
            <v>643908</v>
          </cell>
          <cell r="D145" t="str">
            <v>Freight &amp; Courier Fees</v>
          </cell>
          <cell r="E145">
            <v>54.6</v>
          </cell>
          <cell r="F145">
            <v>54.6</v>
          </cell>
          <cell r="G145">
            <v>0</v>
          </cell>
          <cell r="H145">
            <v>0</v>
          </cell>
          <cell r="I145">
            <v>54.6</v>
          </cell>
          <cell r="J145">
            <v>54.6</v>
          </cell>
          <cell r="L145">
            <v>5322.83</v>
          </cell>
          <cell r="M145">
            <v>5322.83</v>
          </cell>
          <cell r="N145">
            <v>0</v>
          </cell>
          <cell r="O145">
            <v>0</v>
          </cell>
          <cell r="P145">
            <v>5322.83</v>
          </cell>
          <cell r="Q145">
            <v>5322.83</v>
          </cell>
          <cell r="S145">
            <v>0</v>
          </cell>
          <cell r="T145">
            <v>0</v>
          </cell>
          <cell r="V145">
            <v>0</v>
          </cell>
        </row>
        <row r="146">
          <cell r="C146">
            <v>643925</v>
          </cell>
          <cell r="D146" t="str">
            <v>Car Parking Permanent</v>
          </cell>
          <cell r="E146">
            <v>392.67</v>
          </cell>
          <cell r="F146">
            <v>392.67</v>
          </cell>
          <cell r="G146">
            <v>0</v>
          </cell>
          <cell r="H146">
            <v>0</v>
          </cell>
          <cell r="I146">
            <v>392.67</v>
          </cell>
          <cell r="J146">
            <v>392.67</v>
          </cell>
          <cell r="L146">
            <v>17734.72</v>
          </cell>
          <cell r="M146">
            <v>17734.72</v>
          </cell>
          <cell r="N146">
            <v>0</v>
          </cell>
          <cell r="O146">
            <v>0</v>
          </cell>
          <cell r="P146">
            <v>17734.72</v>
          </cell>
          <cell r="Q146">
            <v>17734.72</v>
          </cell>
          <cell r="S146">
            <v>0</v>
          </cell>
          <cell r="T146">
            <v>0</v>
          </cell>
          <cell r="V146">
            <v>0</v>
          </cell>
        </row>
        <row r="147">
          <cell r="C147">
            <v>643930</v>
          </cell>
          <cell r="D147" t="str">
            <v>Car Parking Non Permanent</v>
          </cell>
          <cell r="E147">
            <v>2104.8200000000002</v>
          </cell>
          <cell r="F147">
            <v>2104.8200000000002</v>
          </cell>
          <cell r="G147">
            <v>0</v>
          </cell>
          <cell r="H147">
            <v>0</v>
          </cell>
          <cell r="I147">
            <v>2104.8200000000002</v>
          </cell>
          <cell r="J147">
            <v>2104.8200000000002</v>
          </cell>
          <cell r="L147">
            <v>109240.28</v>
          </cell>
          <cell r="M147">
            <v>109240.28</v>
          </cell>
          <cell r="N147">
            <v>0</v>
          </cell>
          <cell r="O147">
            <v>0</v>
          </cell>
          <cell r="P147">
            <v>109240.28</v>
          </cell>
          <cell r="Q147">
            <v>109240.28</v>
          </cell>
          <cell r="S147">
            <v>0</v>
          </cell>
          <cell r="T147">
            <v>0</v>
          </cell>
          <cell r="V147">
            <v>0</v>
          </cell>
        </row>
        <row r="148">
          <cell r="C148">
            <v>643940</v>
          </cell>
          <cell r="D148" t="str">
            <v>Taxi Charges</v>
          </cell>
          <cell r="E148">
            <v>3396.19</v>
          </cell>
          <cell r="F148">
            <v>3396.19</v>
          </cell>
          <cell r="G148">
            <v>0</v>
          </cell>
          <cell r="H148">
            <v>0</v>
          </cell>
          <cell r="I148">
            <v>3396.19</v>
          </cell>
          <cell r="J148">
            <v>3396.19</v>
          </cell>
          <cell r="L148">
            <v>32758.48</v>
          </cell>
          <cell r="M148">
            <v>32758.48</v>
          </cell>
          <cell r="N148">
            <v>0</v>
          </cell>
          <cell r="O148">
            <v>0</v>
          </cell>
          <cell r="P148">
            <v>32758.48</v>
          </cell>
          <cell r="Q148">
            <v>32758.48</v>
          </cell>
          <cell r="S148">
            <v>0</v>
          </cell>
          <cell r="T148">
            <v>0</v>
          </cell>
          <cell r="V148">
            <v>0</v>
          </cell>
        </row>
        <row r="149">
          <cell r="C149">
            <v>643960</v>
          </cell>
          <cell r="D149" t="str">
            <v>Internal Plant/Veh/Asset Hire</v>
          </cell>
          <cell r="E149">
            <v>2235.12</v>
          </cell>
          <cell r="F149">
            <v>2235.12</v>
          </cell>
          <cell r="G149">
            <v>0</v>
          </cell>
          <cell r="H149">
            <v>0</v>
          </cell>
          <cell r="I149">
            <v>2235.12</v>
          </cell>
          <cell r="J149">
            <v>2235.12</v>
          </cell>
          <cell r="L149">
            <v>4023.12</v>
          </cell>
          <cell r="M149">
            <v>4023.12</v>
          </cell>
          <cell r="N149">
            <v>0</v>
          </cell>
          <cell r="O149">
            <v>0</v>
          </cell>
          <cell r="P149">
            <v>4023.12</v>
          </cell>
          <cell r="Q149">
            <v>4023.12</v>
          </cell>
          <cell r="S149">
            <v>0</v>
          </cell>
          <cell r="T149">
            <v>0</v>
          </cell>
          <cell r="V149">
            <v>0</v>
          </cell>
        </row>
        <row r="150">
          <cell r="C150" t="str">
            <v>Motor Vehicle &amp; Lease Exp</v>
          </cell>
          <cell r="E150">
            <v>59774.94</v>
          </cell>
          <cell r="F150">
            <v>59774.94</v>
          </cell>
          <cell r="G150">
            <v>26575</v>
          </cell>
          <cell r="H150">
            <v>26575</v>
          </cell>
          <cell r="I150">
            <v>33199.94</v>
          </cell>
          <cell r="J150">
            <v>33199.94</v>
          </cell>
          <cell r="L150">
            <v>882168.79</v>
          </cell>
          <cell r="M150">
            <v>882168.79</v>
          </cell>
          <cell r="N150">
            <v>318900</v>
          </cell>
          <cell r="O150">
            <v>318900</v>
          </cell>
          <cell r="P150">
            <v>563268.79</v>
          </cell>
          <cell r="Q150">
            <v>563268.79</v>
          </cell>
          <cell r="S150">
            <v>318900</v>
          </cell>
          <cell r="T150">
            <v>318900</v>
          </cell>
          <cell r="V150">
            <v>0</v>
          </cell>
        </row>
        <row r="152">
          <cell r="C152">
            <v>644070</v>
          </cell>
          <cell r="D152" t="str">
            <v>Bad Debts Expense</v>
          </cell>
          <cell r="E152">
            <v>0.64</v>
          </cell>
          <cell r="F152">
            <v>0.64</v>
          </cell>
          <cell r="G152">
            <v>0</v>
          </cell>
          <cell r="H152">
            <v>0</v>
          </cell>
          <cell r="I152">
            <v>0.64</v>
          </cell>
          <cell r="J152">
            <v>0.64</v>
          </cell>
          <cell r="L152">
            <v>197502.93</v>
          </cell>
          <cell r="M152">
            <v>197502.93</v>
          </cell>
          <cell r="N152">
            <v>0</v>
          </cell>
          <cell r="O152">
            <v>0</v>
          </cell>
          <cell r="P152">
            <v>197502.93</v>
          </cell>
          <cell r="Q152">
            <v>197502.93</v>
          </cell>
          <cell r="S152">
            <v>0</v>
          </cell>
          <cell r="T152">
            <v>0</v>
          </cell>
          <cell r="V152">
            <v>0</v>
          </cell>
        </row>
        <row r="153">
          <cell r="C153">
            <v>644080</v>
          </cell>
          <cell r="D153" t="str">
            <v>Doubtful Debts Expense</v>
          </cell>
          <cell r="E153">
            <v>0</v>
          </cell>
          <cell r="F153">
            <v>0</v>
          </cell>
          <cell r="G153">
            <v>0</v>
          </cell>
          <cell r="H153">
            <v>0</v>
          </cell>
          <cell r="I153">
            <v>0</v>
          </cell>
          <cell r="J153">
            <v>0</v>
          </cell>
          <cell r="L153">
            <v>-395329.51</v>
          </cell>
          <cell r="M153">
            <v>-395329.51</v>
          </cell>
          <cell r="N153">
            <v>0</v>
          </cell>
          <cell r="O153">
            <v>0</v>
          </cell>
          <cell r="P153">
            <v>-395329.51</v>
          </cell>
          <cell r="Q153">
            <v>-395329.51</v>
          </cell>
          <cell r="S153">
            <v>0</v>
          </cell>
          <cell r="T153">
            <v>0</v>
          </cell>
          <cell r="V153">
            <v>0</v>
          </cell>
        </row>
        <row r="154">
          <cell r="C154" t="str">
            <v>Customer Expenses</v>
          </cell>
          <cell r="E154">
            <v>0.64</v>
          </cell>
          <cell r="F154">
            <v>0.64</v>
          </cell>
          <cell r="G154">
            <v>0</v>
          </cell>
          <cell r="H154">
            <v>0</v>
          </cell>
          <cell r="I154">
            <v>0.64</v>
          </cell>
          <cell r="J154">
            <v>0.64</v>
          </cell>
          <cell r="L154">
            <v>-197826.58</v>
          </cell>
          <cell r="M154">
            <v>-197826.58</v>
          </cell>
          <cell r="N154">
            <v>0</v>
          </cell>
          <cell r="O154">
            <v>0</v>
          </cell>
          <cell r="P154">
            <v>-197826.58</v>
          </cell>
          <cell r="Q154">
            <v>-197826.58</v>
          </cell>
          <cell r="S154">
            <v>0</v>
          </cell>
          <cell r="T154">
            <v>0</v>
          </cell>
          <cell r="V154">
            <v>0</v>
          </cell>
        </row>
        <row r="156">
          <cell r="C156">
            <v>645110</v>
          </cell>
          <cell r="D156" t="str">
            <v>General Computing</v>
          </cell>
          <cell r="E156">
            <v>1001.57</v>
          </cell>
          <cell r="F156">
            <v>1001.57</v>
          </cell>
          <cell r="G156">
            <v>12750</v>
          </cell>
          <cell r="H156">
            <v>12750</v>
          </cell>
          <cell r="I156">
            <v>-11748.43</v>
          </cell>
          <cell r="J156">
            <v>-11748.43</v>
          </cell>
          <cell r="L156">
            <v>13068.09</v>
          </cell>
          <cell r="M156">
            <v>13068.09</v>
          </cell>
          <cell r="N156">
            <v>153000</v>
          </cell>
          <cell r="O156">
            <v>153000</v>
          </cell>
          <cell r="P156">
            <v>-139931.91</v>
          </cell>
          <cell r="Q156">
            <v>-139931.91</v>
          </cell>
          <cell r="S156">
            <v>153000</v>
          </cell>
          <cell r="T156">
            <v>153000</v>
          </cell>
          <cell r="V156">
            <v>0</v>
          </cell>
        </row>
        <row r="157">
          <cell r="C157">
            <v>645150</v>
          </cell>
          <cell r="D157" t="str">
            <v>IT Licence Costs</v>
          </cell>
          <cell r="E157">
            <v>10367.76</v>
          </cell>
          <cell r="F157">
            <v>10367.76</v>
          </cell>
          <cell r="G157">
            <v>0</v>
          </cell>
          <cell r="H157">
            <v>0</v>
          </cell>
          <cell r="I157">
            <v>10367.76</v>
          </cell>
          <cell r="J157">
            <v>10367.76</v>
          </cell>
          <cell r="L157">
            <v>15721.88</v>
          </cell>
          <cell r="M157">
            <v>15721.88</v>
          </cell>
          <cell r="N157">
            <v>0</v>
          </cell>
          <cell r="O157">
            <v>0</v>
          </cell>
          <cell r="P157">
            <v>15721.88</v>
          </cell>
          <cell r="Q157">
            <v>15721.88</v>
          </cell>
          <cell r="S157">
            <v>0</v>
          </cell>
          <cell r="T157">
            <v>0</v>
          </cell>
          <cell r="V157">
            <v>0</v>
          </cell>
        </row>
        <row r="158">
          <cell r="C158">
            <v>645250</v>
          </cell>
          <cell r="D158" t="str">
            <v>Hardware</v>
          </cell>
          <cell r="E158">
            <v>45</v>
          </cell>
          <cell r="F158">
            <v>45</v>
          </cell>
          <cell r="G158">
            <v>0</v>
          </cell>
          <cell r="H158">
            <v>0</v>
          </cell>
          <cell r="I158">
            <v>45</v>
          </cell>
          <cell r="J158">
            <v>45</v>
          </cell>
          <cell r="L158">
            <v>9174.31</v>
          </cell>
          <cell r="M158">
            <v>9174.31</v>
          </cell>
          <cell r="N158">
            <v>0</v>
          </cell>
          <cell r="O158">
            <v>0</v>
          </cell>
          <cell r="P158">
            <v>9174.31</v>
          </cell>
          <cell r="Q158">
            <v>9174.31</v>
          </cell>
          <cell r="S158">
            <v>0</v>
          </cell>
          <cell r="T158">
            <v>0</v>
          </cell>
          <cell r="V158">
            <v>0</v>
          </cell>
        </row>
        <row r="159">
          <cell r="C159">
            <v>645300</v>
          </cell>
          <cell r="D159" t="str">
            <v>Data Networks Expense</v>
          </cell>
          <cell r="E159">
            <v>47594.75</v>
          </cell>
          <cell r="F159">
            <v>47594.75</v>
          </cell>
          <cell r="G159">
            <v>0</v>
          </cell>
          <cell r="H159">
            <v>0</v>
          </cell>
          <cell r="I159">
            <v>47594.75</v>
          </cell>
          <cell r="J159">
            <v>47594.75</v>
          </cell>
          <cell r="L159">
            <v>403085.33</v>
          </cell>
          <cell r="M159">
            <v>403085.33</v>
          </cell>
          <cell r="N159">
            <v>0</v>
          </cell>
          <cell r="O159">
            <v>0</v>
          </cell>
          <cell r="P159">
            <v>403085.33</v>
          </cell>
          <cell r="Q159">
            <v>403085.33</v>
          </cell>
          <cell r="S159">
            <v>0</v>
          </cell>
          <cell r="T159">
            <v>0</v>
          </cell>
          <cell r="V159">
            <v>0</v>
          </cell>
        </row>
        <row r="160">
          <cell r="C160">
            <v>645400</v>
          </cell>
          <cell r="D160" t="str">
            <v>PC Software and Upgrades</v>
          </cell>
          <cell r="E160">
            <v>0</v>
          </cell>
          <cell r="F160">
            <v>0</v>
          </cell>
          <cell r="G160">
            <v>0</v>
          </cell>
          <cell r="H160">
            <v>0</v>
          </cell>
          <cell r="I160">
            <v>0</v>
          </cell>
          <cell r="J160">
            <v>0</v>
          </cell>
          <cell r="L160">
            <v>57305.16</v>
          </cell>
          <cell r="M160">
            <v>57305.16</v>
          </cell>
          <cell r="N160">
            <v>0</v>
          </cell>
          <cell r="O160">
            <v>0</v>
          </cell>
          <cell r="P160">
            <v>57305.16</v>
          </cell>
          <cell r="Q160">
            <v>57305.16</v>
          </cell>
          <cell r="S160">
            <v>0</v>
          </cell>
          <cell r="T160">
            <v>0</v>
          </cell>
          <cell r="V160">
            <v>0</v>
          </cell>
        </row>
        <row r="161">
          <cell r="C161" t="str">
            <v>Computing Expenses</v>
          </cell>
          <cell r="E161">
            <v>59009.08</v>
          </cell>
          <cell r="F161">
            <v>59009.08</v>
          </cell>
          <cell r="G161">
            <v>12750</v>
          </cell>
          <cell r="H161">
            <v>12750</v>
          </cell>
          <cell r="I161">
            <v>46259.08</v>
          </cell>
          <cell r="J161">
            <v>46259.08</v>
          </cell>
          <cell r="L161">
            <v>498354.77</v>
          </cell>
          <cell r="M161">
            <v>498354.77</v>
          </cell>
          <cell r="N161">
            <v>153000</v>
          </cell>
          <cell r="O161">
            <v>153000</v>
          </cell>
          <cell r="P161">
            <v>345354.77</v>
          </cell>
          <cell r="Q161">
            <v>345354.77</v>
          </cell>
          <cell r="S161">
            <v>153000</v>
          </cell>
          <cell r="T161">
            <v>153000</v>
          </cell>
          <cell r="V161">
            <v>0</v>
          </cell>
        </row>
        <row r="163">
          <cell r="C163">
            <v>646010</v>
          </cell>
          <cell r="D163" t="str">
            <v>Communications Charges</v>
          </cell>
          <cell r="E163">
            <v>33.35</v>
          </cell>
          <cell r="F163">
            <v>33.35</v>
          </cell>
          <cell r="G163">
            <v>0</v>
          </cell>
          <cell r="H163">
            <v>0</v>
          </cell>
          <cell r="I163">
            <v>33.35</v>
          </cell>
          <cell r="J163">
            <v>33.35</v>
          </cell>
          <cell r="L163">
            <v>9201.17</v>
          </cell>
          <cell r="M163">
            <v>9201.17</v>
          </cell>
          <cell r="N163">
            <v>0</v>
          </cell>
          <cell r="O163">
            <v>0</v>
          </cell>
          <cell r="P163">
            <v>9201.17</v>
          </cell>
          <cell r="Q163">
            <v>9201.17</v>
          </cell>
          <cell r="S163">
            <v>0</v>
          </cell>
          <cell r="T163">
            <v>0</v>
          </cell>
          <cell r="V163">
            <v>0</v>
          </cell>
        </row>
        <row r="164">
          <cell r="C164">
            <v>646050</v>
          </cell>
          <cell r="D164" t="str">
            <v>Internet Useage Expense</v>
          </cell>
          <cell r="E164">
            <v>0</v>
          </cell>
          <cell r="F164">
            <v>0</v>
          </cell>
          <cell r="G164">
            <v>0</v>
          </cell>
          <cell r="H164">
            <v>0</v>
          </cell>
          <cell r="I164">
            <v>0</v>
          </cell>
          <cell r="J164">
            <v>0</v>
          </cell>
          <cell r="L164">
            <v>30.95</v>
          </cell>
          <cell r="M164">
            <v>30.95</v>
          </cell>
          <cell r="N164">
            <v>0</v>
          </cell>
          <cell r="O164">
            <v>0</v>
          </cell>
          <cell r="P164">
            <v>30.95</v>
          </cell>
          <cell r="Q164">
            <v>30.95</v>
          </cell>
          <cell r="S164">
            <v>0</v>
          </cell>
          <cell r="T164">
            <v>0</v>
          </cell>
          <cell r="V164">
            <v>0</v>
          </cell>
        </row>
        <row r="165">
          <cell r="C165">
            <v>646400</v>
          </cell>
          <cell r="D165" t="str">
            <v>Postal Charges</v>
          </cell>
          <cell r="E165">
            <v>1020.07</v>
          </cell>
          <cell r="F165">
            <v>1020.07</v>
          </cell>
          <cell r="G165">
            <v>0</v>
          </cell>
          <cell r="H165">
            <v>0</v>
          </cell>
          <cell r="I165">
            <v>1020.07</v>
          </cell>
          <cell r="J165">
            <v>1020.07</v>
          </cell>
          <cell r="L165">
            <v>3436.44</v>
          </cell>
          <cell r="M165">
            <v>3436.44</v>
          </cell>
          <cell r="N165">
            <v>0</v>
          </cell>
          <cell r="O165">
            <v>0</v>
          </cell>
          <cell r="P165">
            <v>3436.44</v>
          </cell>
          <cell r="Q165">
            <v>3436.44</v>
          </cell>
          <cell r="S165">
            <v>0</v>
          </cell>
          <cell r="T165">
            <v>0</v>
          </cell>
          <cell r="V165">
            <v>0</v>
          </cell>
        </row>
        <row r="166">
          <cell r="C166">
            <v>646500</v>
          </cell>
          <cell r="D166" t="str">
            <v>Telephones, Mobiles &amp; Pagers</v>
          </cell>
          <cell r="E166">
            <v>6037.81</v>
          </cell>
          <cell r="F166">
            <v>6037.81</v>
          </cell>
          <cell r="G166">
            <v>15375</v>
          </cell>
          <cell r="H166">
            <v>15375</v>
          </cell>
          <cell r="I166">
            <v>-9337.1899999999987</v>
          </cell>
          <cell r="J166">
            <v>-9337.1899999999987</v>
          </cell>
          <cell r="L166">
            <v>134965.48000000001</v>
          </cell>
          <cell r="M166">
            <v>134965.48000000001</v>
          </cell>
          <cell r="N166">
            <v>184500</v>
          </cell>
          <cell r="O166">
            <v>184500</v>
          </cell>
          <cell r="P166">
            <v>-49534.51999999999</v>
          </cell>
          <cell r="Q166">
            <v>-49534.51999999999</v>
          </cell>
          <cell r="S166">
            <v>184500</v>
          </cell>
          <cell r="T166">
            <v>184500</v>
          </cell>
          <cell r="V166">
            <v>0</v>
          </cell>
        </row>
        <row r="167">
          <cell r="C167" t="str">
            <v>Communications Expenditure</v>
          </cell>
          <cell r="E167">
            <v>7091.23</v>
          </cell>
          <cell r="F167">
            <v>7091.23</v>
          </cell>
          <cell r="G167">
            <v>15375</v>
          </cell>
          <cell r="H167">
            <v>15375</v>
          </cell>
          <cell r="I167">
            <v>-8283.77</v>
          </cell>
          <cell r="J167">
            <v>-8283.77</v>
          </cell>
          <cell r="L167">
            <v>147634.04</v>
          </cell>
          <cell r="M167">
            <v>147634.04</v>
          </cell>
          <cell r="N167">
            <v>184500</v>
          </cell>
          <cell r="O167">
            <v>184500</v>
          </cell>
          <cell r="P167">
            <v>-36865.959999999992</v>
          </cell>
          <cell r="Q167">
            <v>-36865.959999999992</v>
          </cell>
          <cell r="S167">
            <v>184500</v>
          </cell>
          <cell r="T167">
            <v>184500</v>
          </cell>
          <cell r="V167">
            <v>0</v>
          </cell>
        </row>
        <row r="169">
          <cell r="C169">
            <v>647100</v>
          </cell>
          <cell r="D169" t="str">
            <v>Hot Water Marketing Rebates</v>
          </cell>
          <cell r="E169">
            <v>0</v>
          </cell>
          <cell r="F169">
            <v>0</v>
          </cell>
          <cell r="G169">
            <v>1083</v>
          </cell>
          <cell r="H169">
            <v>1083</v>
          </cell>
          <cell r="I169">
            <v>-1083</v>
          </cell>
          <cell r="J169">
            <v>-1083</v>
          </cell>
          <cell r="L169">
            <v>0</v>
          </cell>
          <cell r="M169">
            <v>0</v>
          </cell>
          <cell r="N169">
            <v>12996</v>
          </cell>
          <cell r="O169">
            <v>12996</v>
          </cell>
          <cell r="P169">
            <v>-12996</v>
          </cell>
          <cell r="Q169">
            <v>-12996</v>
          </cell>
          <cell r="S169">
            <v>12996</v>
          </cell>
          <cell r="T169">
            <v>12996</v>
          </cell>
          <cell r="V169">
            <v>0</v>
          </cell>
        </row>
        <row r="170">
          <cell r="C170">
            <v>647200</v>
          </cell>
          <cell r="D170" t="str">
            <v>Advertising</v>
          </cell>
          <cell r="E170">
            <v>0</v>
          </cell>
          <cell r="F170">
            <v>0</v>
          </cell>
          <cell r="G170">
            <v>0</v>
          </cell>
          <cell r="H170">
            <v>0</v>
          </cell>
          <cell r="I170">
            <v>0</v>
          </cell>
          <cell r="J170">
            <v>0</v>
          </cell>
          <cell r="L170">
            <v>62602.22</v>
          </cell>
          <cell r="M170">
            <v>62602.22</v>
          </cell>
          <cell r="N170">
            <v>0</v>
          </cell>
          <cell r="O170">
            <v>0</v>
          </cell>
          <cell r="P170">
            <v>62602.22</v>
          </cell>
          <cell r="Q170">
            <v>62602.22</v>
          </cell>
          <cell r="S170">
            <v>0</v>
          </cell>
          <cell r="T170">
            <v>0</v>
          </cell>
          <cell r="V170">
            <v>0</v>
          </cell>
        </row>
        <row r="171">
          <cell r="C171">
            <v>647400</v>
          </cell>
          <cell r="D171" t="str">
            <v>Photographic Expenditure</v>
          </cell>
          <cell r="E171">
            <v>20.7</v>
          </cell>
          <cell r="F171">
            <v>20.7</v>
          </cell>
          <cell r="G171">
            <v>0</v>
          </cell>
          <cell r="H171">
            <v>0</v>
          </cell>
          <cell r="I171">
            <v>20.7</v>
          </cell>
          <cell r="J171">
            <v>20.7</v>
          </cell>
          <cell r="L171">
            <v>103.45</v>
          </cell>
          <cell r="M171">
            <v>103.45</v>
          </cell>
          <cell r="N171">
            <v>0</v>
          </cell>
          <cell r="O171">
            <v>0</v>
          </cell>
          <cell r="P171">
            <v>103.45</v>
          </cell>
          <cell r="Q171">
            <v>103.45</v>
          </cell>
          <cell r="S171">
            <v>0</v>
          </cell>
          <cell r="T171">
            <v>0</v>
          </cell>
          <cell r="V171">
            <v>0</v>
          </cell>
        </row>
        <row r="172">
          <cell r="C172">
            <v>647600</v>
          </cell>
          <cell r="D172" t="str">
            <v>Promotional Products</v>
          </cell>
          <cell r="E172">
            <v>3293.42</v>
          </cell>
          <cell r="F172">
            <v>3293.42</v>
          </cell>
          <cell r="G172">
            <v>0</v>
          </cell>
          <cell r="H172">
            <v>0</v>
          </cell>
          <cell r="I172">
            <v>3293.42</v>
          </cell>
          <cell r="J172">
            <v>3293.42</v>
          </cell>
          <cell r="L172">
            <v>3388.78</v>
          </cell>
          <cell r="M172">
            <v>3388.78</v>
          </cell>
          <cell r="N172">
            <v>0</v>
          </cell>
          <cell r="O172">
            <v>0</v>
          </cell>
          <cell r="P172">
            <v>3388.78</v>
          </cell>
          <cell r="Q172">
            <v>3388.78</v>
          </cell>
          <cell r="S172">
            <v>0</v>
          </cell>
          <cell r="T172">
            <v>0</v>
          </cell>
          <cell r="V172">
            <v>0</v>
          </cell>
        </row>
        <row r="173">
          <cell r="C173" t="str">
            <v>Marketing Expenses</v>
          </cell>
          <cell r="E173">
            <v>3314.12</v>
          </cell>
          <cell r="F173">
            <v>3314.12</v>
          </cell>
          <cell r="G173">
            <v>1083</v>
          </cell>
          <cell r="H173">
            <v>1083</v>
          </cell>
          <cell r="I173">
            <v>2231.12</v>
          </cell>
          <cell r="J173">
            <v>2231.12</v>
          </cell>
          <cell r="L173">
            <v>66094.45</v>
          </cell>
          <cell r="M173">
            <v>66094.45</v>
          </cell>
          <cell r="N173">
            <v>12996</v>
          </cell>
          <cell r="O173">
            <v>12996</v>
          </cell>
          <cell r="P173">
            <v>53098.45</v>
          </cell>
          <cell r="Q173">
            <v>53098.45</v>
          </cell>
          <cell r="S173">
            <v>12996</v>
          </cell>
          <cell r="T173">
            <v>12996</v>
          </cell>
          <cell r="V173">
            <v>0</v>
          </cell>
        </row>
        <row r="175">
          <cell r="C175">
            <v>648030</v>
          </cell>
          <cell r="D175" t="str">
            <v>Bank Fees</v>
          </cell>
          <cell r="E175">
            <v>0</v>
          </cell>
          <cell r="F175">
            <v>0</v>
          </cell>
          <cell r="G175">
            <v>0</v>
          </cell>
          <cell r="H175">
            <v>0</v>
          </cell>
          <cell r="I175">
            <v>0</v>
          </cell>
          <cell r="J175">
            <v>0</v>
          </cell>
          <cell r="L175">
            <v>312639.02</v>
          </cell>
          <cell r="M175">
            <v>312639.02</v>
          </cell>
          <cell r="N175">
            <v>0</v>
          </cell>
          <cell r="O175">
            <v>0</v>
          </cell>
          <cell r="P175">
            <v>312639.02</v>
          </cell>
          <cell r="Q175">
            <v>312639.02</v>
          </cell>
          <cell r="S175">
            <v>0</v>
          </cell>
          <cell r="T175">
            <v>0</v>
          </cell>
          <cell r="V175">
            <v>0</v>
          </cell>
        </row>
        <row r="176">
          <cell r="C176">
            <v>648100</v>
          </cell>
          <cell r="D176" t="str">
            <v>Fringe Benefits Tax</v>
          </cell>
          <cell r="E176">
            <v>2560.0100000000002</v>
          </cell>
          <cell r="F176">
            <v>2560.0100000000002</v>
          </cell>
          <cell r="G176">
            <v>0</v>
          </cell>
          <cell r="H176">
            <v>0</v>
          </cell>
          <cell r="I176">
            <v>2560.0100000000002</v>
          </cell>
          <cell r="J176">
            <v>2560.0100000000002</v>
          </cell>
          <cell r="L176">
            <v>23205.439999999999</v>
          </cell>
          <cell r="M176">
            <v>23205.439999999999</v>
          </cell>
          <cell r="N176">
            <v>0</v>
          </cell>
          <cell r="O176">
            <v>0</v>
          </cell>
          <cell r="P176">
            <v>23205.439999999999</v>
          </cell>
          <cell r="Q176">
            <v>23205.439999999999</v>
          </cell>
          <cell r="S176">
            <v>0</v>
          </cell>
          <cell r="T176">
            <v>0</v>
          </cell>
          <cell r="V176">
            <v>0</v>
          </cell>
        </row>
        <row r="177">
          <cell r="C177">
            <v>648230</v>
          </cell>
          <cell r="D177" t="str">
            <v>Elec Expense</v>
          </cell>
          <cell r="E177">
            <v>0</v>
          </cell>
          <cell r="F177">
            <v>0</v>
          </cell>
          <cell r="G177">
            <v>18570</v>
          </cell>
          <cell r="H177">
            <v>18570</v>
          </cell>
          <cell r="I177">
            <v>-18570</v>
          </cell>
          <cell r="J177">
            <v>-18570</v>
          </cell>
          <cell r="L177">
            <v>18622</v>
          </cell>
          <cell r="M177">
            <v>18622</v>
          </cell>
          <cell r="N177">
            <v>222840</v>
          </cell>
          <cell r="O177">
            <v>222840</v>
          </cell>
          <cell r="P177">
            <v>-204218</v>
          </cell>
          <cell r="Q177">
            <v>-204218</v>
          </cell>
          <cell r="S177">
            <v>222840</v>
          </cell>
          <cell r="T177">
            <v>222840</v>
          </cell>
          <cell r="V177">
            <v>0</v>
          </cell>
        </row>
        <row r="178">
          <cell r="C178">
            <v>648300</v>
          </cell>
          <cell r="D178" t="str">
            <v>Stamp Duty</v>
          </cell>
          <cell r="E178">
            <v>0</v>
          </cell>
          <cell r="F178">
            <v>0</v>
          </cell>
          <cell r="G178">
            <v>0</v>
          </cell>
          <cell r="H178">
            <v>0</v>
          </cell>
          <cell r="I178">
            <v>0</v>
          </cell>
          <cell r="J178">
            <v>0</v>
          </cell>
          <cell r="L178">
            <v>96122</v>
          </cell>
          <cell r="M178">
            <v>96122</v>
          </cell>
          <cell r="N178">
            <v>0</v>
          </cell>
          <cell r="O178">
            <v>0</v>
          </cell>
          <cell r="P178">
            <v>96122</v>
          </cell>
          <cell r="Q178">
            <v>96122</v>
          </cell>
          <cell r="S178">
            <v>0</v>
          </cell>
          <cell r="T178">
            <v>0</v>
          </cell>
          <cell r="V178">
            <v>0</v>
          </cell>
        </row>
        <row r="179">
          <cell r="C179" t="str">
            <v>Rates Taxes Licences &amp; Charges</v>
          </cell>
          <cell r="E179">
            <v>2560.0100000000002</v>
          </cell>
          <cell r="F179">
            <v>2560.0100000000002</v>
          </cell>
          <cell r="G179">
            <v>18570</v>
          </cell>
          <cell r="H179">
            <v>18570</v>
          </cell>
          <cell r="I179">
            <v>-16009.99</v>
          </cell>
          <cell r="J179">
            <v>-16009.99</v>
          </cell>
          <cell r="L179">
            <v>450588.46</v>
          </cell>
          <cell r="M179">
            <v>450588.46</v>
          </cell>
          <cell r="N179">
            <v>222840</v>
          </cell>
          <cell r="O179">
            <v>222840</v>
          </cell>
          <cell r="P179">
            <v>227748.46000000002</v>
          </cell>
          <cell r="Q179">
            <v>227748.46000000002</v>
          </cell>
          <cell r="S179">
            <v>222840</v>
          </cell>
          <cell r="T179">
            <v>222840</v>
          </cell>
          <cell r="V179">
            <v>0</v>
          </cell>
        </row>
        <row r="181">
          <cell r="C181" t="str">
            <v>Financial Adjustments</v>
          </cell>
          <cell r="E181">
            <v>0</v>
          </cell>
          <cell r="F181">
            <v>0</v>
          </cell>
          <cell r="G181">
            <v>0</v>
          </cell>
          <cell r="H181">
            <v>0</v>
          </cell>
          <cell r="I181">
            <v>0</v>
          </cell>
          <cell r="J181">
            <v>0</v>
          </cell>
          <cell r="L181">
            <v>0</v>
          </cell>
          <cell r="M181">
            <v>0</v>
          </cell>
          <cell r="N181">
            <v>0</v>
          </cell>
          <cell r="O181">
            <v>0</v>
          </cell>
          <cell r="P181">
            <v>0</v>
          </cell>
          <cell r="Q181">
            <v>0</v>
          </cell>
          <cell r="S181">
            <v>0</v>
          </cell>
          <cell r="T181">
            <v>0</v>
          </cell>
          <cell r="V181">
            <v>0</v>
          </cell>
        </row>
        <row r="183">
          <cell r="C183">
            <v>659000</v>
          </cell>
          <cell r="D183" t="str">
            <v>Miscellaneous General</v>
          </cell>
          <cell r="E183">
            <v>13026.13</v>
          </cell>
          <cell r="F183">
            <v>13026.13</v>
          </cell>
          <cell r="G183">
            <v>84450</v>
          </cell>
          <cell r="H183">
            <v>84450</v>
          </cell>
          <cell r="I183">
            <v>-71423.87</v>
          </cell>
          <cell r="J183">
            <v>-71423.87</v>
          </cell>
          <cell r="L183">
            <v>64589.8</v>
          </cell>
          <cell r="M183">
            <v>64589.8</v>
          </cell>
          <cell r="N183">
            <v>1013400</v>
          </cell>
          <cell r="O183">
            <v>1013400</v>
          </cell>
          <cell r="P183">
            <v>-948810.2</v>
          </cell>
          <cell r="Q183">
            <v>-948810.2</v>
          </cell>
          <cell r="S183">
            <v>1013400</v>
          </cell>
          <cell r="T183">
            <v>1013400</v>
          </cell>
          <cell r="V183">
            <v>0</v>
          </cell>
        </row>
        <row r="184">
          <cell r="C184">
            <v>659005</v>
          </cell>
          <cell r="D184" t="str">
            <v>Awards Safety, Long Service</v>
          </cell>
          <cell r="E184">
            <v>0</v>
          </cell>
          <cell r="F184">
            <v>0</v>
          </cell>
          <cell r="G184">
            <v>0</v>
          </cell>
          <cell r="H184">
            <v>0</v>
          </cell>
          <cell r="I184">
            <v>0</v>
          </cell>
          <cell r="J184">
            <v>0</v>
          </cell>
          <cell r="L184">
            <v>718.9</v>
          </cell>
          <cell r="M184">
            <v>718.9</v>
          </cell>
          <cell r="N184">
            <v>0</v>
          </cell>
          <cell r="O184">
            <v>0</v>
          </cell>
          <cell r="P184">
            <v>718.9</v>
          </cell>
          <cell r="Q184">
            <v>718.9</v>
          </cell>
          <cell r="S184">
            <v>0</v>
          </cell>
          <cell r="T184">
            <v>0</v>
          </cell>
          <cell r="V184">
            <v>0</v>
          </cell>
        </row>
        <row r="185">
          <cell r="C185">
            <v>659008</v>
          </cell>
          <cell r="D185" t="str">
            <v>Employee Assistance Programs</v>
          </cell>
          <cell r="E185">
            <v>0</v>
          </cell>
          <cell r="F185">
            <v>0</v>
          </cell>
          <cell r="G185">
            <v>0</v>
          </cell>
          <cell r="H185">
            <v>0</v>
          </cell>
          <cell r="I185">
            <v>0</v>
          </cell>
          <cell r="J185">
            <v>0</v>
          </cell>
          <cell r="L185">
            <v>3000</v>
          </cell>
          <cell r="M185">
            <v>3000</v>
          </cell>
          <cell r="N185">
            <v>0</v>
          </cell>
          <cell r="O185">
            <v>0</v>
          </cell>
          <cell r="P185">
            <v>3000</v>
          </cell>
          <cell r="Q185">
            <v>3000</v>
          </cell>
          <cell r="S185">
            <v>0</v>
          </cell>
          <cell r="T185">
            <v>0</v>
          </cell>
          <cell r="V185">
            <v>0</v>
          </cell>
        </row>
        <row r="186">
          <cell r="C186">
            <v>659010</v>
          </cell>
          <cell r="D186" t="str">
            <v>Light Meals On Premises/Site</v>
          </cell>
          <cell r="E186">
            <v>1323.82</v>
          </cell>
          <cell r="F186">
            <v>1323.82</v>
          </cell>
          <cell r="G186">
            <v>0</v>
          </cell>
          <cell r="H186">
            <v>0</v>
          </cell>
          <cell r="I186">
            <v>1323.82</v>
          </cell>
          <cell r="J186">
            <v>1323.82</v>
          </cell>
          <cell r="L186">
            <v>27679.4</v>
          </cell>
          <cell r="M186">
            <v>27679.4</v>
          </cell>
          <cell r="N186">
            <v>0</v>
          </cell>
          <cell r="O186">
            <v>0</v>
          </cell>
          <cell r="P186">
            <v>27679.4</v>
          </cell>
          <cell r="Q186">
            <v>27679.4</v>
          </cell>
          <cell r="S186">
            <v>0</v>
          </cell>
          <cell r="T186">
            <v>0</v>
          </cell>
          <cell r="V186">
            <v>0</v>
          </cell>
        </row>
        <row r="187">
          <cell r="C187">
            <v>659015</v>
          </cell>
          <cell r="D187" t="str">
            <v>Entertainment FBT</v>
          </cell>
          <cell r="E187">
            <v>3855.87</v>
          </cell>
          <cell r="F187">
            <v>3855.87</v>
          </cell>
          <cell r="G187">
            <v>0</v>
          </cell>
          <cell r="H187">
            <v>0</v>
          </cell>
          <cell r="I187">
            <v>3855.87</v>
          </cell>
          <cell r="J187">
            <v>3855.87</v>
          </cell>
          <cell r="L187">
            <v>82259.02</v>
          </cell>
          <cell r="M187">
            <v>82259.02</v>
          </cell>
          <cell r="N187">
            <v>0</v>
          </cell>
          <cell r="O187">
            <v>0</v>
          </cell>
          <cell r="P187">
            <v>82259.02</v>
          </cell>
          <cell r="Q187">
            <v>82259.02</v>
          </cell>
          <cell r="S187">
            <v>0</v>
          </cell>
          <cell r="T187">
            <v>0</v>
          </cell>
          <cell r="V187">
            <v>0</v>
          </cell>
        </row>
        <row r="188">
          <cell r="C188">
            <v>659017</v>
          </cell>
          <cell r="D188" t="str">
            <v>Entertainment Non FBT</v>
          </cell>
          <cell r="E188">
            <v>6416.1</v>
          </cell>
          <cell r="F188">
            <v>6416.1</v>
          </cell>
          <cell r="G188">
            <v>0</v>
          </cell>
          <cell r="H188">
            <v>0</v>
          </cell>
          <cell r="I188">
            <v>6416.1</v>
          </cell>
          <cell r="J188">
            <v>6416.1</v>
          </cell>
          <cell r="L188">
            <v>77163.53</v>
          </cell>
          <cell r="M188">
            <v>77163.53</v>
          </cell>
          <cell r="N188">
            <v>0</v>
          </cell>
          <cell r="O188">
            <v>0</v>
          </cell>
          <cell r="P188">
            <v>77163.53</v>
          </cell>
          <cell r="Q188">
            <v>77163.53</v>
          </cell>
          <cell r="S188">
            <v>0</v>
          </cell>
          <cell r="T188">
            <v>0</v>
          </cell>
          <cell r="V188">
            <v>0</v>
          </cell>
        </row>
        <row r="189">
          <cell r="C189">
            <v>659020</v>
          </cell>
          <cell r="D189" t="str">
            <v>Subscriptions Tax Deductible</v>
          </cell>
          <cell r="E189">
            <v>11212.4</v>
          </cell>
          <cell r="F189">
            <v>11212.4</v>
          </cell>
          <cell r="G189">
            <v>0</v>
          </cell>
          <cell r="H189">
            <v>0</v>
          </cell>
          <cell r="I189">
            <v>11212.4</v>
          </cell>
          <cell r="J189">
            <v>11212.4</v>
          </cell>
          <cell r="L189">
            <v>87788.01</v>
          </cell>
          <cell r="M189">
            <v>87788.01</v>
          </cell>
          <cell r="N189">
            <v>0</v>
          </cell>
          <cell r="O189">
            <v>0</v>
          </cell>
          <cell r="P189">
            <v>87788.01</v>
          </cell>
          <cell r="Q189">
            <v>87788.01</v>
          </cell>
          <cell r="S189">
            <v>0</v>
          </cell>
          <cell r="T189">
            <v>0</v>
          </cell>
          <cell r="V189">
            <v>0</v>
          </cell>
        </row>
        <row r="190">
          <cell r="C190">
            <v>659025</v>
          </cell>
          <cell r="D190" t="str">
            <v>Subscrip - Newspapers/Magazine</v>
          </cell>
          <cell r="E190">
            <v>279.2</v>
          </cell>
          <cell r="F190">
            <v>279.2</v>
          </cell>
          <cell r="G190">
            <v>0</v>
          </cell>
          <cell r="H190">
            <v>0</v>
          </cell>
          <cell r="I190">
            <v>279.2</v>
          </cell>
          <cell r="J190">
            <v>279.2</v>
          </cell>
          <cell r="L190">
            <v>11995.44</v>
          </cell>
          <cell r="M190">
            <v>11995.44</v>
          </cell>
          <cell r="N190">
            <v>0</v>
          </cell>
          <cell r="O190">
            <v>0</v>
          </cell>
          <cell r="P190">
            <v>11995.44</v>
          </cell>
          <cell r="Q190">
            <v>11995.44</v>
          </cell>
          <cell r="S190">
            <v>0</v>
          </cell>
          <cell r="T190">
            <v>0</v>
          </cell>
          <cell r="V190">
            <v>0</v>
          </cell>
        </row>
        <row r="191">
          <cell r="C191">
            <v>659032</v>
          </cell>
          <cell r="D191" t="str">
            <v>Sponsorship</v>
          </cell>
          <cell r="E191">
            <v>0</v>
          </cell>
          <cell r="F191">
            <v>0</v>
          </cell>
          <cell r="G191">
            <v>0</v>
          </cell>
          <cell r="H191">
            <v>0</v>
          </cell>
          <cell r="I191">
            <v>0</v>
          </cell>
          <cell r="J191">
            <v>0</v>
          </cell>
          <cell r="L191">
            <v>3272.73</v>
          </cell>
          <cell r="M191">
            <v>3272.73</v>
          </cell>
          <cell r="N191">
            <v>0</v>
          </cell>
          <cell r="O191">
            <v>0</v>
          </cell>
          <cell r="P191">
            <v>3272.73</v>
          </cell>
          <cell r="Q191">
            <v>3272.73</v>
          </cell>
          <cell r="S191">
            <v>0</v>
          </cell>
          <cell r="T191">
            <v>0</v>
          </cell>
          <cell r="V191">
            <v>0</v>
          </cell>
        </row>
        <row r="192">
          <cell r="C192">
            <v>659060</v>
          </cell>
          <cell r="D192" t="str">
            <v>Donations Tax Deductible</v>
          </cell>
          <cell r="E192">
            <v>0</v>
          </cell>
          <cell r="F192">
            <v>0</v>
          </cell>
          <cell r="G192">
            <v>0</v>
          </cell>
          <cell r="H192">
            <v>0</v>
          </cell>
          <cell r="I192">
            <v>0</v>
          </cell>
          <cell r="J192">
            <v>0</v>
          </cell>
          <cell r="L192">
            <v>864.14</v>
          </cell>
          <cell r="M192">
            <v>864.14</v>
          </cell>
          <cell r="N192">
            <v>0</v>
          </cell>
          <cell r="O192">
            <v>0</v>
          </cell>
          <cell r="P192">
            <v>864.14</v>
          </cell>
          <cell r="Q192">
            <v>864.14</v>
          </cell>
          <cell r="S192">
            <v>0</v>
          </cell>
          <cell r="T192">
            <v>0</v>
          </cell>
          <cell r="V192">
            <v>0</v>
          </cell>
        </row>
        <row r="193">
          <cell r="C193">
            <v>659070</v>
          </cell>
          <cell r="D193" t="str">
            <v>Employee Relocation Expense</v>
          </cell>
          <cell r="E193">
            <v>0</v>
          </cell>
          <cell r="F193">
            <v>0</v>
          </cell>
          <cell r="G193">
            <v>0</v>
          </cell>
          <cell r="H193">
            <v>0</v>
          </cell>
          <cell r="I193">
            <v>0</v>
          </cell>
          <cell r="J193">
            <v>0</v>
          </cell>
          <cell r="L193">
            <v>14922.94</v>
          </cell>
          <cell r="M193">
            <v>14922.94</v>
          </cell>
          <cell r="N193">
            <v>0</v>
          </cell>
          <cell r="O193">
            <v>0</v>
          </cell>
          <cell r="P193">
            <v>14922.94</v>
          </cell>
          <cell r="Q193">
            <v>14922.94</v>
          </cell>
          <cell r="S193">
            <v>0</v>
          </cell>
          <cell r="T193">
            <v>0</v>
          </cell>
          <cell r="V193">
            <v>0</v>
          </cell>
        </row>
        <row r="194">
          <cell r="C194">
            <v>659080</v>
          </cell>
          <cell r="D194" t="str">
            <v>Expense Reimbt FBT</v>
          </cell>
          <cell r="E194">
            <v>1827.27</v>
          </cell>
          <cell r="F194">
            <v>1827.27</v>
          </cell>
          <cell r="G194">
            <v>0</v>
          </cell>
          <cell r="H194">
            <v>0</v>
          </cell>
          <cell r="I194">
            <v>1827.27</v>
          </cell>
          <cell r="J194">
            <v>1827.27</v>
          </cell>
          <cell r="L194">
            <v>7017.63</v>
          </cell>
          <cell r="M194">
            <v>7017.63</v>
          </cell>
          <cell r="N194">
            <v>0</v>
          </cell>
          <cell r="O194">
            <v>0</v>
          </cell>
          <cell r="P194">
            <v>7017.63</v>
          </cell>
          <cell r="Q194">
            <v>7017.63</v>
          </cell>
          <cell r="S194">
            <v>0</v>
          </cell>
          <cell r="T194">
            <v>0</v>
          </cell>
          <cell r="V194">
            <v>0</v>
          </cell>
        </row>
        <row r="195">
          <cell r="C195">
            <v>659082</v>
          </cell>
          <cell r="D195" t="str">
            <v>Expense Reimbt Non FBT</v>
          </cell>
          <cell r="E195">
            <v>0</v>
          </cell>
          <cell r="F195">
            <v>0</v>
          </cell>
          <cell r="G195">
            <v>0</v>
          </cell>
          <cell r="H195">
            <v>0</v>
          </cell>
          <cell r="I195">
            <v>0</v>
          </cell>
          <cell r="J195">
            <v>0</v>
          </cell>
          <cell r="L195">
            <v>771.1</v>
          </cell>
          <cell r="M195">
            <v>771.1</v>
          </cell>
          <cell r="N195">
            <v>0</v>
          </cell>
          <cell r="O195">
            <v>0</v>
          </cell>
          <cell r="P195">
            <v>771.1</v>
          </cell>
          <cell r="Q195">
            <v>771.1</v>
          </cell>
          <cell r="S195">
            <v>0</v>
          </cell>
          <cell r="T195">
            <v>0</v>
          </cell>
          <cell r="V195">
            <v>0</v>
          </cell>
        </row>
        <row r="196">
          <cell r="C196">
            <v>659105</v>
          </cell>
          <cell r="D196" t="str">
            <v>Training Courses</v>
          </cell>
          <cell r="E196">
            <v>117985.25</v>
          </cell>
          <cell r="F196">
            <v>117985.25</v>
          </cell>
          <cell r="G196">
            <v>0</v>
          </cell>
          <cell r="H196">
            <v>0</v>
          </cell>
          <cell r="I196">
            <v>117985.25</v>
          </cell>
          <cell r="J196">
            <v>117985.25</v>
          </cell>
          <cell r="L196">
            <v>376013.17</v>
          </cell>
          <cell r="M196">
            <v>376013.17</v>
          </cell>
          <cell r="N196">
            <v>0</v>
          </cell>
          <cell r="O196">
            <v>0</v>
          </cell>
          <cell r="P196">
            <v>376013.17</v>
          </cell>
          <cell r="Q196">
            <v>376013.17</v>
          </cell>
          <cell r="S196">
            <v>0</v>
          </cell>
          <cell r="T196">
            <v>0</v>
          </cell>
          <cell r="V196">
            <v>0</v>
          </cell>
        </row>
        <row r="197">
          <cell r="C197">
            <v>659110</v>
          </cell>
          <cell r="D197" t="str">
            <v>External Seminars &amp;Conferences</v>
          </cell>
          <cell r="E197">
            <v>0</v>
          </cell>
          <cell r="F197">
            <v>0</v>
          </cell>
          <cell r="G197">
            <v>0</v>
          </cell>
          <cell r="H197">
            <v>0</v>
          </cell>
          <cell r="I197">
            <v>0</v>
          </cell>
          <cell r="J197">
            <v>0</v>
          </cell>
          <cell r="L197">
            <v>1962.33</v>
          </cell>
          <cell r="M197">
            <v>1962.33</v>
          </cell>
          <cell r="N197">
            <v>0</v>
          </cell>
          <cell r="O197">
            <v>0</v>
          </cell>
          <cell r="P197">
            <v>1962.33</v>
          </cell>
          <cell r="Q197">
            <v>1962.33</v>
          </cell>
          <cell r="S197">
            <v>0</v>
          </cell>
          <cell r="T197">
            <v>0</v>
          </cell>
          <cell r="V197">
            <v>0</v>
          </cell>
        </row>
        <row r="198">
          <cell r="C198">
            <v>659320</v>
          </cell>
          <cell r="D198" t="str">
            <v>Overseas Travel (-Spouse)</v>
          </cell>
          <cell r="E198">
            <v>20050.93</v>
          </cell>
          <cell r="F198">
            <v>20050.93</v>
          </cell>
          <cell r="G198">
            <v>0</v>
          </cell>
          <cell r="H198">
            <v>0</v>
          </cell>
          <cell r="I198">
            <v>20050.93</v>
          </cell>
          <cell r="J198">
            <v>20050.93</v>
          </cell>
          <cell r="L198">
            <v>44860.78</v>
          </cell>
          <cell r="M198">
            <v>44860.78</v>
          </cell>
          <cell r="N198">
            <v>0</v>
          </cell>
          <cell r="O198">
            <v>0</v>
          </cell>
          <cell r="P198">
            <v>44860.78</v>
          </cell>
          <cell r="Q198">
            <v>44860.78</v>
          </cell>
          <cell r="S198">
            <v>0</v>
          </cell>
          <cell r="T198">
            <v>0</v>
          </cell>
          <cell r="V198">
            <v>0</v>
          </cell>
        </row>
        <row r="199">
          <cell r="C199">
            <v>659322</v>
          </cell>
          <cell r="D199" t="str">
            <v>Domestic Travel (-Spouse)</v>
          </cell>
          <cell r="E199">
            <v>5408.12</v>
          </cell>
          <cell r="F199">
            <v>5408.12</v>
          </cell>
          <cell r="G199">
            <v>0</v>
          </cell>
          <cell r="H199">
            <v>0</v>
          </cell>
          <cell r="I199">
            <v>5408.12</v>
          </cell>
          <cell r="J199">
            <v>5408.12</v>
          </cell>
          <cell r="L199">
            <v>286860.76</v>
          </cell>
          <cell r="M199">
            <v>286860.76</v>
          </cell>
          <cell r="N199">
            <v>0</v>
          </cell>
          <cell r="O199">
            <v>0</v>
          </cell>
          <cell r="P199">
            <v>286860.76</v>
          </cell>
          <cell r="Q199">
            <v>286860.76</v>
          </cell>
          <cell r="S199">
            <v>0</v>
          </cell>
          <cell r="T199">
            <v>0</v>
          </cell>
          <cell r="V199">
            <v>0</v>
          </cell>
        </row>
        <row r="200">
          <cell r="C200">
            <v>659330</v>
          </cell>
          <cell r="D200" t="str">
            <v>Overseas Accom (-Spouse)</v>
          </cell>
          <cell r="E200">
            <v>0</v>
          </cell>
          <cell r="F200">
            <v>0</v>
          </cell>
          <cell r="G200">
            <v>0</v>
          </cell>
          <cell r="H200">
            <v>0</v>
          </cell>
          <cell r="I200">
            <v>0</v>
          </cell>
          <cell r="J200">
            <v>0</v>
          </cell>
          <cell r="L200">
            <v>52332.35</v>
          </cell>
          <cell r="M200">
            <v>52332.35</v>
          </cell>
          <cell r="N200">
            <v>0</v>
          </cell>
          <cell r="O200">
            <v>0</v>
          </cell>
          <cell r="P200">
            <v>52332.35</v>
          </cell>
          <cell r="Q200">
            <v>52332.35</v>
          </cell>
          <cell r="S200">
            <v>0</v>
          </cell>
          <cell r="T200">
            <v>0</v>
          </cell>
          <cell r="V200">
            <v>0</v>
          </cell>
        </row>
        <row r="201">
          <cell r="C201">
            <v>659332</v>
          </cell>
          <cell r="D201" t="str">
            <v>Domestic Accom (-Spouse)</v>
          </cell>
          <cell r="E201">
            <v>8469.07</v>
          </cell>
          <cell r="F201">
            <v>8469.07</v>
          </cell>
          <cell r="G201">
            <v>0</v>
          </cell>
          <cell r="H201">
            <v>0</v>
          </cell>
          <cell r="I201">
            <v>8469.07</v>
          </cell>
          <cell r="J201">
            <v>8469.07</v>
          </cell>
          <cell r="L201">
            <v>60689.57</v>
          </cell>
          <cell r="M201">
            <v>60689.57</v>
          </cell>
          <cell r="N201">
            <v>0</v>
          </cell>
          <cell r="O201">
            <v>0</v>
          </cell>
          <cell r="P201">
            <v>60689.57</v>
          </cell>
          <cell r="Q201">
            <v>60689.57</v>
          </cell>
          <cell r="S201">
            <v>0</v>
          </cell>
          <cell r="T201">
            <v>0</v>
          </cell>
          <cell r="V201">
            <v>0</v>
          </cell>
        </row>
        <row r="202">
          <cell r="C202">
            <v>659333</v>
          </cell>
          <cell r="D202" t="str">
            <v>Domestic Accom (+Spouse)</v>
          </cell>
          <cell r="E202">
            <v>0</v>
          </cell>
          <cell r="F202">
            <v>0</v>
          </cell>
          <cell r="G202">
            <v>0</v>
          </cell>
          <cell r="H202">
            <v>0</v>
          </cell>
          <cell r="I202">
            <v>0</v>
          </cell>
          <cell r="J202">
            <v>0</v>
          </cell>
          <cell r="L202">
            <v>1317.27</v>
          </cell>
          <cell r="M202">
            <v>1317.27</v>
          </cell>
          <cell r="N202">
            <v>0</v>
          </cell>
          <cell r="O202">
            <v>0</v>
          </cell>
          <cell r="P202">
            <v>1317.27</v>
          </cell>
          <cell r="Q202">
            <v>1317.27</v>
          </cell>
          <cell r="S202">
            <v>0</v>
          </cell>
          <cell r="T202">
            <v>0</v>
          </cell>
          <cell r="V202">
            <v>0</v>
          </cell>
        </row>
        <row r="203">
          <cell r="C203" t="str">
            <v>Employee &amp; Misc Expenses</v>
          </cell>
          <cell r="E203">
            <v>189854.16</v>
          </cell>
          <cell r="F203">
            <v>189854.16</v>
          </cell>
          <cell r="G203">
            <v>84450</v>
          </cell>
          <cell r="H203">
            <v>84450</v>
          </cell>
          <cell r="I203">
            <v>105404.16</v>
          </cell>
          <cell r="J203">
            <v>105404.16</v>
          </cell>
          <cell r="L203">
            <v>1206078.8700000001</v>
          </cell>
          <cell r="M203">
            <v>1206078.8700000001</v>
          </cell>
          <cell r="N203">
            <v>1013400</v>
          </cell>
          <cell r="O203">
            <v>1013400</v>
          </cell>
          <cell r="P203">
            <v>192678.87000000011</v>
          </cell>
          <cell r="Q203">
            <v>192678.87000000011</v>
          </cell>
          <cell r="S203">
            <v>1013400</v>
          </cell>
          <cell r="T203">
            <v>1013400</v>
          </cell>
          <cell r="V203">
            <v>0</v>
          </cell>
        </row>
        <row r="205">
          <cell r="C205" t="str">
            <v>Total Contracts &amp; Miscellaneous</v>
          </cell>
          <cell r="E205">
            <v>6975726.1000000006</v>
          </cell>
          <cell r="F205">
            <v>6975726.1000000006</v>
          </cell>
          <cell r="G205">
            <v>5274903</v>
          </cell>
          <cell r="H205">
            <v>5274903</v>
          </cell>
          <cell r="I205">
            <v>1700823.0999999999</v>
          </cell>
          <cell r="J205">
            <v>1700823.0999999999</v>
          </cell>
          <cell r="L205">
            <v>69114956.830000013</v>
          </cell>
          <cell r="M205">
            <v>69114956.830000013</v>
          </cell>
          <cell r="N205">
            <v>63298836</v>
          </cell>
          <cell r="O205">
            <v>63298836</v>
          </cell>
          <cell r="P205">
            <v>5816120.8300000038</v>
          </cell>
          <cell r="Q205">
            <v>5816120.8300000038</v>
          </cell>
          <cell r="S205">
            <v>63298836</v>
          </cell>
          <cell r="T205">
            <v>63298836</v>
          </cell>
          <cell r="V205">
            <v>6050000</v>
          </cell>
        </row>
        <row r="207">
          <cell r="C207">
            <v>660040</v>
          </cell>
          <cell r="D207" t="str">
            <v>WDV Fixed Assets Retired</v>
          </cell>
          <cell r="E207">
            <v>389869.41</v>
          </cell>
          <cell r="F207">
            <v>389869.41</v>
          </cell>
          <cell r="G207">
            <v>0</v>
          </cell>
          <cell r="H207">
            <v>0</v>
          </cell>
          <cell r="I207">
            <v>389869.41</v>
          </cell>
          <cell r="J207">
            <v>389869.41</v>
          </cell>
          <cell r="L207">
            <v>389869.41</v>
          </cell>
          <cell r="M207">
            <v>389869.41</v>
          </cell>
          <cell r="N207">
            <v>0</v>
          </cell>
          <cell r="O207">
            <v>0</v>
          </cell>
          <cell r="P207">
            <v>389869.41</v>
          </cell>
          <cell r="Q207">
            <v>389869.41</v>
          </cell>
          <cell r="S207">
            <v>0</v>
          </cell>
          <cell r="T207">
            <v>0</v>
          </cell>
          <cell r="V207">
            <v>0</v>
          </cell>
        </row>
        <row r="208">
          <cell r="C208" t="str">
            <v>General Corporate Accounts</v>
          </cell>
          <cell r="E208">
            <v>389869.41</v>
          </cell>
          <cell r="F208">
            <v>389869.41</v>
          </cell>
          <cell r="G208">
            <v>0</v>
          </cell>
          <cell r="H208">
            <v>0</v>
          </cell>
          <cell r="I208">
            <v>389869.41</v>
          </cell>
          <cell r="J208">
            <v>389869.41</v>
          </cell>
          <cell r="L208">
            <v>389869.41</v>
          </cell>
          <cell r="M208">
            <v>389869.41</v>
          </cell>
          <cell r="N208">
            <v>0</v>
          </cell>
          <cell r="O208">
            <v>0</v>
          </cell>
          <cell r="P208">
            <v>389869.41</v>
          </cell>
          <cell r="Q208">
            <v>389869.41</v>
          </cell>
          <cell r="S208">
            <v>0</v>
          </cell>
          <cell r="T208">
            <v>0</v>
          </cell>
          <cell r="V208">
            <v>0</v>
          </cell>
        </row>
        <row r="210">
          <cell r="C210" t="str">
            <v>Overheads</v>
          </cell>
          <cell r="E210">
            <v>0</v>
          </cell>
          <cell r="F210">
            <v>0</v>
          </cell>
          <cell r="G210">
            <v>0</v>
          </cell>
          <cell r="H210">
            <v>0</v>
          </cell>
          <cell r="I210">
            <v>0</v>
          </cell>
          <cell r="J210">
            <v>0</v>
          </cell>
          <cell r="L210">
            <v>0</v>
          </cell>
          <cell r="M210">
            <v>0</v>
          </cell>
          <cell r="N210">
            <v>0</v>
          </cell>
          <cell r="O210">
            <v>0</v>
          </cell>
          <cell r="P210">
            <v>0</v>
          </cell>
          <cell r="Q210">
            <v>0</v>
          </cell>
          <cell r="S210">
            <v>0</v>
          </cell>
          <cell r="T210">
            <v>0</v>
          </cell>
          <cell r="V210">
            <v>0</v>
          </cell>
        </row>
        <row r="212">
          <cell r="C212" t="str">
            <v>Work In Progress Clearance</v>
          </cell>
          <cell r="E212">
            <v>0</v>
          </cell>
          <cell r="F212">
            <v>0</v>
          </cell>
          <cell r="G212">
            <v>0</v>
          </cell>
          <cell r="H212">
            <v>0</v>
          </cell>
          <cell r="I212">
            <v>0</v>
          </cell>
          <cell r="J212">
            <v>0</v>
          </cell>
          <cell r="L212">
            <v>0</v>
          </cell>
          <cell r="M212">
            <v>0</v>
          </cell>
          <cell r="N212">
            <v>0</v>
          </cell>
          <cell r="O212">
            <v>0</v>
          </cell>
          <cell r="P212">
            <v>0</v>
          </cell>
          <cell r="Q212">
            <v>0</v>
          </cell>
          <cell r="S212">
            <v>0</v>
          </cell>
          <cell r="T212">
            <v>0</v>
          </cell>
          <cell r="V212">
            <v>0</v>
          </cell>
        </row>
        <row r="214">
          <cell r="E214">
            <v>39146913.299999997</v>
          </cell>
          <cell r="F214">
            <v>39146913.299999997</v>
          </cell>
          <cell r="G214">
            <v>40675648</v>
          </cell>
          <cell r="H214">
            <v>40675648</v>
          </cell>
          <cell r="I214">
            <v>-1528734.7000000016</v>
          </cell>
          <cell r="J214">
            <v>-1528734.7000000016</v>
          </cell>
          <cell r="L214">
            <v>508538840.14000005</v>
          </cell>
          <cell r="M214">
            <v>508538840.14000005</v>
          </cell>
          <cell r="N214">
            <v>507594410</v>
          </cell>
          <cell r="O214">
            <v>507594410</v>
          </cell>
          <cell r="P214">
            <v>944430.1400000432</v>
          </cell>
          <cell r="Q214">
            <v>944430.1400000432</v>
          </cell>
          <cell r="S214">
            <v>507594410</v>
          </cell>
          <cell r="T214">
            <v>507594410</v>
          </cell>
          <cell r="V214">
            <v>486100000</v>
          </cell>
        </row>
        <row r="216">
          <cell r="E216">
            <v>5964540.5</v>
          </cell>
          <cell r="F216">
            <v>5964540.5</v>
          </cell>
          <cell r="G216">
            <v>1472468.3299999982</v>
          </cell>
          <cell r="H216">
            <v>1472468.3299999982</v>
          </cell>
          <cell r="I216">
            <v>4492072.169999999</v>
          </cell>
          <cell r="J216">
            <v>4492072.169999999</v>
          </cell>
          <cell r="L216">
            <v>24679437.569999933</v>
          </cell>
          <cell r="M216">
            <v>24679437.569999933</v>
          </cell>
          <cell r="N216">
            <v>-9661364.1000000238</v>
          </cell>
          <cell r="O216">
            <v>-9661364.1000000238</v>
          </cell>
          <cell r="P216">
            <v>34340801.669999927</v>
          </cell>
          <cell r="Q216">
            <v>34340801.669999927</v>
          </cell>
          <cell r="S216">
            <v>-9661364.1000000238</v>
          </cell>
          <cell r="T216">
            <v>-9661364.1000000238</v>
          </cell>
          <cell r="V216">
            <v>58000000</v>
          </cell>
        </row>
        <row r="219">
          <cell r="C219">
            <v>681000</v>
          </cell>
          <cell r="D219" t="str">
            <v>Depreciation</v>
          </cell>
          <cell r="E219">
            <v>124086.21</v>
          </cell>
          <cell r="F219">
            <v>124086.21</v>
          </cell>
          <cell r="G219">
            <v>58300</v>
          </cell>
          <cell r="H219">
            <v>58300</v>
          </cell>
          <cell r="I219">
            <v>65786.210000000006</v>
          </cell>
          <cell r="J219">
            <v>65786.210000000006</v>
          </cell>
          <cell r="L219">
            <v>257589.7</v>
          </cell>
          <cell r="M219">
            <v>257589.7</v>
          </cell>
          <cell r="N219">
            <v>699600</v>
          </cell>
          <cell r="O219">
            <v>699600</v>
          </cell>
          <cell r="P219">
            <v>-442010.3</v>
          </cell>
          <cell r="Q219">
            <v>-442010.3</v>
          </cell>
          <cell r="S219">
            <v>699600</v>
          </cell>
          <cell r="T219">
            <v>699600</v>
          </cell>
          <cell r="V219">
            <v>100000</v>
          </cell>
        </row>
        <row r="220">
          <cell r="C220" t="str">
            <v>Depreciation &amp; Amortisation</v>
          </cell>
          <cell r="E220">
            <v>124086.21</v>
          </cell>
          <cell r="F220">
            <v>124086.21</v>
          </cell>
          <cell r="G220">
            <v>58300</v>
          </cell>
          <cell r="H220">
            <v>58300</v>
          </cell>
          <cell r="I220">
            <v>65786.210000000006</v>
          </cell>
          <cell r="J220">
            <v>65786.210000000006</v>
          </cell>
          <cell r="K220">
            <v>65786.210000000006</v>
          </cell>
          <cell r="L220">
            <v>257589.7</v>
          </cell>
          <cell r="M220">
            <v>257589.7</v>
          </cell>
          <cell r="N220">
            <v>699600</v>
          </cell>
          <cell r="O220">
            <v>699600</v>
          </cell>
          <cell r="P220">
            <v>-442010.3</v>
          </cell>
          <cell r="Q220">
            <v>-442010.3</v>
          </cell>
          <cell r="R220">
            <v>-442010.3</v>
          </cell>
          <cell r="S220">
            <v>699600</v>
          </cell>
          <cell r="T220">
            <v>699600</v>
          </cell>
          <cell r="V220">
            <v>100000</v>
          </cell>
        </row>
        <row r="222">
          <cell r="E222">
            <v>5840454.29</v>
          </cell>
          <cell r="F222">
            <v>5840454.29</v>
          </cell>
          <cell r="G222">
            <v>1414168.3299999982</v>
          </cell>
          <cell r="H222">
            <v>1414168.3299999982</v>
          </cell>
          <cell r="I222">
            <v>4426285.959999999</v>
          </cell>
          <cell r="J222">
            <v>4426285.959999999</v>
          </cell>
          <cell r="K222">
            <v>4426285.959999999</v>
          </cell>
          <cell r="L222">
            <v>24421847.869999934</v>
          </cell>
          <cell r="M222">
            <v>24421847.869999934</v>
          </cell>
          <cell r="N222">
            <v>-10360964.100000024</v>
          </cell>
          <cell r="O222">
            <v>-10360964.100000024</v>
          </cell>
          <cell r="P222">
            <v>34782811.969999924</v>
          </cell>
          <cell r="Q222">
            <v>34782811.969999924</v>
          </cell>
          <cell r="R222">
            <v>34782811.969999924</v>
          </cell>
          <cell r="S222">
            <v>-10360964.100000024</v>
          </cell>
          <cell r="T222">
            <v>-10360964.100000024</v>
          </cell>
          <cell r="V222">
            <v>57900000</v>
          </cell>
        </row>
        <row r="225">
          <cell r="C225">
            <v>672400</v>
          </cell>
          <cell r="D225" t="str">
            <v>Interco interest to subs</v>
          </cell>
          <cell r="E225">
            <v>1861173.44</v>
          </cell>
          <cell r="F225">
            <v>1861173.44</v>
          </cell>
          <cell r="G225">
            <v>0</v>
          </cell>
          <cell r="H225">
            <v>0</v>
          </cell>
          <cell r="I225">
            <v>1861173.44</v>
          </cell>
          <cell r="J225">
            <v>1861173.44</v>
          </cell>
          <cell r="L225">
            <v>25205766.48</v>
          </cell>
          <cell r="M225">
            <v>25205766.48</v>
          </cell>
          <cell r="N225">
            <v>0</v>
          </cell>
          <cell r="O225">
            <v>0</v>
          </cell>
          <cell r="P225">
            <v>25205766.48</v>
          </cell>
          <cell r="Q225">
            <v>25205766.48</v>
          </cell>
          <cell r="S225">
            <v>0</v>
          </cell>
          <cell r="T225">
            <v>0</v>
          </cell>
          <cell r="V225">
            <v>0</v>
          </cell>
        </row>
        <row r="226">
          <cell r="C226" t="str">
            <v>Finance Charges</v>
          </cell>
          <cell r="E226">
            <v>1861173.44</v>
          </cell>
          <cell r="F226">
            <v>1861173.44</v>
          </cell>
          <cell r="G226">
            <v>0</v>
          </cell>
          <cell r="H226">
            <v>0</v>
          </cell>
          <cell r="I226">
            <v>1861173.44</v>
          </cell>
          <cell r="J226">
            <v>1861173.44</v>
          </cell>
          <cell r="K226">
            <v>1861173.44</v>
          </cell>
          <cell r="L226">
            <v>25205766.48</v>
          </cell>
          <cell r="M226">
            <v>25205766.48</v>
          </cell>
          <cell r="N226">
            <v>0</v>
          </cell>
          <cell r="O226">
            <v>0</v>
          </cell>
          <cell r="P226">
            <v>25205766.48</v>
          </cell>
          <cell r="Q226">
            <v>25205766.48</v>
          </cell>
          <cell r="R226">
            <v>25205766.48</v>
          </cell>
          <cell r="S226">
            <v>0</v>
          </cell>
          <cell r="T226">
            <v>0</v>
          </cell>
          <cell r="V226">
            <v>0</v>
          </cell>
        </row>
        <row r="228">
          <cell r="E228">
            <v>3979280.85</v>
          </cell>
          <cell r="F228">
            <v>3979280.85</v>
          </cell>
          <cell r="G228">
            <v>1414168.3299999982</v>
          </cell>
          <cell r="H228">
            <v>1414168.3299999982</v>
          </cell>
          <cell r="I228">
            <v>2565112.5199999991</v>
          </cell>
          <cell r="J228">
            <v>2565112.5199999991</v>
          </cell>
          <cell r="K228">
            <v>2565112.5199999991</v>
          </cell>
          <cell r="L228">
            <v>-783918.61000006646</v>
          </cell>
          <cell r="M228">
            <v>-783918.61000006646</v>
          </cell>
          <cell r="N228">
            <v>-10360964.100000024</v>
          </cell>
          <cell r="O228">
            <v>-10360964.100000024</v>
          </cell>
          <cell r="P228">
            <v>9577045.4899999239</v>
          </cell>
          <cell r="Q228">
            <v>9577045.4899999239</v>
          </cell>
          <cell r="R228">
            <v>9577045.4899999239</v>
          </cell>
          <cell r="S228">
            <v>-10360964.100000024</v>
          </cell>
          <cell r="T228">
            <v>-10360964.100000024</v>
          </cell>
          <cell r="V228">
            <v>57900000</v>
          </cell>
        </row>
        <row r="231">
          <cell r="C231" t="str">
            <v>Abnormal Items</v>
          </cell>
          <cell r="E231">
            <v>0</v>
          </cell>
          <cell r="F231">
            <v>0</v>
          </cell>
          <cell r="G231">
            <v>0</v>
          </cell>
          <cell r="H231">
            <v>0</v>
          </cell>
          <cell r="I231">
            <v>0</v>
          </cell>
          <cell r="K231">
            <v>0</v>
          </cell>
          <cell r="L231">
            <v>0</v>
          </cell>
          <cell r="M231">
            <v>0</v>
          </cell>
          <cell r="N231">
            <v>0</v>
          </cell>
          <cell r="O231">
            <v>0</v>
          </cell>
          <cell r="P231">
            <v>0</v>
          </cell>
          <cell r="Q231">
            <v>0</v>
          </cell>
          <cell r="R231">
            <v>0</v>
          </cell>
          <cell r="S231">
            <v>0</v>
          </cell>
          <cell r="T231">
            <v>0</v>
          </cell>
          <cell r="V231">
            <v>0</v>
          </cell>
        </row>
        <row r="233">
          <cell r="E233">
            <v>3979280.85</v>
          </cell>
          <cell r="F233">
            <v>3979280.85</v>
          </cell>
          <cell r="G233">
            <v>1414168.3299999982</v>
          </cell>
          <cell r="H233">
            <v>1414168.3299999982</v>
          </cell>
          <cell r="I233">
            <v>2565112.5199999991</v>
          </cell>
          <cell r="J233">
            <v>2565112.5199999991</v>
          </cell>
          <cell r="K233">
            <v>2565112.5199999991</v>
          </cell>
          <cell r="L233">
            <v>-783918.61000006646</v>
          </cell>
          <cell r="M233">
            <v>-783918.61000006646</v>
          </cell>
          <cell r="N233">
            <v>-10360964.100000024</v>
          </cell>
          <cell r="O233">
            <v>-10360964.100000024</v>
          </cell>
          <cell r="P233">
            <v>9577045.4899999239</v>
          </cell>
          <cell r="Q233">
            <v>9577045.4899999239</v>
          </cell>
          <cell r="R233">
            <v>9577045.4899999239</v>
          </cell>
          <cell r="S233">
            <v>-10360964.100000024</v>
          </cell>
          <cell r="T233">
            <v>-10360964.100000024</v>
          </cell>
          <cell r="V233">
            <v>57900000</v>
          </cell>
        </row>
        <row r="236">
          <cell r="C236">
            <v>697000</v>
          </cell>
          <cell r="D236" t="str">
            <v>Income Tax Expense</v>
          </cell>
          <cell r="E236">
            <v>980696.55</v>
          </cell>
          <cell r="F236">
            <v>980696.55</v>
          </cell>
          <cell r="G236">
            <v>0</v>
          </cell>
          <cell r="H236">
            <v>0</v>
          </cell>
          <cell r="I236">
            <v>980696.55</v>
          </cell>
          <cell r="J236">
            <v>980696.55</v>
          </cell>
          <cell r="L236">
            <v>-427039.45</v>
          </cell>
          <cell r="M236">
            <v>-427039.45</v>
          </cell>
          <cell r="N236">
            <v>0</v>
          </cell>
          <cell r="O236">
            <v>0</v>
          </cell>
          <cell r="P236">
            <v>-427039.45</v>
          </cell>
          <cell r="Q236">
            <v>-427039.45</v>
          </cell>
          <cell r="S236">
            <v>0</v>
          </cell>
          <cell r="T236">
            <v>0</v>
          </cell>
          <cell r="V236">
            <v>0</v>
          </cell>
        </row>
        <row r="237">
          <cell r="C237" t="str">
            <v>Income Tax Expense</v>
          </cell>
          <cell r="E237">
            <v>980696.55</v>
          </cell>
          <cell r="F237">
            <v>980696.55</v>
          </cell>
          <cell r="G237">
            <v>0</v>
          </cell>
          <cell r="H237">
            <v>0</v>
          </cell>
          <cell r="I237">
            <v>980696.55</v>
          </cell>
          <cell r="J237">
            <v>980696.55</v>
          </cell>
          <cell r="K237">
            <v>980696.55</v>
          </cell>
          <cell r="L237">
            <v>-427039.45</v>
          </cell>
          <cell r="M237">
            <v>-427039.45</v>
          </cell>
          <cell r="N237">
            <v>0</v>
          </cell>
          <cell r="O237">
            <v>0</v>
          </cell>
          <cell r="P237">
            <v>-427039.45</v>
          </cell>
          <cell r="Q237">
            <v>-427039.45</v>
          </cell>
          <cell r="R237">
            <v>-427039.45</v>
          </cell>
          <cell r="S237">
            <v>0</v>
          </cell>
          <cell r="T237">
            <v>0</v>
          </cell>
          <cell r="V237">
            <v>0</v>
          </cell>
        </row>
        <row r="239">
          <cell r="E239">
            <v>2998584.3</v>
          </cell>
          <cell r="F239">
            <v>2998584.3</v>
          </cell>
          <cell r="G239">
            <v>1414168.3299999982</v>
          </cell>
          <cell r="H239">
            <v>1414168.3299999982</v>
          </cell>
          <cell r="I239">
            <v>1584415.969999999</v>
          </cell>
          <cell r="J239">
            <v>1584415.969999999</v>
          </cell>
          <cell r="K239">
            <v>1584415.969999999</v>
          </cell>
          <cell r="L239">
            <v>-356879.16000006645</v>
          </cell>
          <cell r="M239">
            <v>-356879.16000006645</v>
          </cell>
          <cell r="N239">
            <v>-10360964.100000024</v>
          </cell>
          <cell r="O239">
            <v>-10360964.100000024</v>
          </cell>
          <cell r="P239">
            <v>10004084.939999923</v>
          </cell>
          <cell r="Q239">
            <v>10004084.939999923</v>
          </cell>
          <cell r="R239">
            <v>10004084.939999923</v>
          </cell>
          <cell r="S239">
            <v>-10360964.100000024</v>
          </cell>
          <cell r="T239">
            <v>-10360964.100000024</v>
          </cell>
          <cell r="V239">
            <v>57900000</v>
          </cell>
        </row>
      </sheetData>
      <sheetData sheetId="3" refreshError="1">
        <row r="15">
          <cell r="C15">
            <v>504475</v>
          </cell>
          <cell r="D15" t="str">
            <v>Electricity Market Revenue</v>
          </cell>
          <cell r="E15">
            <v>4858780.79</v>
          </cell>
          <cell r="F15" t="e">
            <v>#DIV/0!</v>
          </cell>
          <cell r="G15">
            <v>5113333.33</v>
          </cell>
          <cell r="H15" t="e">
            <v>#DIV/0!</v>
          </cell>
          <cell r="I15">
            <v>-254552.54000000004</v>
          </cell>
          <cell r="J15" t="e">
            <v>#DIV/0!</v>
          </cell>
          <cell r="L15">
            <v>180345005.19999999</v>
          </cell>
          <cell r="M15" t="e">
            <v>#DIV/0!</v>
          </cell>
          <cell r="N15">
            <v>101995699.91</v>
          </cell>
          <cell r="O15" t="e">
            <v>#DIV/0!</v>
          </cell>
          <cell r="P15">
            <v>78349305.289999992</v>
          </cell>
          <cell r="Q15" t="e">
            <v>#DIV/0!</v>
          </cell>
          <cell r="S15">
            <v>101995699.91</v>
          </cell>
        </row>
        <row r="16">
          <cell r="C16">
            <v>504480</v>
          </cell>
          <cell r="D16" t="str">
            <v>Oil Burn Compensation Revenue</v>
          </cell>
          <cell r="E16">
            <v>0</v>
          </cell>
          <cell r="F16" t="e">
            <v>#DIV/0!</v>
          </cell>
          <cell r="G16">
            <v>0</v>
          </cell>
          <cell r="H16" t="e">
            <v>#DIV/0!</v>
          </cell>
          <cell r="I16">
            <v>0</v>
          </cell>
          <cell r="J16" t="e">
            <v>#DIV/0!</v>
          </cell>
          <cell r="L16">
            <v>-33000</v>
          </cell>
          <cell r="M16" t="e">
            <v>#DIV/0!</v>
          </cell>
          <cell r="N16">
            <v>0</v>
          </cell>
          <cell r="O16" t="e">
            <v>#DIV/0!</v>
          </cell>
          <cell r="P16">
            <v>-33000</v>
          </cell>
          <cell r="Q16" t="e">
            <v>#DIV/0!</v>
          </cell>
          <cell r="S16">
            <v>0</v>
          </cell>
        </row>
        <row r="17">
          <cell r="C17">
            <v>504485</v>
          </cell>
          <cell r="D17" t="str">
            <v>Ancillary Services Revenue</v>
          </cell>
          <cell r="E17">
            <v>300810.53000000003</v>
          </cell>
          <cell r="F17" t="e">
            <v>#DIV/0!</v>
          </cell>
          <cell r="G17">
            <v>0</v>
          </cell>
          <cell r="H17" t="e">
            <v>#DIV/0!</v>
          </cell>
          <cell r="I17">
            <v>300810.53000000003</v>
          </cell>
          <cell r="J17" t="e">
            <v>#DIV/0!</v>
          </cell>
          <cell r="L17">
            <v>12632109.67</v>
          </cell>
          <cell r="M17" t="e">
            <v>#DIV/0!</v>
          </cell>
          <cell r="N17">
            <v>0</v>
          </cell>
          <cell r="O17" t="e">
            <v>#DIV/0!</v>
          </cell>
          <cell r="P17">
            <v>12632109.67</v>
          </cell>
          <cell r="Q17" t="e">
            <v>#DIV/0!</v>
          </cell>
          <cell r="S17">
            <v>0</v>
          </cell>
        </row>
        <row r="18">
          <cell r="C18">
            <v>504655</v>
          </cell>
          <cell r="D18" t="str">
            <v>Cont. 1&amp;2 Way Hedge Receipts</v>
          </cell>
          <cell r="E18">
            <v>947254.93</v>
          </cell>
          <cell r="F18" t="e">
            <v>#DIV/0!</v>
          </cell>
          <cell r="G18">
            <v>875000</v>
          </cell>
          <cell r="H18" t="e">
            <v>#DIV/0!</v>
          </cell>
          <cell r="I18">
            <v>72254.930000000051</v>
          </cell>
          <cell r="J18" t="e">
            <v>#DIV/0!</v>
          </cell>
          <cell r="L18">
            <v>-75821531.439999998</v>
          </cell>
          <cell r="M18" t="e">
            <v>#DIV/0!</v>
          </cell>
          <cell r="N18">
            <v>12066000</v>
          </cell>
          <cell r="O18" t="e">
            <v>#DIV/0!</v>
          </cell>
          <cell r="P18">
            <v>-87887531.439999998</v>
          </cell>
          <cell r="Q18" t="e">
            <v>#DIV/0!</v>
          </cell>
          <cell r="S18">
            <v>12066000</v>
          </cell>
        </row>
        <row r="19">
          <cell r="C19" t="str">
            <v>Revenue-Energy Supply Industry</v>
          </cell>
          <cell r="E19">
            <v>6106846.25</v>
          </cell>
          <cell r="F19" t="e">
            <v>#DIV/0!</v>
          </cell>
          <cell r="G19">
            <v>5988333.3300000001</v>
          </cell>
          <cell r="H19" t="e">
            <v>#DIV/0!</v>
          </cell>
          <cell r="I19">
            <v>118512.91999999993</v>
          </cell>
          <cell r="J19" t="e">
            <v>#DIV/0!</v>
          </cell>
          <cell r="L19">
            <v>117122583.42999998</v>
          </cell>
          <cell r="M19" t="e">
            <v>#DIV/0!</v>
          </cell>
          <cell r="N19">
            <v>114061699.91</v>
          </cell>
          <cell r="O19" t="e">
            <v>#DIV/0!</v>
          </cell>
          <cell r="P19">
            <v>3060883.5199999809</v>
          </cell>
          <cell r="Q19" t="e">
            <v>#DIV/0!</v>
          </cell>
          <cell r="S19">
            <v>114061699.91</v>
          </cell>
        </row>
        <row r="21">
          <cell r="C21" t="str">
            <v>Energy Sales</v>
          </cell>
          <cell r="E21">
            <v>0</v>
          </cell>
          <cell r="F21" t="e">
            <v>#DIV/0!</v>
          </cell>
          <cell r="G21">
            <v>0</v>
          </cell>
          <cell r="H21" t="e">
            <v>#DIV/0!</v>
          </cell>
          <cell r="I21">
            <v>0</v>
          </cell>
          <cell r="J21" t="e">
            <v>#DIV/0!</v>
          </cell>
          <cell r="L21">
            <v>0</v>
          </cell>
          <cell r="M21" t="e">
            <v>#DIV/0!</v>
          </cell>
          <cell r="N21">
            <v>0</v>
          </cell>
          <cell r="O21" t="e">
            <v>#DIV/0!</v>
          </cell>
          <cell r="P21">
            <v>0</v>
          </cell>
          <cell r="Q21" t="e">
            <v>#DIV/0!</v>
          </cell>
          <cell r="S21">
            <v>0</v>
          </cell>
        </row>
        <row r="23">
          <cell r="C23">
            <v>530000</v>
          </cell>
          <cell r="D23" t="str">
            <v>Interest Income</v>
          </cell>
          <cell r="E23">
            <v>731.55</v>
          </cell>
          <cell r="F23" t="e">
            <v>#DIV/0!</v>
          </cell>
          <cell r="G23">
            <v>0</v>
          </cell>
          <cell r="H23" t="e">
            <v>#DIV/0!</v>
          </cell>
          <cell r="I23">
            <v>731.55</v>
          </cell>
          <cell r="J23" t="e">
            <v>#DIV/0!</v>
          </cell>
          <cell r="L23">
            <v>2214.16</v>
          </cell>
          <cell r="M23" t="e">
            <v>#DIV/0!</v>
          </cell>
          <cell r="N23">
            <v>0</v>
          </cell>
          <cell r="O23" t="e">
            <v>#DIV/0!</v>
          </cell>
          <cell r="P23">
            <v>2214.16</v>
          </cell>
          <cell r="Q23" t="e">
            <v>#DIV/0!</v>
          </cell>
          <cell r="S23">
            <v>0</v>
          </cell>
        </row>
        <row r="24">
          <cell r="C24" t="str">
            <v>Interest Revenue</v>
          </cell>
          <cell r="E24">
            <v>731.55</v>
          </cell>
          <cell r="F24" t="e">
            <v>#DIV/0!</v>
          </cell>
          <cell r="G24">
            <v>0</v>
          </cell>
          <cell r="H24" t="e">
            <v>#DIV/0!</v>
          </cell>
          <cell r="I24">
            <v>731.55</v>
          </cell>
          <cell r="J24" t="e">
            <v>#DIV/0!</v>
          </cell>
          <cell r="L24">
            <v>2214.16</v>
          </cell>
          <cell r="M24" t="e">
            <v>#DIV/0!</v>
          </cell>
          <cell r="N24">
            <v>0</v>
          </cell>
          <cell r="O24" t="e">
            <v>#DIV/0!</v>
          </cell>
          <cell r="P24">
            <v>2214.16</v>
          </cell>
          <cell r="Q24" t="e">
            <v>#DIV/0!</v>
          </cell>
          <cell r="S24">
            <v>0</v>
          </cell>
        </row>
        <row r="26">
          <cell r="C26" t="str">
            <v>Inter-Company Revenue</v>
          </cell>
          <cell r="E26">
            <v>0</v>
          </cell>
          <cell r="F26" t="e">
            <v>#DIV/0!</v>
          </cell>
          <cell r="G26">
            <v>0</v>
          </cell>
          <cell r="H26" t="e">
            <v>#DIV/0!</v>
          </cell>
          <cell r="I26">
            <v>0</v>
          </cell>
          <cell r="J26" t="e">
            <v>#DIV/0!</v>
          </cell>
          <cell r="L26">
            <v>0</v>
          </cell>
          <cell r="M26" t="e">
            <v>#DIV/0!</v>
          </cell>
          <cell r="N26">
            <v>0</v>
          </cell>
          <cell r="O26" t="e">
            <v>#DIV/0!</v>
          </cell>
          <cell r="P26">
            <v>0</v>
          </cell>
          <cell r="Q26" t="e">
            <v>#DIV/0!</v>
          </cell>
          <cell r="S26">
            <v>0</v>
          </cell>
        </row>
        <row r="28">
          <cell r="C28" t="str">
            <v>Proceeds from Sale Of Assets</v>
          </cell>
          <cell r="E28">
            <v>0</v>
          </cell>
          <cell r="F28" t="e">
            <v>#DIV/0!</v>
          </cell>
          <cell r="G28">
            <v>0</v>
          </cell>
          <cell r="H28" t="e">
            <v>#DIV/0!</v>
          </cell>
          <cell r="I28">
            <v>0</v>
          </cell>
          <cell r="J28" t="e">
            <v>#DIV/0!</v>
          </cell>
          <cell r="L28">
            <v>0</v>
          </cell>
          <cell r="M28" t="e">
            <v>#DIV/0!</v>
          </cell>
          <cell r="N28">
            <v>0</v>
          </cell>
          <cell r="O28" t="e">
            <v>#DIV/0!</v>
          </cell>
          <cell r="P28">
            <v>0</v>
          </cell>
          <cell r="Q28" t="e">
            <v>#DIV/0!</v>
          </cell>
          <cell r="S28">
            <v>0</v>
          </cell>
        </row>
        <row r="30">
          <cell r="C30">
            <v>560190</v>
          </cell>
          <cell r="D30" t="str">
            <v>Unrealised gains - derivatives</v>
          </cell>
          <cell r="E30">
            <v>0</v>
          </cell>
          <cell r="F30" t="e">
            <v>#DIV/0!</v>
          </cell>
          <cell r="G30">
            <v>0</v>
          </cell>
          <cell r="H30" t="e">
            <v>#DIV/0!</v>
          </cell>
          <cell r="I30">
            <v>0</v>
          </cell>
          <cell r="J30" t="e">
            <v>#DIV/0!</v>
          </cell>
          <cell r="L30">
            <v>5300000</v>
          </cell>
          <cell r="M30" t="e">
            <v>#DIV/0!</v>
          </cell>
          <cell r="N30">
            <v>0</v>
          </cell>
          <cell r="O30" t="e">
            <v>#DIV/0!</v>
          </cell>
          <cell r="P30">
            <v>5300000</v>
          </cell>
          <cell r="Q30" t="e">
            <v>#DIV/0!</v>
          </cell>
          <cell r="S30">
            <v>0</v>
          </cell>
        </row>
        <row r="31">
          <cell r="C31">
            <v>560192</v>
          </cell>
          <cell r="D31" t="str">
            <v>Vesting Contract Provn Release</v>
          </cell>
          <cell r="E31">
            <v>4000000</v>
          </cell>
          <cell r="F31" t="e">
            <v>#DIV/0!</v>
          </cell>
          <cell r="G31">
            <v>4000000</v>
          </cell>
          <cell r="H31" t="e">
            <v>#DIV/0!</v>
          </cell>
          <cell r="I31">
            <v>0</v>
          </cell>
          <cell r="J31" t="e">
            <v>#DIV/0!</v>
          </cell>
          <cell r="L31">
            <v>48000000</v>
          </cell>
          <cell r="M31" t="e">
            <v>#DIV/0!</v>
          </cell>
          <cell r="N31">
            <v>48000000</v>
          </cell>
          <cell r="O31" t="e">
            <v>#DIV/0!</v>
          </cell>
          <cell r="P31">
            <v>0</v>
          </cell>
          <cell r="Q31" t="e">
            <v>#DIV/0!</v>
          </cell>
          <cell r="S31">
            <v>48000000</v>
          </cell>
        </row>
        <row r="32">
          <cell r="C32" t="str">
            <v>Other Revenue</v>
          </cell>
          <cell r="E32">
            <v>4000000</v>
          </cell>
          <cell r="F32" t="e">
            <v>#DIV/0!</v>
          </cell>
          <cell r="G32">
            <v>4000000</v>
          </cell>
          <cell r="H32" t="e">
            <v>#DIV/0!</v>
          </cell>
          <cell r="I32">
            <v>0</v>
          </cell>
          <cell r="J32" t="e">
            <v>#DIV/0!</v>
          </cell>
          <cell r="L32">
            <v>53300000</v>
          </cell>
          <cell r="M32" t="e">
            <v>#DIV/0!</v>
          </cell>
          <cell r="N32">
            <v>48000000</v>
          </cell>
          <cell r="O32" t="e">
            <v>#DIV/0!</v>
          </cell>
          <cell r="P32">
            <v>5300000</v>
          </cell>
          <cell r="Q32" t="e">
            <v>#DIV/0!</v>
          </cell>
          <cell r="S32">
            <v>48000000</v>
          </cell>
        </row>
        <row r="34">
          <cell r="C34" t="str">
            <v>Project Revenue</v>
          </cell>
          <cell r="E34">
            <v>0</v>
          </cell>
          <cell r="F34" t="e">
            <v>#DIV/0!</v>
          </cell>
          <cell r="G34">
            <v>0</v>
          </cell>
          <cell r="H34" t="e">
            <v>#DIV/0!</v>
          </cell>
          <cell r="I34">
            <v>0</v>
          </cell>
          <cell r="J34" t="e">
            <v>#DIV/0!</v>
          </cell>
          <cell r="L34">
            <v>0</v>
          </cell>
          <cell r="M34" t="e">
            <v>#DIV/0!</v>
          </cell>
          <cell r="N34">
            <v>0</v>
          </cell>
          <cell r="O34" t="e">
            <v>#DIV/0!</v>
          </cell>
          <cell r="P34">
            <v>0</v>
          </cell>
          <cell r="Q34" t="e">
            <v>#DIV/0!</v>
          </cell>
          <cell r="S34">
            <v>0</v>
          </cell>
        </row>
        <row r="36">
          <cell r="C36" t="str">
            <v>Customer Contributions</v>
          </cell>
          <cell r="E36">
            <v>0</v>
          </cell>
          <cell r="F36" t="e">
            <v>#DIV/0!</v>
          </cell>
          <cell r="G36">
            <v>0</v>
          </cell>
          <cell r="H36" t="e">
            <v>#DIV/0!</v>
          </cell>
          <cell r="I36">
            <v>0</v>
          </cell>
          <cell r="J36" t="e">
            <v>#DIV/0!</v>
          </cell>
          <cell r="L36">
            <v>0</v>
          </cell>
          <cell r="M36" t="e">
            <v>#DIV/0!</v>
          </cell>
          <cell r="N36">
            <v>0</v>
          </cell>
          <cell r="O36" t="e">
            <v>#DIV/0!</v>
          </cell>
          <cell r="P36">
            <v>0</v>
          </cell>
          <cell r="Q36" t="e">
            <v>#DIV/0!</v>
          </cell>
          <cell r="S36">
            <v>0</v>
          </cell>
        </row>
        <row r="38">
          <cell r="C38" t="str">
            <v>Margins On Inter-Co Transactns</v>
          </cell>
          <cell r="E38">
            <v>0</v>
          </cell>
          <cell r="F38" t="e">
            <v>#DIV/0!</v>
          </cell>
          <cell r="G38">
            <v>0</v>
          </cell>
          <cell r="H38" t="e">
            <v>#DIV/0!</v>
          </cell>
          <cell r="I38">
            <v>0</v>
          </cell>
          <cell r="J38" t="e">
            <v>#DIV/0!</v>
          </cell>
          <cell r="L38">
            <v>0</v>
          </cell>
          <cell r="M38" t="e">
            <v>#DIV/0!</v>
          </cell>
          <cell r="N38">
            <v>0</v>
          </cell>
          <cell r="O38" t="e">
            <v>#DIV/0!</v>
          </cell>
          <cell r="P38">
            <v>0</v>
          </cell>
          <cell r="Q38" t="e">
            <v>#DIV/0!</v>
          </cell>
          <cell r="S38">
            <v>0</v>
          </cell>
        </row>
        <row r="40">
          <cell r="E40">
            <v>10107577.800000001</v>
          </cell>
          <cell r="F40" t="e">
            <v>#DIV/0!</v>
          </cell>
          <cell r="G40">
            <v>9988333.3300000001</v>
          </cell>
          <cell r="H40" t="e">
            <v>#DIV/0!</v>
          </cell>
          <cell r="I40">
            <v>119244.46999999993</v>
          </cell>
          <cell r="J40" t="e">
            <v>#DIV/0!</v>
          </cell>
          <cell r="L40">
            <v>170424797.58999997</v>
          </cell>
          <cell r="M40" t="e">
            <v>#DIV/0!</v>
          </cell>
          <cell r="N40">
            <v>162061699.91</v>
          </cell>
          <cell r="O40" t="e">
            <v>#DIV/0!</v>
          </cell>
          <cell r="P40">
            <v>8363097.6799999811</v>
          </cell>
          <cell r="Q40" t="e">
            <v>#DIV/0!</v>
          </cell>
          <cell r="S40">
            <v>162061699.91</v>
          </cell>
        </row>
        <row r="44">
          <cell r="C44" t="str">
            <v>Cost Of Sales</v>
          </cell>
          <cell r="E44">
            <v>0</v>
          </cell>
          <cell r="F44" t="e">
            <v>#DIV/0!</v>
          </cell>
          <cell r="G44">
            <v>0</v>
          </cell>
          <cell r="H44" t="e">
            <v>#DIV/0!</v>
          </cell>
          <cell r="I44">
            <v>0</v>
          </cell>
          <cell r="J44" t="e">
            <v>#DIV/0!</v>
          </cell>
          <cell r="L44">
            <v>0</v>
          </cell>
          <cell r="M44" t="e">
            <v>#DIV/0!</v>
          </cell>
          <cell r="N44">
            <v>0</v>
          </cell>
          <cell r="O44" t="e">
            <v>#DIV/0!</v>
          </cell>
          <cell r="P44">
            <v>0</v>
          </cell>
          <cell r="Q44" t="e">
            <v>#DIV/0!</v>
          </cell>
          <cell r="S44">
            <v>0</v>
          </cell>
        </row>
        <row r="46">
          <cell r="C46">
            <v>602020</v>
          </cell>
          <cell r="D46" t="str">
            <v>Cost of Gas</v>
          </cell>
          <cell r="E46">
            <v>5121901.6399999997</v>
          </cell>
          <cell r="F46" t="e">
            <v>#DIV/0!</v>
          </cell>
          <cell r="G46">
            <v>4113000</v>
          </cell>
          <cell r="H46" t="e">
            <v>#DIV/0!</v>
          </cell>
          <cell r="I46">
            <v>1008901.6399999997</v>
          </cell>
          <cell r="J46" t="e">
            <v>#DIV/0!</v>
          </cell>
          <cell r="L46">
            <v>75397868.629999995</v>
          </cell>
          <cell r="M46" t="e">
            <v>#DIV/0!</v>
          </cell>
          <cell r="N46">
            <v>83018000</v>
          </cell>
          <cell r="O46" t="e">
            <v>#DIV/0!</v>
          </cell>
          <cell r="P46">
            <v>-7620131.3700000048</v>
          </cell>
          <cell r="Q46" t="e">
            <v>#DIV/0!</v>
          </cell>
          <cell r="S46">
            <v>83018000</v>
          </cell>
        </row>
        <row r="47">
          <cell r="C47">
            <v>602055</v>
          </cell>
          <cell r="D47" t="str">
            <v>Gas fixed costs</v>
          </cell>
          <cell r="E47">
            <v>1350082.64</v>
          </cell>
          <cell r="F47" t="e">
            <v>#DIV/0!</v>
          </cell>
          <cell r="G47">
            <v>0</v>
          </cell>
          <cell r="H47" t="e">
            <v>#DIV/0!</v>
          </cell>
          <cell r="I47">
            <v>1350082.64</v>
          </cell>
          <cell r="J47" t="e">
            <v>#DIV/0!</v>
          </cell>
          <cell r="L47">
            <v>16868996.010000002</v>
          </cell>
          <cell r="M47" t="e">
            <v>#DIV/0!</v>
          </cell>
          <cell r="N47">
            <v>0</v>
          </cell>
          <cell r="O47" t="e">
            <v>#DIV/0!</v>
          </cell>
          <cell r="P47">
            <v>16868996.010000002</v>
          </cell>
          <cell r="Q47" t="e">
            <v>#DIV/0!</v>
          </cell>
          <cell r="S47">
            <v>0</v>
          </cell>
        </row>
        <row r="48">
          <cell r="C48">
            <v>602260</v>
          </cell>
          <cell r="D48" t="str">
            <v>COGS Fuel Oil</v>
          </cell>
          <cell r="E48">
            <v>-10829.23</v>
          </cell>
          <cell r="F48" t="e">
            <v>#DIV/0!</v>
          </cell>
          <cell r="G48">
            <v>0</v>
          </cell>
          <cell r="H48" t="e">
            <v>#DIV/0!</v>
          </cell>
          <cell r="I48">
            <v>-10829.23</v>
          </cell>
          <cell r="J48" t="e">
            <v>#DIV/0!</v>
          </cell>
          <cell r="L48">
            <v>2038392.61</v>
          </cell>
          <cell r="M48" t="e">
            <v>#DIV/0!</v>
          </cell>
          <cell r="N48">
            <v>0</v>
          </cell>
          <cell r="O48" t="e">
            <v>#DIV/0!</v>
          </cell>
          <cell r="P48">
            <v>2038392.61</v>
          </cell>
          <cell r="Q48" t="e">
            <v>#DIV/0!</v>
          </cell>
          <cell r="S48">
            <v>0</v>
          </cell>
        </row>
        <row r="49">
          <cell r="C49">
            <v>605800</v>
          </cell>
          <cell r="D49" t="str">
            <v>Energy Fees</v>
          </cell>
          <cell r="E49">
            <v>61479.66</v>
          </cell>
          <cell r="F49" t="e">
            <v>#DIV/0!</v>
          </cell>
          <cell r="G49">
            <v>0</v>
          </cell>
          <cell r="H49" t="e">
            <v>#DIV/0!</v>
          </cell>
          <cell r="I49">
            <v>61479.66</v>
          </cell>
          <cell r="J49" t="e">
            <v>#DIV/0!</v>
          </cell>
          <cell r="L49">
            <v>553760.9</v>
          </cell>
          <cell r="M49" t="e">
            <v>#DIV/0!</v>
          </cell>
          <cell r="N49">
            <v>0</v>
          </cell>
          <cell r="O49" t="e">
            <v>#DIV/0!</v>
          </cell>
          <cell r="P49">
            <v>553760.9</v>
          </cell>
          <cell r="Q49" t="e">
            <v>#DIV/0!</v>
          </cell>
          <cell r="S49">
            <v>0</v>
          </cell>
        </row>
        <row r="50">
          <cell r="C50">
            <v>605820</v>
          </cell>
          <cell r="D50" t="str">
            <v>Ancillary Charges</v>
          </cell>
          <cell r="E50">
            <v>18630.57</v>
          </cell>
          <cell r="F50" t="e">
            <v>#DIV/0!</v>
          </cell>
          <cell r="G50">
            <v>0</v>
          </cell>
          <cell r="H50" t="e">
            <v>#DIV/0!</v>
          </cell>
          <cell r="I50">
            <v>18630.57</v>
          </cell>
          <cell r="J50" t="e">
            <v>#DIV/0!</v>
          </cell>
          <cell r="L50">
            <v>5049097.33</v>
          </cell>
          <cell r="M50" t="e">
            <v>#DIV/0!</v>
          </cell>
          <cell r="N50">
            <v>0</v>
          </cell>
          <cell r="O50" t="e">
            <v>#DIV/0!</v>
          </cell>
          <cell r="P50">
            <v>5049097.33</v>
          </cell>
          <cell r="Q50" t="e">
            <v>#DIV/0!</v>
          </cell>
          <cell r="S50">
            <v>0</v>
          </cell>
        </row>
        <row r="51">
          <cell r="C51">
            <v>607015</v>
          </cell>
          <cell r="D51" t="str">
            <v>Network Fees</v>
          </cell>
          <cell r="E51">
            <v>169960.69</v>
          </cell>
          <cell r="F51" t="e">
            <v>#DIV/0!</v>
          </cell>
          <cell r="G51">
            <v>0</v>
          </cell>
          <cell r="H51" t="e">
            <v>#DIV/0!</v>
          </cell>
          <cell r="I51">
            <v>169960.69</v>
          </cell>
          <cell r="J51" t="e">
            <v>#DIV/0!</v>
          </cell>
          <cell r="L51">
            <v>1981645.1</v>
          </cell>
          <cell r="M51" t="e">
            <v>#DIV/0!</v>
          </cell>
          <cell r="N51">
            <v>0</v>
          </cell>
          <cell r="O51" t="e">
            <v>#DIV/0!</v>
          </cell>
          <cell r="P51">
            <v>1981645.1</v>
          </cell>
          <cell r="Q51" t="e">
            <v>#DIV/0!</v>
          </cell>
          <cell r="S51">
            <v>0</v>
          </cell>
        </row>
        <row r="52">
          <cell r="C52" t="str">
            <v>Energy Cost of Sales</v>
          </cell>
          <cell r="E52">
            <v>6711225.9699999997</v>
          </cell>
          <cell r="F52" t="e">
            <v>#DIV/0!</v>
          </cell>
          <cell r="G52">
            <v>4113000</v>
          </cell>
          <cell r="H52" t="e">
            <v>#DIV/0!</v>
          </cell>
          <cell r="I52">
            <v>2598225.9699999997</v>
          </cell>
          <cell r="J52" t="e">
            <v>#DIV/0!</v>
          </cell>
          <cell r="L52">
            <v>101889760.58</v>
          </cell>
          <cell r="M52" t="e">
            <v>#DIV/0!</v>
          </cell>
          <cell r="N52">
            <v>83018000</v>
          </cell>
          <cell r="O52" t="e">
            <v>#DIV/0!</v>
          </cell>
          <cell r="P52">
            <v>18871760.579999998</v>
          </cell>
          <cell r="Q52" t="e">
            <v>#DIV/0!</v>
          </cell>
          <cell r="S52">
            <v>83018000</v>
          </cell>
        </row>
        <row r="54">
          <cell r="C54" t="str">
            <v>Salaries</v>
          </cell>
          <cell r="E54">
            <v>0</v>
          </cell>
          <cell r="F54" t="e">
            <v>#DIV/0!</v>
          </cell>
          <cell r="G54">
            <v>0</v>
          </cell>
          <cell r="H54" t="e">
            <v>#DIV/0!</v>
          </cell>
          <cell r="I54">
            <v>0</v>
          </cell>
          <cell r="J54" t="e">
            <v>#DIV/0!</v>
          </cell>
          <cell r="L54">
            <v>0</v>
          </cell>
          <cell r="M54" t="e">
            <v>#DIV/0!</v>
          </cell>
          <cell r="N54">
            <v>0</v>
          </cell>
          <cell r="O54" t="e">
            <v>#DIV/0!</v>
          </cell>
          <cell r="P54">
            <v>0</v>
          </cell>
          <cell r="Q54" t="e">
            <v>#DIV/0!</v>
          </cell>
          <cell r="S54">
            <v>0</v>
          </cell>
        </row>
        <row r="56">
          <cell r="C56" t="str">
            <v>Wages</v>
          </cell>
          <cell r="E56">
            <v>0</v>
          </cell>
          <cell r="F56" t="e">
            <v>#DIV/0!</v>
          </cell>
          <cell r="G56">
            <v>0</v>
          </cell>
          <cell r="H56" t="e">
            <v>#DIV/0!</v>
          </cell>
          <cell r="I56">
            <v>0</v>
          </cell>
          <cell r="J56" t="e">
            <v>#DIV/0!</v>
          </cell>
          <cell r="L56">
            <v>0</v>
          </cell>
          <cell r="M56" t="e">
            <v>#DIV/0!</v>
          </cell>
          <cell r="N56">
            <v>0</v>
          </cell>
          <cell r="O56" t="e">
            <v>#DIV/0!</v>
          </cell>
          <cell r="P56">
            <v>0</v>
          </cell>
          <cell r="Q56" t="e">
            <v>#DIV/0!</v>
          </cell>
          <cell r="S56">
            <v>0</v>
          </cell>
        </row>
        <row r="58">
          <cell r="C58" t="str">
            <v>Materials</v>
          </cell>
          <cell r="E58">
            <v>0</v>
          </cell>
          <cell r="F58" t="e">
            <v>#DIV/0!</v>
          </cell>
          <cell r="G58">
            <v>0</v>
          </cell>
          <cell r="H58" t="e">
            <v>#DIV/0!</v>
          </cell>
          <cell r="I58">
            <v>0</v>
          </cell>
          <cell r="J58" t="e">
            <v>#DIV/0!</v>
          </cell>
          <cell r="L58">
            <v>0</v>
          </cell>
          <cell r="M58" t="e">
            <v>#DIV/0!</v>
          </cell>
          <cell r="N58">
            <v>0</v>
          </cell>
          <cell r="O58" t="e">
            <v>#DIV/0!</v>
          </cell>
          <cell r="P58">
            <v>0</v>
          </cell>
          <cell r="Q58" t="e">
            <v>#DIV/0!</v>
          </cell>
          <cell r="S58">
            <v>0</v>
          </cell>
        </row>
        <row r="60">
          <cell r="C60" t="str">
            <v>Contracts &amp; Miscellaneous</v>
          </cell>
        </row>
        <row r="62">
          <cell r="C62">
            <v>640000</v>
          </cell>
          <cell r="D62" t="str">
            <v>Contracts</v>
          </cell>
          <cell r="E62">
            <v>345</v>
          </cell>
          <cell r="F62" t="e">
            <v>#DIV/0!</v>
          </cell>
          <cell r="G62">
            <v>0</v>
          </cell>
          <cell r="H62" t="e">
            <v>#DIV/0!</v>
          </cell>
          <cell r="I62">
            <v>345</v>
          </cell>
          <cell r="J62" t="e">
            <v>#DIV/0!</v>
          </cell>
          <cell r="L62">
            <v>4843</v>
          </cell>
          <cell r="M62" t="e">
            <v>#DIV/0!</v>
          </cell>
          <cell r="N62">
            <v>0</v>
          </cell>
          <cell r="O62" t="e">
            <v>#DIV/0!</v>
          </cell>
          <cell r="P62">
            <v>4843</v>
          </cell>
          <cell r="Q62" t="e">
            <v>#DIV/0!</v>
          </cell>
          <cell r="S62">
            <v>0</v>
          </cell>
        </row>
        <row r="63">
          <cell r="C63">
            <v>640510</v>
          </cell>
          <cell r="D63" t="str">
            <v>Contracts - Meter Reading</v>
          </cell>
          <cell r="E63">
            <v>1024.5899999999999</v>
          </cell>
          <cell r="F63" t="e">
            <v>#DIV/0!</v>
          </cell>
          <cell r="G63">
            <v>0</v>
          </cell>
          <cell r="H63" t="e">
            <v>#DIV/0!</v>
          </cell>
          <cell r="I63">
            <v>1024.5899999999999</v>
          </cell>
          <cell r="J63" t="e">
            <v>#DIV/0!</v>
          </cell>
          <cell r="L63">
            <v>13524.57</v>
          </cell>
          <cell r="M63" t="e">
            <v>#DIV/0!</v>
          </cell>
          <cell r="N63">
            <v>0</v>
          </cell>
          <cell r="O63" t="e">
            <v>#DIV/0!</v>
          </cell>
          <cell r="P63">
            <v>13524.57</v>
          </cell>
          <cell r="Q63" t="e">
            <v>#DIV/0!</v>
          </cell>
          <cell r="S63">
            <v>0</v>
          </cell>
        </row>
        <row r="64">
          <cell r="C64">
            <v>640855</v>
          </cell>
          <cell r="D64" t="str">
            <v>Legal Expenses Tax Deductible</v>
          </cell>
          <cell r="E64">
            <v>2205</v>
          </cell>
          <cell r="F64" t="e">
            <v>#DIV/0!</v>
          </cell>
          <cell r="G64">
            <v>0</v>
          </cell>
          <cell r="H64" t="e">
            <v>#DIV/0!</v>
          </cell>
          <cell r="I64">
            <v>2205</v>
          </cell>
          <cell r="J64" t="e">
            <v>#DIV/0!</v>
          </cell>
          <cell r="L64">
            <v>2205</v>
          </cell>
          <cell r="M64" t="e">
            <v>#DIV/0!</v>
          </cell>
          <cell r="N64">
            <v>0</v>
          </cell>
          <cell r="O64" t="e">
            <v>#DIV/0!</v>
          </cell>
          <cell r="P64">
            <v>2205</v>
          </cell>
          <cell r="Q64" t="e">
            <v>#DIV/0!</v>
          </cell>
          <cell r="S64">
            <v>0</v>
          </cell>
        </row>
        <row r="65">
          <cell r="C65" t="str">
            <v>Contracts, Consult &amp; Prof Exp</v>
          </cell>
          <cell r="E65">
            <v>3574.59</v>
          </cell>
          <cell r="F65" t="e">
            <v>#DIV/0!</v>
          </cell>
          <cell r="G65">
            <v>0</v>
          </cell>
          <cell r="H65" t="e">
            <v>#DIV/0!</v>
          </cell>
          <cell r="I65">
            <v>3574.59</v>
          </cell>
          <cell r="J65" t="e">
            <v>#DIV/0!</v>
          </cell>
          <cell r="L65">
            <v>20572.57</v>
          </cell>
          <cell r="M65" t="e">
            <v>#DIV/0!</v>
          </cell>
          <cell r="N65">
            <v>0</v>
          </cell>
          <cell r="O65" t="e">
            <v>#DIV/0!</v>
          </cell>
          <cell r="P65">
            <v>20572.57</v>
          </cell>
          <cell r="Q65" t="e">
            <v>#DIV/0!</v>
          </cell>
          <cell r="S65">
            <v>0</v>
          </cell>
        </row>
        <row r="67">
          <cell r="C67" t="str">
            <v>Inter Company Margins</v>
          </cell>
          <cell r="E67">
            <v>0</v>
          </cell>
          <cell r="F67" t="e">
            <v>#DIV/0!</v>
          </cell>
          <cell r="G67">
            <v>0</v>
          </cell>
          <cell r="H67" t="e">
            <v>#DIV/0!</v>
          </cell>
          <cell r="I67">
            <v>0</v>
          </cell>
          <cell r="J67" t="e">
            <v>#DIV/0!</v>
          </cell>
          <cell r="L67">
            <v>0</v>
          </cell>
          <cell r="M67" t="e">
            <v>#DIV/0!</v>
          </cell>
          <cell r="N67">
            <v>0</v>
          </cell>
          <cell r="O67" t="e">
            <v>#DIV/0!</v>
          </cell>
          <cell r="P67">
            <v>0</v>
          </cell>
          <cell r="Q67" t="e">
            <v>#DIV/0!</v>
          </cell>
          <cell r="S67">
            <v>0</v>
          </cell>
        </row>
        <row r="69">
          <cell r="C69">
            <v>641858</v>
          </cell>
          <cell r="D69" t="str">
            <v>Contracts TXU SA</v>
          </cell>
          <cell r="E69">
            <v>0</v>
          </cell>
          <cell r="F69" t="e">
            <v>#DIV/0!</v>
          </cell>
          <cell r="G69">
            <v>0</v>
          </cell>
          <cell r="H69" t="e">
            <v>#DIV/0!</v>
          </cell>
          <cell r="I69">
            <v>0</v>
          </cell>
          <cell r="J69" t="e">
            <v>#DIV/0!</v>
          </cell>
          <cell r="L69">
            <v>0</v>
          </cell>
          <cell r="M69" t="e">
            <v>#DIV/0!</v>
          </cell>
          <cell r="N69">
            <v>0</v>
          </cell>
          <cell r="O69" t="e">
            <v>#DIV/0!</v>
          </cell>
          <cell r="P69">
            <v>0</v>
          </cell>
          <cell r="Q69" t="e">
            <v>#DIV/0!</v>
          </cell>
          <cell r="S69">
            <v>0</v>
          </cell>
        </row>
        <row r="70">
          <cell r="C70" t="str">
            <v>Inter Co Contract Expenditure</v>
          </cell>
          <cell r="E70">
            <v>0</v>
          </cell>
          <cell r="F70" t="e">
            <v>#DIV/0!</v>
          </cell>
          <cell r="G70">
            <v>0</v>
          </cell>
          <cell r="H70" t="e">
            <v>#DIV/0!</v>
          </cell>
          <cell r="I70">
            <v>0</v>
          </cell>
          <cell r="J70" t="e">
            <v>#DIV/0!</v>
          </cell>
          <cell r="L70">
            <v>0</v>
          </cell>
          <cell r="M70" t="e">
            <v>#DIV/0!</v>
          </cell>
          <cell r="N70">
            <v>0</v>
          </cell>
          <cell r="O70" t="e">
            <v>#DIV/0!</v>
          </cell>
          <cell r="P70">
            <v>0</v>
          </cell>
          <cell r="Q70" t="e">
            <v>#DIV/0!</v>
          </cell>
          <cell r="S70">
            <v>0</v>
          </cell>
        </row>
        <row r="72">
          <cell r="C72">
            <v>642040</v>
          </cell>
          <cell r="D72" t="str">
            <v>Insurance premiums</v>
          </cell>
          <cell r="E72">
            <v>75268.820000000007</v>
          </cell>
          <cell r="F72" t="e">
            <v>#DIV/0!</v>
          </cell>
          <cell r="G72">
            <v>0</v>
          </cell>
          <cell r="H72" t="e">
            <v>#DIV/0!</v>
          </cell>
          <cell r="I72">
            <v>75268.820000000007</v>
          </cell>
          <cell r="J72" t="e">
            <v>#DIV/0!</v>
          </cell>
          <cell r="L72">
            <v>75268.820000000007</v>
          </cell>
          <cell r="M72" t="e">
            <v>#DIV/0!</v>
          </cell>
          <cell r="N72">
            <v>0</v>
          </cell>
          <cell r="O72" t="e">
            <v>#DIV/0!</v>
          </cell>
          <cell r="P72">
            <v>75268.820000000007</v>
          </cell>
          <cell r="Q72" t="e">
            <v>#DIV/0!</v>
          </cell>
          <cell r="S72">
            <v>0</v>
          </cell>
        </row>
        <row r="73">
          <cell r="C73" t="str">
            <v>Insurance Expenditure</v>
          </cell>
          <cell r="E73">
            <v>75268.820000000007</v>
          </cell>
          <cell r="F73" t="e">
            <v>#DIV/0!</v>
          </cell>
          <cell r="G73">
            <v>0</v>
          </cell>
          <cell r="H73" t="e">
            <v>#DIV/0!</v>
          </cell>
          <cell r="I73">
            <v>75268.820000000007</v>
          </cell>
          <cell r="J73" t="e">
            <v>#DIV/0!</v>
          </cell>
          <cell r="L73">
            <v>75268.820000000007</v>
          </cell>
          <cell r="M73" t="e">
            <v>#DIV/0!</v>
          </cell>
          <cell r="N73">
            <v>0</v>
          </cell>
          <cell r="O73" t="e">
            <v>#DIV/0!</v>
          </cell>
          <cell r="P73">
            <v>75268.820000000007</v>
          </cell>
          <cell r="Q73" t="e">
            <v>#DIV/0!</v>
          </cell>
          <cell r="S73">
            <v>0</v>
          </cell>
        </row>
        <row r="75">
          <cell r="C75">
            <v>643050</v>
          </cell>
          <cell r="D75" t="str">
            <v>Hire - Vehicles</v>
          </cell>
          <cell r="E75">
            <v>0</v>
          </cell>
          <cell r="F75" t="e">
            <v>#DIV/0!</v>
          </cell>
          <cell r="G75">
            <v>0</v>
          </cell>
          <cell r="H75" t="e">
            <v>#DIV/0!</v>
          </cell>
          <cell r="I75">
            <v>0</v>
          </cell>
          <cell r="J75" t="e">
            <v>#DIV/0!</v>
          </cell>
          <cell r="L75">
            <v>216</v>
          </cell>
          <cell r="M75" t="e">
            <v>#DIV/0!</v>
          </cell>
          <cell r="N75">
            <v>0</v>
          </cell>
          <cell r="O75" t="e">
            <v>#DIV/0!</v>
          </cell>
          <cell r="P75">
            <v>216</v>
          </cell>
          <cell r="Q75" t="e">
            <v>#DIV/0!</v>
          </cell>
          <cell r="S75">
            <v>0</v>
          </cell>
        </row>
        <row r="76">
          <cell r="C76">
            <v>643908</v>
          </cell>
          <cell r="D76" t="str">
            <v>Freight &amp; Courier Fees</v>
          </cell>
          <cell r="E76">
            <v>0</v>
          </cell>
          <cell r="F76" t="e">
            <v>#DIV/0!</v>
          </cell>
          <cell r="G76">
            <v>0</v>
          </cell>
          <cell r="H76" t="e">
            <v>#DIV/0!</v>
          </cell>
          <cell r="I76">
            <v>0</v>
          </cell>
          <cell r="J76" t="e">
            <v>#DIV/0!</v>
          </cell>
          <cell r="L76">
            <v>21.65</v>
          </cell>
          <cell r="M76" t="e">
            <v>#DIV/0!</v>
          </cell>
          <cell r="N76">
            <v>0</v>
          </cell>
          <cell r="O76" t="e">
            <v>#DIV/0!</v>
          </cell>
          <cell r="P76">
            <v>21.65</v>
          </cell>
          <cell r="Q76" t="e">
            <v>#DIV/0!</v>
          </cell>
          <cell r="S76">
            <v>0</v>
          </cell>
        </row>
        <row r="77">
          <cell r="C77" t="str">
            <v>Motor Vehicle &amp; Lease Exp</v>
          </cell>
          <cell r="E77">
            <v>0</v>
          </cell>
          <cell r="F77" t="e">
            <v>#DIV/0!</v>
          </cell>
          <cell r="G77">
            <v>0</v>
          </cell>
          <cell r="H77" t="e">
            <v>#DIV/0!</v>
          </cell>
          <cell r="I77">
            <v>0</v>
          </cell>
          <cell r="J77" t="e">
            <v>#DIV/0!</v>
          </cell>
          <cell r="L77">
            <v>237.65</v>
          </cell>
          <cell r="M77" t="e">
            <v>#DIV/0!</v>
          </cell>
          <cell r="N77">
            <v>0</v>
          </cell>
          <cell r="O77" t="e">
            <v>#DIV/0!</v>
          </cell>
          <cell r="P77">
            <v>237.65</v>
          </cell>
          <cell r="Q77" t="e">
            <v>#DIV/0!</v>
          </cell>
          <cell r="S77">
            <v>0</v>
          </cell>
        </row>
        <row r="79">
          <cell r="C79">
            <v>644070</v>
          </cell>
          <cell r="D79" t="str">
            <v>Bad Debts Expense</v>
          </cell>
          <cell r="E79">
            <v>0.01</v>
          </cell>
          <cell r="F79" t="e">
            <v>#DIV/0!</v>
          </cell>
          <cell r="G79">
            <v>0</v>
          </cell>
          <cell r="H79" t="e">
            <v>#DIV/0!</v>
          </cell>
          <cell r="I79">
            <v>0.01</v>
          </cell>
          <cell r="J79" t="e">
            <v>#DIV/0!</v>
          </cell>
          <cell r="L79">
            <v>0.06</v>
          </cell>
          <cell r="M79" t="e">
            <v>#DIV/0!</v>
          </cell>
          <cell r="N79">
            <v>0</v>
          </cell>
          <cell r="O79" t="e">
            <v>#DIV/0!</v>
          </cell>
          <cell r="P79">
            <v>0.06</v>
          </cell>
          <cell r="Q79" t="e">
            <v>#DIV/0!</v>
          </cell>
          <cell r="S79">
            <v>0</v>
          </cell>
        </row>
        <row r="80">
          <cell r="C80" t="str">
            <v>Customer Expenses</v>
          </cell>
          <cell r="E80">
            <v>0.01</v>
          </cell>
          <cell r="F80" t="e">
            <v>#DIV/0!</v>
          </cell>
          <cell r="G80">
            <v>0</v>
          </cell>
          <cell r="H80" t="e">
            <v>#DIV/0!</v>
          </cell>
          <cell r="I80">
            <v>0.01</v>
          </cell>
          <cell r="J80" t="e">
            <v>#DIV/0!</v>
          </cell>
          <cell r="L80">
            <v>0.06</v>
          </cell>
          <cell r="M80" t="e">
            <v>#DIV/0!</v>
          </cell>
          <cell r="N80">
            <v>0</v>
          </cell>
          <cell r="O80" t="e">
            <v>#DIV/0!</v>
          </cell>
          <cell r="P80">
            <v>0.06</v>
          </cell>
          <cell r="Q80" t="e">
            <v>#DIV/0!</v>
          </cell>
          <cell r="S80">
            <v>0</v>
          </cell>
        </row>
        <row r="82">
          <cell r="C82" t="str">
            <v>Computing Expenses</v>
          </cell>
          <cell r="E82">
            <v>0</v>
          </cell>
          <cell r="F82" t="e">
            <v>#DIV/0!</v>
          </cell>
          <cell r="G82">
            <v>0</v>
          </cell>
          <cell r="H82" t="e">
            <v>#DIV/0!</v>
          </cell>
          <cell r="I82">
            <v>0</v>
          </cell>
          <cell r="J82" t="e">
            <v>#DIV/0!</v>
          </cell>
          <cell r="L82">
            <v>0</v>
          </cell>
          <cell r="M82" t="e">
            <v>#DIV/0!</v>
          </cell>
          <cell r="N82">
            <v>0</v>
          </cell>
          <cell r="O82" t="e">
            <v>#DIV/0!</v>
          </cell>
          <cell r="P82">
            <v>0</v>
          </cell>
          <cell r="Q82" t="e">
            <v>#DIV/0!</v>
          </cell>
          <cell r="S82">
            <v>0</v>
          </cell>
        </row>
        <row r="84">
          <cell r="C84" t="str">
            <v>Communications Expenditure</v>
          </cell>
          <cell r="E84">
            <v>0</v>
          </cell>
          <cell r="F84" t="e">
            <v>#DIV/0!</v>
          </cell>
          <cell r="G84">
            <v>0</v>
          </cell>
          <cell r="H84" t="e">
            <v>#DIV/0!</v>
          </cell>
          <cell r="I84">
            <v>0</v>
          </cell>
          <cell r="J84" t="e">
            <v>#DIV/0!</v>
          </cell>
          <cell r="L84">
            <v>0</v>
          </cell>
          <cell r="M84" t="e">
            <v>#DIV/0!</v>
          </cell>
          <cell r="N84">
            <v>0</v>
          </cell>
          <cell r="O84" t="e">
            <v>#DIV/0!</v>
          </cell>
          <cell r="P84">
            <v>0</v>
          </cell>
          <cell r="Q84" t="e">
            <v>#DIV/0!</v>
          </cell>
          <cell r="S84">
            <v>0</v>
          </cell>
        </row>
        <row r="86">
          <cell r="C86" t="str">
            <v>Marketing Expenses</v>
          </cell>
          <cell r="E86">
            <v>0</v>
          </cell>
          <cell r="F86" t="e">
            <v>#DIV/0!</v>
          </cell>
          <cell r="G86">
            <v>0</v>
          </cell>
          <cell r="H86" t="e">
            <v>#DIV/0!</v>
          </cell>
          <cell r="I86">
            <v>0</v>
          </cell>
          <cell r="J86" t="e">
            <v>#DIV/0!</v>
          </cell>
          <cell r="L86">
            <v>0</v>
          </cell>
          <cell r="M86" t="e">
            <v>#DIV/0!</v>
          </cell>
          <cell r="N86">
            <v>0</v>
          </cell>
          <cell r="O86" t="e">
            <v>#DIV/0!</v>
          </cell>
          <cell r="P86">
            <v>0</v>
          </cell>
          <cell r="Q86" t="e">
            <v>#DIV/0!</v>
          </cell>
          <cell r="S86">
            <v>0</v>
          </cell>
        </row>
        <row r="88">
          <cell r="C88">
            <v>648030</v>
          </cell>
          <cell r="D88" t="str">
            <v>Bank Fees</v>
          </cell>
          <cell r="E88">
            <v>82</v>
          </cell>
          <cell r="F88" t="e">
            <v>#DIV/0!</v>
          </cell>
          <cell r="G88">
            <v>0</v>
          </cell>
          <cell r="H88" t="e">
            <v>#DIV/0!</v>
          </cell>
          <cell r="I88">
            <v>82</v>
          </cell>
          <cell r="J88" t="e">
            <v>#DIV/0!</v>
          </cell>
          <cell r="L88">
            <v>933</v>
          </cell>
          <cell r="M88" t="e">
            <v>#DIV/0!</v>
          </cell>
          <cell r="N88">
            <v>0</v>
          </cell>
          <cell r="O88" t="e">
            <v>#DIV/0!</v>
          </cell>
          <cell r="P88">
            <v>933</v>
          </cell>
          <cell r="Q88" t="e">
            <v>#DIV/0!</v>
          </cell>
          <cell r="S88">
            <v>0</v>
          </cell>
        </row>
        <row r="89">
          <cell r="C89">
            <v>648230</v>
          </cell>
          <cell r="D89" t="str">
            <v>Elec Expense</v>
          </cell>
          <cell r="E89">
            <v>53289.11</v>
          </cell>
          <cell r="F89" t="e">
            <v>#DIV/0!</v>
          </cell>
          <cell r="G89">
            <v>0</v>
          </cell>
          <cell r="H89" t="e">
            <v>#DIV/0!</v>
          </cell>
          <cell r="I89">
            <v>53289.11</v>
          </cell>
          <cell r="J89" t="e">
            <v>#DIV/0!</v>
          </cell>
          <cell r="L89">
            <v>1018182.39</v>
          </cell>
          <cell r="M89" t="e">
            <v>#DIV/0!</v>
          </cell>
          <cell r="N89">
            <v>0</v>
          </cell>
          <cell r="O89" t="e">
            <v>#DIV/0!</v>
          </cell>
          <cell r="P89">
            <v>1018182.39</v>
          </cell>
          <cell r="Q89" t="e">
            <v>#DIV/0!</v>
          </cell>
          <cell r="S89">
            <v>0</v>
          </cell>
        </row>
        <row r="90">
          <cell r="C90">
            <v>648300</v>
          </cell>
          <cell r="D90" t="str">
            <v>Stamp Duty</v>
          </cell>
          <cell r="E90">
            <v>8279.57</v>
          </cell>
          <cell r="F90" t="e">
            <v>#DIV/0!</v>
          </cell>
          <cell r="G90">
            <v>0</v>
          </cell>
          <cell r="H90" t="e">
            <v>#DIV/0!</v>
          </cell>
          <cell r="I90">
            <v>8279.57</v>
          </cell>
          <cell r="J90" t="e">
            <v>#DIV/0!</v>
          </cell>
          <cell r="L90">
            <v>8279.57</v>
          </cell>
          <cell r="M90" t="e">
            <v>#DIV/0!</v>
          </cell>
          <cell r="N90">
            <v>0</v>
          </cell>
          <cell r="O90" t="e">
            <v>#DIV/0!</v>
          </cell>
          <cell r="P90">
            <v>8279.57</v>
          </cell>
          <cell r="Q90" t="e">
            <v>#DIV/0!</v>
          </cell>
          <cell r="S90">
            <v>0</v>
          </cell>
        </row>
        <row r="91">
          <cell r="C91" t="str">
            <v>Rates Taxes Licences &amp; Charges</v>
          </cell>
          <cell r="E91">
            <v>61650.68</v>
          </cell>
          <cell r="F91" t="e">
            <v>#DIV/0!</v>
          </cell>
          <cell r="G91">
            <v>0</v>
          </cell>
          <cell r="H91" t="e">
            <v>#DIV/0!</v>
          </cell>
          <cell r="I91">
            <v>61650.68</v>
          </cell>
          <cell r="J91" t="e">
            <v>#DIV/0!</v>
          </cell>
          <cell r="L91">
            <v>1027394.96</v>
          </cell>
          <cell r="M91" t="e">
            <v>#DIV/0!</v>
          </cell>
          <cell r="N91">
            <v>0</v>
          </cell>
          <cell r="O91" t="e">
            <v>#DIV/0!</v>
          </cell>
          <cell r="P91">
            <v>1027394.96</v>
          </cell>
          <cell r="Q91" t="e">
            <v>#DIV/0!</v>
          </cell>
          <cell r="S91">
            <v>0</v>
          </cell>
        </row>
        <row r="93">
          <cell r="C93" t="str">
            <v>Financial Adjustments</v>
          </cell>
          <cell r="E93">
            <v>0</v>
          </cell>
          <cell r="F93" t="e">
            <v>#DIV/0!</v>
          </cell>
          <cell r="G93">
            <v>0</v>
          </cell>
          <cell r="H93" t="e">
            <v>#DIV/0!</v>
          </cell>
          <cell r="I93">
            <v>0</v>
          </cell>
          <cell r="J93" t="e">
            <v>#DIV/0!</v>
          </cell>
          <cell r="L93">
            <v>0</v>
          </cell>
          <cell r="M93" t="e">
            <v>#DIV/0!</v>
          </cell>
          <cell r="N93">
            <v>0</v>
          </cell>
          <cell r="O93" t="e">
            <v>#DIV/0!</v>
          </cell>
          <cell r="P93">
            <v>0</v>
          </cell>
          <cell r="Q93" t="e">
            <v>#DIV/0!</v>
          </cell>
          <cell r="S93">
            <v>0</v>
          </cell>
        </row>
        <row r="95">
          <cell r="C95">
            <v>659000</v>
          </cell>
          <cell r="D95" t="str">
            <v>Miscellaneous General</v>
          </cell>
          <cell r="E95">
            <v>0</v>
          </cell>
          <cell r="F95" t="e">
            <v>#DIV/0!</v>
          </cell>
          <cell r="G95">
            <v>0</v>
          </cell>
          <cell r="H95" t="e">
            <v>#DIV/0!</v>
          </cell>
          <cell r="I95">
            <v>0</v>
          </cell>
          <cell r="J95" t="e">
            <v>#DIV/0!</v>
          </cell>
          <cell r="L95">
            <v>956.91</v>
          </cell>
          <cell r="M95" t="e">
            <v>#DIV/0!</v>
          </cell>
          <cell r="N95">
            <v>0</v>
          </cell>
          <cell r="O95" t="e">
            <v>#DIV/0!</v>
          </cell>
          <cell r="P95">
            <v>956.91</v>
          </cell>
          <cell r="Q95" t="e">
            <v>#DIV/0!</v>
          </cell>
          <cell r="S95">
            <v>0</v>
          </cell>
        </row>
        <row r="96">
          <cell r="C96">
            <v>659020</v>
          </cell>
          <cell r="D96" t="str">
            <v>Subscriptions Tax Deductible</v>
          </cell>
          <cell r="E96">
            <v>0</v>
          </cell>
          <cell r="F96" t="e">
            <v>#DIV/0!</v>
          </cell>
          <cell r="G96">
            <v>0</v>
          </cell>
          <cell r="H96" t="e">
            <v>#DIV/0!</v>
          </cell>
          <cell r="I96">
            <v>0</v>
          </cell>
          <cell r="J96" t="e">
            <v>#DIV/0!</v>
          </cell>
          <cell r="L96">
            <v>1289</v>
          </cell>
          <cell r="M96" t="e">
            <v>#DIV/0!</v>
          </cell>
          <cell r="N96">
            <v>0</v>
          </cell>
          <cell r="O96" t="e">
            <v>#DIV/0!</v>
          </cell>
          <cell r="P96">
            <v>1289</v>
          </cell>
          <cell r="Q96" t="e">
            <v>#DIV/0!</v>
          </cell>
          <cell r="S96">
            <v>0</v>
          </cell>
        </row>
        <row r="97">
          <cell r="C97">
            <v>659030</v>
          </cell>
          <cell r="D97" t="str">
            <v>Employee Subscriptions Reimbt</v>
          </cell>
          <cell r="E97">
            <v>0</v>
          </cell>
          <cell r="F97" t="e">
            <v>#DIV/0!</v>
          </cell>
          <cell r="G97">
            <v>0</v>
          </cell>
          <cell r="H97" t="e">
            <v>#DIV/0!</v>
          </cell>
          <cell r="I97">
            <v>0</v>
          </cell>
          <cell r="J97" t="e">
            <v>#DIV/0!</v>
          </cell>
          <cell r="L97">
            <v>12</v>
          </cell>
          <cell r="M97" t="e">
            <v>#DIV/0!</v>
          </cell>
          <cell r="N97">
            <v>0</v>
          </cell>
          <cell r="O97" t="e">
            <v>#DIV/0!</v>
          </cell>
          <cell r="P97">
            <v>12</v>
          </cell>
          <cell r="Q97" t="e">
            <v>#DIV/0!</v>
          </cell>
          <cell r="S97">
            <v>0</v>
          </cell>
        </row>
        <row r="98">
          <cell r="C98">
            <v>659105</v>
          </cell>
          <cell r="D98" t="str">
            <v>Training Courses</v>
          </cell>
          <cell r="E98">
            <v>0</v>
          </cell>
          <cell r="F98" t="e">
            <v>#DIV/0!</v>
          </cell>
          <cell r="G98">
            <v>0</v>
          </cell>
          <cell r="H98" t="e">
            <v>#DIV/0!</v>
          </cell>
          <cell r="I98">
            <v>0</v>
          </cell>
          <cell r="J98" t="e">
            <v>#DIV/0!</v>
          </cell>
          <cell r="L98">
            <v>649.16</v>
          </cell>
          <cell r="M98" t="e">
            <v>#DIV/0!</v>
          </cell>
          <cell r="N98">
            <v>0</v>
          </cell>
          <cell r="O98" t="e">
            <v>#DIV/0!</v>
          </cell>
          <cell r="P98">
            <v>649.16</v>
          </cell>
          <cell r="Q98" t="e">
            <v>#DIV/0!</v>
          </cell>
          <cell r="S98">
            <v>0</v>
          </cell>
        </row>
        <row r="99">
          <cell r="C99" t="str">
            <v>Employee &amp; Misc Expenses</v>
          </cell>
          <cell r="E99">
            <v>0</v>
          </cell>
          <cell r="F99" t="e">
            <v>#DIV/0!</v>
          </cell>
          <cell r="G99">
            <v>0</v>
          </cell>
          <cell r="H99" t="e">
            <v>#DIV/0!</v>
          </cell>
          <cell r="I99">
            <v>0</v>
          </cell>
          <cell r="J99" t="e">
            <v>#DIV/0!</v>
          </cell>
          <cell r="L99">
            <v>2907.07</v>
          </cell>
          <cell r="M99" t="e">
            <v>#DIV/0!</v>
          </cell>
          <cell r="N99">
            <v>0</v>
          </cell>
          <cell r="O99" t="e">
            <v>#DIV/0!</v>
          </cell>
          <cell r="P99">
            <v>2907.07</v>
          </cell>
          <cell r="Q99" t="e">
            <v>#DIV/0!</v>
          </cell>
          <cell r="S99">
            <v>0</v>
          </cell>
        </row>
        <row r="101">
          <cell r="C101" t="str">
            <v>Total Contracts &amp; Miscellaneous</v>
          </cell>
          <cell r="E101">
            <v>140494.1</v>
          </cell>
          <cell r="F101" t="e">
            <v>#DIV/0!</v>
          </cell>
          <cell r="G101">
            <v>0</v>
          </cell>
          <cell r="H101" t="e">
            <v>#DIV/0!</v>
          </cell>
          <cell r="I101">
            <v>140494.1</v>
          </cell>
          <cell r="J101" t="e">
            <v>#DIV/0!</v>
          </cell>
          <cell r="L101">
            <v>1126381.1300000001</v>
          </cell>
          <cell r="M101" t="e">
            <v>#DIV/0!</v>
          </cell>
          <cell r="N101">
            <v>0</v>
          </cell>
          <cell r="O101" t="e">
            <v>#DIV/0!</v>
          </cell>
          <cell r="P101">
            <v>1126381.1300000001</v>
          </cell>
          <cell r="Q101" t="e">
            <v>#DIV/0!</v>
          </cell>
          <cell r="S101">
            <v>0</v>
          </cell>
        </row>
        <row r="103">
          <cell r="C103" t="str">
            <v>General Corporate Accounts</v>
          </cell>
          <cell r="E103">
            <v>0</v>
          </cell>
          <cell r="F103" t="e">
            <v>#DIV/0!</v>
          </cell>
          <cell r="G103">
            <v>0</v>
          </cell>
          <cell r="H103" t="e">
            <v>#DIV/0!</v>
          </cell>
          <cell r="I103">
            <v>0</v>
          </cell>
          <cell r="J103" t="e">
            <v>#DIV/0!</v>
          </cell>
          <cell r="L103">
            <v>0</v>
          </cell>
          <cell r="M103" t="e">
            <v>#DIV/0!</v>
          </cell>
          <cell r="N103">
            <v>0</v>
          </cell>
          <cell r="O103" t="e">
            <v>#DIV/0!</v>
          </cell>
          <cell r="P103">
            <v>0</v>
          </cell>
          <cell r="Q103" t="e">
            <v>#DIV/0!</v>
          </cell>
          <cell r="S103">
            <v>0</v>
          </cell>
        </row>
        <row r="105">
          <cell r="C105" t="str">
            <v>Overheads</v>
          </cell>
          <cell r="E105">
            <v>0</v>
          </cell>
          <cell r="F105" t="e">
            <v>#DIV/0!</v>
          </cell>
          <cell r="G105">
            <v>0</v>
          </cell>
          <cell r="H105" t="e">
            <v>#DIV/0!</v>
          </cell>
          <cell r="I105">
            <v>0</v>
          </cell>
          <cell r="J105" t="e">
            <v>#DIV/0!</v>
          </cell>
          <cell r="L105">
            <v>0</v>
          </cell>
          <cell r="M105" t="e">
            <v>#DIV/0!</v>
          </cell>
          <cell r="N105">
            <v>0</v>
          </cell>
          <cell r="O105" t="e">
            <v>#DIV/0!</v>
          </cell>
          <cell r="P105">
            <v>0</v>
          </cell>
          <cell r="Q105" t="e">
            <v>#DIV/0!</v>
          </cell>
          <cell r="S105">
            <v>0</v>
          </cell>
        </row>
        <row r="107">
          <cell r="C107" t="str">
            <v>Work In Progress Clearance</v>
          </cell>
          <cell r="E107">
            <v>0</v>
          </cell>
          <cell r="F107" t="e">
            <v>#DIV/0!</v>
          </cell>
          <cell r="G107">
            <v>0</v>
          </cell>
          <cell r="H107" t="e">
            <v>#DIV/0!</v>
          </cell>
          <cell r="I107">
            <v>0</v>
          </cell>
          <cell r="J107" t="e">
            <v>#DIV/0!</v>
          </cell>
          <cell r="L107">
            <v>0</v>
          </cell>
          <cell r="M107" t="e">
            <v>#DIV/0!</v>
          </cell>
          <cell r="N107">
            <v>0</v>
          </cell>
          <cell r="O107" t="e">
            <v>#DIV/0!</v>
          </cell>
          <cell r="P107">
            <v>0</v>
          </cell>
          <cell r="Q107" t="e">
            <v>#DIV/0!</v>
          </cell>
          <cell r="S107">
            <v>0</v>
          </cell>
        </row>
        <row r="109">
          <cell r="E109">
            <v>6851720.0699999994</v>
          </cell>
          <cell r="F109" t="e">
            <v>#DIV/0!</v>
          </cell>
          <cell r="G109">
            <v>4113000</v>
          </cell>
          <cell r="H109" t="e">
            <v>#DIV/0!</v>
          </cell>
          <cell r="I109">
            <v>2738720.07</v>
          </cell>
          <cell r="J109" t="e">
            <v>#DIV/0!</v>
          </cell>
          <cell r="L109">
            <v>103016141.70999999</v>
          </cell>
          <cell r="M109" t="e">
            <v>#DIV/0!</v>
          </cell>
          <cell r="N109">
            <v>83018000</v>
          </cell>
          <cell r="O109" t="e">
            <v>#DIV/0!</v>
          </cell>
          <cell r="P109">
            <v>19998141.709999997</v>
          </cell>
          <cell r="Q109" t="e">
            <v>#DIV/0!</v>
          </cell>
          <cell r="S109">
            <v>83018000</v>
          </cell>
        </row>
        <row r="111">
          <cell r="E111">
            <v>3255857.7300000014</v>
          </cell>
          <cell r="F111" t="e">
            <v>#DIV/0!</v>
          </cell>
          <cell r="G111">
            <v>5875333.3300000001</v>
          </cell>
          <cell r="H111" t="e">
            <v>#DIV/0!</v>
          </cell>
          <cell r="I111">
            <v>-2619475.6</v>
          </cell>
          <cell r="J111" t="e">
            <v>#DIV/0!</v>
          </cell>
          <cell r="L111">
            <v>67408655.87999998</v>
          </cell>
          <cell r="M111" t="e">
            <v>#DIV/0!</v>
          </cell>
          <cell r="N111">
            <v>79043699.909999996</v>
          </cell>
          <cell r="O111" t="e">
            <v>#DIV/0!</v>
          </cell>
          <cell r="P111">
            <v>-11635044.030000016</v>
          </cell>
          <cell r="Q111" t="e">
            <v>#DIV/0!</v>
          </cell>
          <cell r="S111">
            <v>79043699.909999996</v>
          </cell>
        </row>
        <row r="114">
          <cell r="C114" t="str">
            <v>Depreciation &amp; Amortisation</v>
          </cell>
          <cell r="E114">
            <v>0</v>
          </cell>
          <cell r="F114" t="e">
            <v>#DIV/0!</v>
          </cell>
          <cell r="G114">
            <v>0</v>
          </cell>
          <cell r="H114" t="e">
            <v>#DIV/0!</v>
          </cell>
          <cell r="I114">
            <v>0</v>
          </cell>
          <cell r="J114" t="e">
            <v>#DIV/0!</v>
          </cell>
          <cell r="K114" t="e">
            <v>#DIV/0!</v>
          </cell>
          <cell r="L114">
            <v>0</v>
          </cell>
          <cell r="M114" t="e">
            <v>#DIV/0!</v>
          </cell>
          <cell r="N114">
            <v>0</v>
          </cell>
          <cell r="O114" t="e">
            <v>#DIV/0!</v>
          </cell>
          <cell r="P114">
            <v>0</v>
          </cell>
          <cell r="Q114" t="e">
            <v>#DIV/0!</v>
          </cell>
          <cell r="R114" t="e">
            <v>#DIV/0!</v>
          </cell>
          <cell r="S114">
            <v>0</v>
          </cell>
        </row>
        <row r="116">
          <cell r="E116">
            <v>3255857.7300000014</v>
          </cell>
          <cell r="F116" t="e">
            <v>#DIV/0!</v>
          </cell>
          <cell r="G116">
            <v>5875333.3300000001</v>
          </cell>
          <cell r="H116" t="e">
            <v>#DIV/0!</v>
          </cell>
          <cell r="I116">
            <v>-2619475.6</v>
          </cell>
          <cell r="J116" t="e">
            <v>#DIV/0!</v>
          </cell>
          <cell r="K116" t="e">
            <v>#DIV/0!</v>
          </cell>
          <cell r="L116">
            <v>67408655.87999998</v>
          </cell>
          <cell r="M116" t="e">
            <v>#DIV/0!</v>
          </cell>
          <cell r="N116">
            <v>79043699.909999996</v>
          </cell>
          <cell r="O116" t="e">
            <v>#DIV/0!</v>
          </cell>
          <cell r="P116">
            <v>-11635044.030000016</v>
          </cell>
          <cell r="Q116" t="e">
            <v>#DIV/0!</v>
          </cell>
          <cell r="R116" t="e">
            <v>#DIV/0!</v>
          </cell>
          <cell r="S116">
            <v>79043699.909999996</v>
          </cell>
        </row>
        <row r="119">
          <cell r="C119">
            <v>672175</v>
          </cell>
          <cell r="D119" t="str">
            <v>Bank Overdraft Interest</v>
          </cell>
          <cell r="E119">
            <v>4.87</v>
          </cell>
          <cell r="F119" t="e">
            <v>#DIV/0!</v>
          </cell>
          <cell r="G119">
            <v>0</v>
          </cell>
          <cell r="H119" t="e">
            <v>#DIV/0!</v>
          </cell>
          <cell r="I119">
            <v>4.87</v>
          </cell>
          <cell r="J119" t="e">
            <v>#DIV/0!</v>
          </cell>
          <cell r="L119">
            <v>31.93</v>
          </cell>
          <cell r="M119" t="e">
            <v>#DIV/0!</v>
          </cell>
          <cell r="N119">
            <v>0</v>
          </cell>
          <cell r="O119" t="e">
            <v>#DIV/0!</v>
          </cell>
          <cell r="P119">
            <v>31.93</v>
          </cell>
          <cell r="Q119" t="e">
            <v>#DIV/0!</v>
          </cell>
          <cell r="S119">
            <v>0</v>
          </cell>
        </row>
        <row r="120">
          <cell r="C120">
            <v>672400</v>
          </cell>
          <cell r="D120" t="str">
            <v>Interco interest to subs</v>
          </cell>
          <cell r="E120">
            <v>-869179.13</v>
          </cell>
          <cell r="F120" t="e">
            <v>#DIV/0!</v>
          </cell>
          <cell r="G120">
            <v>0</v>
          </cell>
          <cell r="H120" t="e">
            <v>#DIV/0!</v>
          </cell>
          <cell r="I120">
            <v>-869179.13</v>
          </cell>
          <cell r="J120" t="e">
            <v>#DIV/0!</v>
          </cell>
          <cell r="L120">
            <v>-9550858.8000000007</v>
          </cell>
          <cell r="M120" t="e">
            <v>#DIV/0!</v>
          </cell>
          <cell r="N120">
            <v>0</v>
          </cell>
          <cell r="O120" t="e">
            <v>#DIV/0!</v>
          </cell>
          <cell r="P120">
            <v>-9550858.8000000007</v>
          </cell>
          <cell r="Q120" t="e">
            <v>#DIV/0!</v>
          </cell>
          <cell r="S120">
            <v>0</v>
          </cell>
        </row>
        <row r="121">
          <cell r="C121">
            <v>673000</v>
          </cell>
          <cell r="D121" t="str">
            <v>NPV interest expense(non-cash)</v>
          </cell>
          <cell r="E121">
            <v>353000</v>
          </cell>
          <cell r="F121" t="e">
            <v>#DIV/0!</v>
          </cell>
          <cell r="G121">
            <v>467000</v>
          </cell>
          <cell r="H121" t="e">
            <v>#DIV/0!</v>
          </cell>
          <cell r="I121">
            <v>-114000</v>
          </cell>
          <cell r="J121" t="e">
            <v>#DIV/0!</v>
          </cell>
          <cell r="L121">
            <v>5604000</v>
          </cell>
          <cell r="M121" t="e">
            <v>#DIV/0!</v>
          </cell>
          <cell r="N121">
            <v>5604000</v>
          </cell>
          <cell r="O121" t="e">
            <v>#DIV/0!</v>
          </cell>
          <cell r="P121">
            <v>0</v>
          </cell>
          <cell r="Q121" t="e">
            <v>#DIV/0!</v>
          </cell>
          <cell r="S121">
            <v>5604000</v>
          </cell>
        </row>
        <row r="122">
          <cell r="C122" t="str">
            <v>Finance Charges</v>
          </cell>
          <cell r="E122">
            <v>-516174.26</v>
          </cell>
          <cell r="F122" t="e">
            <v>#DIV/0!</v>
          </cell>
          <cell r="G122">
            <v>467000</v>
          </cell>
          <cell r="H122" t="e">
            <v>#DIV/0!</v>
          </cell>
          <cell r="I122">
            <v>-983174.26</v>
          </cell>
          <cell r="J122" t="e">
            <v>#DIV/0!</v>
          </cell>
          <cell r="K122" t="e">
            <v>#DIV/0!</v>
          </cell>
          <cell r="L122">
            <v>-3946826.87</v>
          </cell>
          <cell r="M122" t="e">
            <v>#DIV/0!</v>
          </cell>
          <cell r="N122">
            <v>5604000</v>
          </cell>
          <cell r="O122" t="e">
            <v>#DIV/0!</v>
          </cell>
          <cell r="P122">
            <v>-9550826.870000001</v>
          </cell>
          <cell r="Q122" t="e">
            <v>#DIV/0!</v>
          </cell>
          <cell r="R122" t="e">
            <v>#DIV/0!</v>
          </cell>
          <cell r="S122">
            <v>5604000</v>
          </cell>
        </row>
        <row r="124">
          <cell r="E124">
            <v>3772031.9900000012</v>
          </cell>
          <cell r="F124" t="e">
            <v>#DIV/0!</v>
          </cell>
          <cell r="G124">
            <v>5408333.3300000001</v>
          </cell>
          <cell r="H124" t="e">
            <v>#DIV/0!</v>
          </cell>
          <cell r="I124">
            <v>-1636301.34</v>
          </cell>
          <cell r="J124" t="e">
            <v>#DIV/0!</v>
          </cell>
          <cell r="K124" t="e">
            <v>#DIV/0!</v>
          </cell>
          <cell r="L124">
            <v>71355482.749999985</v>
          </cell>
          <cell r="M124" t="e">
            <v>#DIV/0!</v>
          </cell>
          <cell r="N124">
            <v>73439699.909999996</v>
          </cell>
          <cell r="O124" t="e">
            <v>#DIV/0!</v>
          </cell>
          <cell r="P124">
            <v>-2084217.1600000151</v>
          </cell>
          <cell r="Q124" t="e">
            <v>#DIV/0!</v>
          </cell>
          <cell r="R124" t="e">
            <v>#DIV/0!</v>
          </cell>
          <cell r="S124">
            <v>73439699.909999996</v>
          </cell>
        </row>
        <row r="127">
          <cell r="C127" t="str">
            <v>Abnormal Items</v>
          </cell>
          <cell r="E127">
            <v>0</v>
          </cell>
          <cell r="F127" t="e">
            <v>#DIV/0!</v>
          </cell>
          <cell r="G127">
            <v>0</v>
          </cell>
          <cell r="H127" t="e">
            <v>#DIV/0!</v>
          </cell>
          <cell r="I127">
            <v>0</v>
          </cell>
          <cell r="K127" t="e">
            <v>#DIV/0!</v>
          </cell>
          <cell r="L127">
            <v>0</v>
          </cell>
          <cell r="M127" t="e">
            <v>#DIV/0!</v>
          </cell>
          <cell r="N127">
            <v>0</v>
          </cell>
          <cell r="O127" t="e">
            <v>#DIV/0!</v>
          </cell>
          <cell r="P127">
            <v>0</v>
          </cell>
          <cell r="Q127" t="e">
            <v>#DIV/0!</v>
          </cell>
          <cell r="R127" t="e">
            <v>#DIV/0!</v>
          </cell>
          <cell r="S127">
            <v>0</v>
          </cell>
        </row>
      </sheetData>
      <sheetData sheetId="4" refreshError="1">
        <row r="8">
          <cell r="C8">
            <v>504550</v>
          </cell>
          <cell r="D8" t="str">
            <v>Distribution Revenue Franchise</v>
          </cell>
          <cell r="F8">
            <v>184761000</v>
          </cell>
        </row>
        <row r="9">
          <cell r="C9">
            <v>504551</v>
          </cell>
          <cell r="D9" t="str">
            <v>Distribution Revenue Contest</v>
          </cell>
          <cell r="F9">
            <v>33067000</v>
          </cell>
        </row>
        <row r="10">
          <cell r="C10">
            <v>504552</v>
          </cell>
          <cell r="F10">
            <v>-524</v>
          </cell>
        </row>
        <row r="11">
          <cell r="C11">
            <v>504600</v>
          </cell>
          <cell r="D11" t="str">
            <v>Regulated Rev Kinetik Tariff V</v>
          </cell>
          <cell r="F11">
            <v>50706000</v>
          </cell>
        </row>
        <row r="12">
          <cell r="C12">
            <v>504620</v>
          </cell>
          <cell r="D12" t="str">
            <v>Regulated Rev Kinetik Tariff D</v>
          </cell>
          <cell r="F12">
            <v>2906000</v>
          </cell>
        </row>
        <row r="13">
          <cell r="C13">
            <v>540800</v>
          </cell>
          <cell r="D13" t="str">
            <v>Rev Intercompany</v>
          </cell>
          <cell r="F13">
            <v>152758035.77000001</v>
          </cell>
        </row>
        <row r="14">
          <cell r="C14">
            <v>540820</v>
          </cell>
          <cell r="D14" t="str">
            <v>Other Rev Kinetik Tariff V</v>
          </cell>
          <cell r="F14">
            <v>215999.98</v>
          </cell>
        </row>
        <row r="15">
          <cell r="C15">
            <v>540823</v>
          </cell>
          <cell r="D15" t="str">
            <v>Other Rev Kinetik Tariff D</v>
          </cell>
          <cell r="F15">
            <v>2457006.85</v>
          </cell>
        </row>
        <row r="16">
          <cell r="C16">
            <v>540830</v>
          </cell>
          <cell r="D16" t="str">
            <v>Revenue EFM Mgt Fee</v>
          </cell>
          <cell r="F16">
            <v>0</v>
          </cell>
        </row>
        <row r="17">
          <cell r="C17">
            <v>540855</v>
          </cell>
          <cell r="D17" t="str">
            <v xml:space="preserve"> Rev DMS Franchise Metering</v>
          </cell>
          <cell r="F17">
            <v>6818000.2199999997</v>
          </cell>
        </row>
        <row r="18">
          <cell r="C18">
            <v>540862</v>
          </cell>
          <cell r="D18" t="str">
            <v>Rev Eastern Energy - Assets [EFM only]</v>
          </cell>
          <cell r="F18">
            <v>-1</v>
          </cell>
        </row>
        <row r="19">
          <cell r="C19">
            <v>540873</v>
          </cell>
          <cell r="D19" t="str">
            <v>Revenue Trading - Gas</v>
          </cell>
          <cell r="F19">
            <v>124209700</v>
          </cell>
        </row>
        <row r="20">
          <cell r="C20">
            <v>540877</v>
          </cell>
          <cell r="D20" t="str">
            <v>Revenue Trading - Electricity</v>
          </cell>
          <cell r="F20">
            <v>247937000</v>
          </cell>
        </row>
        <row r="21">
          <cell r="C21">
            <v>600100</v>
          </cell>
          <cell r="F21">
            <v>-1163053.7400000095</v>
          </cell>
        </row>
        <row r="22">
          <cell r="C22">
            <v>602041</v>
          </cell>
          <cell r="E22" t="str">
            <v>Int-Cost of Gas</v>
          </cell>
          <cell r="F22">
            <v>-120065561.11</v>
          </cell>
        </row>
        <row r="23">
          <cell r="C23">
            <v>602070</v>
          </cell>
          <cell r="E23" t="str">
            <v>Int-Gas DUOS Charges</v>
          </cell>
          <cell r="F23">
            <v>-56284999.869999997</v>
          </cell>
        </row>
        <row r="24">
          <cell r="C24">
            <v>602090</v>
          </cell>
          <cell r="E24" t="str">
            <v>Int-Vencorp Tariffs</v>
          </cell>
          <cell r="F24">
            <v>-4118629.53</v>
          </cell>
        </row>
        <row r="25">
          <cell r="C25">
            <v>604550</v>
          </cell>
          <cell r="E25" t="str">
            <v>Distribution Expense Franchise</v>
          </cell>
          <cell r="F25">
            <v>-184760000</v>
          </cell>
        </row>
        <row r="26">
          <cell r="C26">
            <v>604551</v>
          </cell>
          <cell r="E26" t="str">
            <v>Distribution Expense Contest</v>
          </cell>
          <cell r="F26">
            <v>-33067476</v>
          </cell>
        </row>
        <row r="27">
          <cell r="C27">
            <v>605602</v>
          </cell>
          <cell r="E27" t="str">
            <v>Int-Franchise Energy transfer</v>
          </cell>
          <cell r="F27">
            <v>-171998170.43000001</v>
          </cell>
        </row>
        <row r="28">
          <cell r="C28">
            <v>605702</v>
          </cell>
          <cell r="E28" t="str">
            <v>Int-Contestable Energy transfr</v>
          </cell>
          <cell r="F28">
            <v>-75964929.909999996</v>
          </cell>
        </row>
        <row r="29">
          <cell r="C29">
            <v>641800</v>
          </cell>
          <cell r="E29" t="str">
            <v>Contracts Intercompany</v>
          </cell>
          <cell r="F29">
            <v>-70761038.140000001</v>
          </cell>
        </row>
        <row r="30">
          <cell r="C30">
            <v>641830</v>
          </cell>
          <cell r="E30" t="str">
            <v>Contracts EFM Mgt Fee</v>
          </cell>
          <cell r="F30">
            <v>0</v>
          </cell>
        </row>
        <row r="31">
          <cell r="C31">
            <v>641855</v>
          </cell>
          <cell r="E31" t="str">
            <v>Int-DMS Franchise Metering</v>
          </cell>
          <cell r="F31">
            <v>-6688000.2400000002</v>
          </cell>
        </row>
        <row r="32">
          <cell r="C32">
            <v>641858</v>
          </cell>
          <cell r="E32" t="str">
            <v>Contracts TXU SA</v>
          </cell>
          <cell r="F32">
            <v>-45876000</v>
          </cell>
        </row>
        <row r="33">
          <cell r="C33">
            <v>641881</v>
          </cell>
          <cell r="E33" t="str">
            <v>Int-Meter Reading</v>
          </cell>
          <cell r="F33">
            <v>-2839752.84</v>
          </cell>
        </row>
        <row r="34">
          <cell r="C34">
            <v>641883</v>
          </cell>
          <cell r="E34" t="str">
            <v>Int - Metering</v>
          </cell>
          <cell r="F34">
            <v>-846000</v>
          </cell>
        </row>
        <row r="35">
          <cell r="C35">
            <v>641885</v>
          </cell>
          <cell r="E35" t="str">
            <v>Int - Customer Billing</v>
          </cell>
          <cell r="F35">
            <v>-7984169.04</v>
          </cell>
        </row>
        <row r="36">
          <cell r="C36">
            <v>641887</v>
          </cell>
          <cell r="E36" t="str">
            <v>Int-Customer Credit Mgt</v>
          </cell>
          <cell r="F36">
            <v>-9908255.0399999991</v>
          </cell>
        </row>
        <row r="37">
          <cell r="C37">
            <v>641889</v>
          </cell>
          <cell r="E37" t="str">
            <v>Int - Call Centre Services</v>
          </cell>
          <cell r="F37">
            <v>-10226630.039999999</v>
          </cell>
        </row>
        <row r="38">
          <cell r="C38">
            <v>641900</v>
          </cell>
          <cell r="E38" t="str">
            <v>Int - Management fee</v>
          </cell>
          <cell r="F38">
            <v>-3167352</v>
          </cell>
        </row>
        <row r="39">
          <cell r="C39">
            <v>680500</v>
          </cell>
          <cell r="E39" t="str">
            <v>Depreciation Transfer</v>
          </cell>
          <cell r="F39">
            <v>-115199.89</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
      <sheetName val="Sheet4"/>
      <sheetName val="CRITERIA1"/>
    </sheetNames>
    <sheetDataSet>
      <sheetData sheetId="0" refreshError="1"/>
      <sheetData sheetId="1" refreshError="1"/>
      <sheetData sheetId="2" refreshError="1">
        <row r="2">
          <cell r="B2" t="str">
            <v>Australia</v>
          </cell>
        </row>
        <row r="13">
          <cell r="B13" t="str">
            <v>BUDGET FINAL</v>
          </cell>
        </row>
        <row r="14">
          <cell r="B14" t="str">
            <v>Budget-SP AusNet</v>
          </cell>
        </row>
        <row r="16">
          <cell r="B16" t="str">
            <v>AUD</v>
          </cell>
        </row>
        <row r="39">
          <cell r="B39" t="str">
            <v>Production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F38"/>
  <sheetViews>
    <sheetView tabSelected="1" zoomScaleNormal="100" workbookViewId="0">
      <selection activeCell="D36" sqref="D36"/>
    </sheetView>
  </sheetViews>
  <sheetFormatPr defaultColWidth="9.109375" defaultRowHeight="14.4" x14ac:dyDescent="0.3"/>
  <cols>
    <col min="1" max="1" width="5.5546875" style="43" customWidth="1"/>
    <col min="2" max="2" width="4" style="46" customWidth="1"/>
    <col min="3" max="3" width="3.5546875" style="44" customWidth="1"/>
    <col min="4" max="16384" width="9.109375" style="43"/>
  </cols>
  <sheetData>
    <row r="3" spans="2:6" ht="18" x14ac:dyDescent="0.35">
      <c r="F3" s="487" t="s">
        <v>389</v>
      </c>
    </row>
    <row r="6" spans="2:6" ht="21" x14ac:dyDescent="0.4">
      <c r="B6" s="49" t="s">
        <v>83</v>
      </c>
    </row>
    <row r="7" spans="2:6" ht="9.75" customHeight="1" x14ac:dyDescent="0.3"/>
    <row r="8" spans="2:6" x14ac:dyDescent="0.3">
      <c r="B8" s="46" t="s">
        <v>65</v>
      </c>
    </row>
    <row r="9" spans="2:6" ht="7.2" customHeight="1" x14ac:dyDescent="0.3"/>
    <row r="10" spans="2:6" x14ac:dyDescent="0.3">
      <c r="B10" s="46" t="s">
        <v>171</v>
      </c>
    </row>
    <row r="11" spans="2:6" ht="8.4" customHeight="1" x14ac:dyDescent="0.3"/>
    <row r="12" spans="2:6" x14ac:dyDescent="0.3">
      <c r="B12" s="46" t="s">
        <v>172</v>
      </c>
    </row>
    <row r="13" spans="2:6" ht="7.95" customHeight="1" x14ac:dyDescent="0.3"/>
    <row r="14" spans="2:6" x14ac:dyDescent="0.3">
      <c r="B14" s="46" t="s">
        <v>173</v>
      </c>
    </row>
    <row r="15" spans="2:6" ht="7.95" customHeight="1" x14ac:dyDescent="0.3"/>
    <row r="16" spans="2:6" x14ac:dyDescent="0.3">
      <c r="B16" s="46" t="s">
        <v>174</v>
      </c>
    </row>
    <row r="17" spans="2:4" ht="5.25" customHeight="1" x14ac:dyDescent="0.3"/>
    <row r="18" spans="2:4" x14ac:dyDescent="0.3">
      <c r="C18" s="47" t="s">
        <v>67</v>
      </c>
      <c r="D18" s="45" t="s">
        <v>80</v>
      </c>
    </row>
    <row r="19" spans="2:4" x14ac:dyDescent="0.3">
      <c r="C19" s="47" t="s">
        <v>68</v>
      </c>
      <c r="D19" s="45" t="s">
        <v>79</v>
      </c>
    </row>
    <row r="20" spans="2:4" x14ac:dyDescent="0.3">
      <c r="C20" s="47" t="s">
        <v>69</v>
      </c>
      <c r="D20" s="45" t="s">
        <v>220</v>
      </c>
    </row>
    <row r="21" spans="2:4" x14ac:dyDescent="0.3">
      <c r="C21" s="47" t="s">
        <v>70</v>
      </c>
      <c r="D21" s="45" t="s">
        <v>71</v>
      </c>
    </row>
    <row r="22" spans="2:4" ht="10.95" customHeight="1" x14ac:dyDescent="0.3">
      <c r="C22" s="47"/>
    </row>
    <row r="23" spans="2:4" x14ac:dyDescent="0.3">
      <c r="B23" s="46" t="s">
        <v>175</v>
      </c>
      <c r="C23" s="47"/>
    </row>
    <row r="24" spans="2:4" ht="6" customHeight="1" x14ac:dyDescent="0.3">
      <c r="C24" s="47"/>
    </row>
    <row r="25" spans="2:4" x14ac:dyDescent="0.3">
      <c r="C25" s="47" t="s">
        <v>67</v>
      </c>
      <c r="D25" s="45" t="s">
        <v>72</v>
      </c>
    </row>
    <row r="26" spans="2:4" x14ac:dyDescent="0.3">
      <c r="C26" s="47" t="s">
        <v>68</v>
      </c>
      <c r="D26" s="45" t="s">
        <v>73</v>
      </c>
    </row>
    <row r="27" spans="2:4" ht="8.4" customHeight="1" x14ac:dyDescent="0.3">
      <c r="C27" s="47"/>
    </row>
    <row r="28" spans="2:4" x14ac:dyDescent="0.3">
      <c r="B28" s="46" t="s">
        <v>241</v>
      </c>
      <c r="C28" s="47"/>
    </row>
    <row r="29" spans="2:4" ht="5.25" customHeight="1" x14ac:dyDescent="0.3">
      <c r="C29" s="47"/>
    </row>
    <row r="30" spans="2:4" ht="15" customHeight="1" x14ac:dyDescent="0.3">
      <c r="C30" s="47" t="s">
        <v>67</v>
      </c>
      <c r="D30" s="45" t="s">
        <v>239</v>
      </c>
    </row>
    <row r="31" spans="2:4" ht="15" customHeight="1" x14ac:dyDescent="0.3">
      <c r="C31" s="47" t="s">
        <v>68</v>
      </c>
      <c r="D31" s="45" t="s">
        <v>240</v>
      </c>
    </row>
    <row r="32" spans="2:4" ht="6.6" customHeight="1" x14ac:dyDescent="0.3">
      <c r="C32" s="47"/>
    </row>
    <row r="33" spans="2:4" x14ac:dyDescent="0.3">
      <c r="B33" s="46" t="s">
        <v>176</v>
      </c>
      <c r="C33" s="47"/>
    </row>
    <row r="34" spans="2:4" ht="6" customHeight="1" x14ac:dyDescent="0.3">
      <c r="C34" s="47"/>
    </row>
    <row r="35" spans="2:4" x14ac:dyDescent="0.3">
      <c r="C35" s="47" t="s">
        <v>67</v>
      </c>
      <c r="D35" s="45" t="s">
        <v>66</v>
      </c>
    </row>
    <row r="36" spans="2:4" x14ac:dyDescent="0.3">
      <c r="C36" s="47" t="s">
        <v>68</v>
      </c>
      <c r="D36" s="45" t="s">
        <v>74</v>
      </c>
    </row>
    <row r="37" spans="2:4" x14ac:dyDescent="0.3">
      <c r="C37" s="47" t="s">
        <v>69</v>
      </c>
      <c r="D37" s="45" t="s">
        <v>373</v>
      </c>
    </row>
    <row r="38" spans="2:4" x14ac:dyDescent="0.3">
      <c r="C38" s="47" t="s">
        <v>70</v>
      </c>
      <c r="D38" s="45" t="s">
        <v>374</v>
      </c>
    </row>
  </sheetData>
  <hyperlinks>
    <hyperlink ref="B33" location="RIN_Outputs!A1" display="7. EDPR RIN Outputs" xr:uid="{00000000-0004-0000-0000-000000000000}"/>
    <hyperlink ref="D35" location="'2.5 Connections'!A1" display="2.5 Connections" xr:uid="{00000000-0004-0000-0000-000001000000}"/>
    <hyperlink ref="D36" location="'2.12 Inputs'!A1" display="2.12 Input Tables" xr:uid="{00000000-0004-0000-0000-000002000000}"/>
    <hyperlink ref="D26" location="Contr_Fcast!A1" display="Contributions Forecast" xr:uid="{00000000-0004-0000-0000-000003000000}"/>
    <hyperlink ref="D25" location="Cost_Recovery!A1" display="Historical Cost recovery" xr:uid="{00000000-0004-0000-0000-000004000000}"/>
    <hyperlink ref="D21" location="Capex_Fcast_Total!A1" display="Total Expenditure Forecast" xr:uid="{00000000-0004-0000-0000-000005000000}"/>
    <hyperlink ref="D20" location="'Downer Support'!A1" display="Tenix Overheads Allocations" xr:uid="{00000000-0004-0000-0000-000006000000}"/>
    <hyperlink ref="D19" location="Other_codes!A1" display="Non Connections Related Direct Expenditure Forecast" xr:uid="{00000000-0004-0000-0000-000007000000}"/>
    <hyperlink ref="D18" location="Capex_Fcast_Direct!A1" display="Connections Related Direct Expenditure Forecast" xr:uid="{00000000-0004-0000-0000-000008000000}"/>
    <hyperlink ref="B14" location="Connections!A1" display="3. Connections (Historical / Forecast)" xr:uid="{00000000-0004-0000-0000-000009000000}"/>
    <hyperlink ref="B12" location="Allocations!A1" display="2. Regulatory &amp; Financial Allocations" xr:uid="{00000000-0004-0000-0000-00000A000000}"/>
    <hyperlink ref="B8" location="Assumptions!A1" display="1.  Assumptions" xr:uid="{00000000-0004-0000-0000-00000B000000}"/>
    <hyperlink ref="B10" location="Escalation!A1" display="2.  Escalation" xr:uid="{00000000-0004-0000-0000-00000C000000}"/>
    <hyperlink ref="D30" location="Summary_Output!A1" display="Summary Output - Total Gross, Contributions &amp; Net Expenditure" xr:uid="{00000000-0004-0000-0000-00000D000000}"/>
    <hyperlink ref="D31" location="'RFM_PTRM Input'!A1" display="Capex &amp; Contributions by Asset Class" xr:uid="{00000000-0004-0000-0000-00000E000000}"/>
    <hyperlink ref="D37" location="'2.17-2.18 CapCons'!A1" display="2.17-2.18 CapCons" xr:uid="{543C6CEC-D666-47A7-B425-A26BD5FEA9DD}"/>
    <hyperlink ref="D38" location="'2.5.3 Volumes'!A1" display="2.5.3 Volumes" xr:uid="{F3737781-0AA8-43D1-9267-BF10F7344978}"/>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T83"/>
  <sheetViews>
    <sheetView zoomScale="85" zoomScaleNormal="85" workbookViewId="0">
      <pane ySplit="5" topLeftCell="A6" activePane="bottomLeft" state="frozen"/>
      <selection pane="bottomLeft" activeCell="E3" sqref="E3"/>
    </sheetView>
  </sheetViews>
  <sheetFormatPr defaultColWidth="9.109375" defaultRowHeight="14.4" outlineLevelRow="1" outlineLevelCol="1" x14ac:dyDescent="0.3"/>
  <cols>
    <col min="1" max="1" width="5.44140625" style="2" customWidth="1"/>
    <col min="2" max="2" width="6.109375" style="2" customWidth="1"/>
    <col min="3" max="3" width="45.88671875" style="2" customWidth="1"/>
    <col min="4" max="5" width="10.109375" style="2" customWidth="1" outlineLevel="1"/>
    <col min="6" max="13" width="10.109375" style="2" customWidth="1"/>
    <col min="14" max="14" width="11.5546875" style="2" customWidth="1"/>
    <col min="15" max="16384" width="9.109375" style="2"/>
  </cols>
  <sheetData>
    <row r="1" spans="2:19" ht="18" x14ac:dyDescent="0.35">
      <c r="B1" s="52" t="s">
        <v>26</v>
      </c>
      <c r="J1" s="520" t="s">
        <v>386</v>
      </c>
      <c r="K1" s="520"/>
    </row>
    <row r="2" spans="2:19" x14ac:dyDescent="0.3">
      <c r="B2" s="53" t="s">
        <v>83</v>
      </c>
    </row>
    <row r="3" spans="2:19" x14ac:dyDescent="0.3">
      <c r="B3" s="1"/>
    </row>
    <row r="4" spans="2:19" x14ac:dyDescent="0.3">
      <c r="B4" s="12" t="s">
        <v>63</v>
      </c>
      <c r="D4" s="11" t="s">
        <v>18</v>
      </c>
      <c r="E4" s="11" t="s">
        <v>18</v>
      </c>
      <c r="F4" s="11" t="s">
        <v>18</v>
      </c>
      <c r="G4" s="11" t="s">
        <v>18</v>
      </c>
      <c r="H4" s="11" t="s">
        <v>18</v>
      </c>
      <c r="I4" s="11" t="s">
        <v>18</v>
      </c>
      <c r="J4" s="11" t="s">
        <v>18</v>
      </c>
      <c r="K4" s="264" t="s">
        <v>18</v>
      </c>
      <c r="L4" s="11" t="s">
        <v>19</v>
      </c>
      <c r="M4" s="11" t="s">
        <v>19</v>
      </c>
      <c r="N4" s="281" t="s">
        <v>19</v>
      </c>
      <c r="O4" s="11" t="s">
        <v>19</v>
      </c>
      <c r="P4" s="11" t="s">
        <v>19</v>
      </c>
      <c r="Q4" s="11" t="s">
        <v>19</v>
      </c>
      <c r="R4" s="11" t="s">
        <v>19</v>
      </c>
      <c r="S4" s="11" t="s">
        <v>19</v>
      </c>
    </row>
    <row r="5" spans="2:19" x14ac:dyDescent="0.3">
      <c r="D5" s="4" t="s">
        <v>14</v>
      </c>
      <c r="E5" s="4" t="s">
        <v>15</v>
      </c>
      <c r="F5" s="4" t="s">
        <v>16</v>
      </c>
      <c r="G5" s="4" t="s">
        <v>17</v>
      </c>
      <c r="H5" s="4" t="s">
        <v>6</v>
      </c>
      <c r="I5" s="4" t="s">
        <v>7</v>
      </c>
      <c r="J5" s="4" t="s">
        <v>8</v>
      </c>
      <c r="K5" s="4" t="s">
        <v>9</v>
      </c>
      <c r="L5" s="4" t="s">
        <v>10</v>
      </c>
      <c r="M5" s="4" t="s">
        <v>11</v>
      </c>
      <c r="N5" s="278" t="s">
        <v>258</v>
      </c>
      <c r="O5" s="38" t="s">
        <v>116</v>
      </c>
      <c r="P5" s="278" t="s">
        <v>117</v>
      </c>
      <c r="Q5" s="278" t="s">
        <v>118</v>
      </c>
      <c r="R5" s="278" t="s">
        <v>165</v>
      </c>
      <c r="S5" s="278" t="s">
        <v>259</v>
      </c>
    </row>
    <row r="6" spans="2:19" x14ac:dyDescent="0.3">
      <c r="B6" s="1" t="s">
        <v>158</v>
      </c>
      <c r="D6" s="38"/>
      <c r="E6" s="38"/>
      <c r="F6" s="38"/>
      <c r="G6" s="38"/>
      <c r="H6" s="38"/>
      <c r="I6" s="38"/>
      <c r="J6" s="38"/>
      <c r="K6" s="38"/>
      <c r="L6" s="38"/>
      <c r="M6" s="38"/>
      <c r="N6" s="278"/>
    </row>
    <row r="7" spans="2:19" x14ac:dyDescent="0.3">
      <c r="B7" s="2">
        <v>1016</v>
      </c>
      <c r="C7" s="2" t="s">
        <v>130</v>
      </c>
      <c r="D7" s="468"/>
      <c r="E7" s="468"/>
      <c r="F7" s="468"/>
      <c r="G7" s="468"/>
      <c r="H7" s="468"/>
      <c r="I7" s="468"/>
      <c r="J7" s="468"/>
      <c r="K7" s="468"/>
      <c r="L7" s="14"/>
      <c r="M7" s="14"/>
      <c r="N7" s="14"/>
    </row>
    <row r="8" spans="2:19" outlineLevel="1" x14ac:dyDescent="0.3">
      <c r="B8" s="2">
        <v>1020</v>
      </c>
      <c r="C8" s="2" t="s">
        <v>0</v>
      </c>
      <c r="D8" s="468"/>
      <c r="E8" s="468"/>
      <c r="F8" s="468"/>
      <c r="G8" s="468"/>
      <c r="H8" s="468"/>
      <c r="I8" s="468"/>
      <c r="J8" s="468"/>
      <c r="K8" s="468"/>
      <c r="L8" s="14"/>
      <c r="M8" s="14"/>
      <c r="N8" s="14"/>
    </row>
    <row r="9" spans="2:19" outlineLevel="1" x14ac:dyDescent="0.3">
      <c r="B9" s="2">
        <v>1002</v>
      </c>
      <c r="C9" s="2" t="s">
        <v>1</v>
      </c>
      <c r="D9" s="468"/>
      <c r="E9" s="468"/>
      <c r="F9" s="468"/>
      <c r="G9" s="468"/>
      <c r="H9" s="468"/>
      <c r="I9" s="468"/>
      <c r="J9" s="468"/>
      <c r="K9" s="468"/>
      <c r="L9" s="14"/>
      <c r="M9" s="14"/>
      <c r="N9" s="14"/>
    </row>
    <row r="10" spans="2:19" x14ac:dyDescent="0.3">
      <c r="D10" s="23"/>
      <c r="E10" s="23"/>
      <c r="F10" s="23"/>
      <c r="G10" s="23"/>
      <c r="H10" s="14"/>
      <c r="I10" s="14"/>
      <c r="J10" s="14"/>
      <c r="K10" s="14"/>
      <c r="L10" s="14"/>
      <c r="M10" s="14"/>
      <c r="N10" s="14"/>
    </row>
    <row r="11" spans="2:19" x14ac:dyDescent="0.3">
      <c r="B11" s="42" t="s">
        <v>159</v>
      </c>
      <c r="D11" s="23"/>
      <c r="E11" s="23"/>
      <c r="F11" s="23"/>
      <c r="G11" s="23"/>
      <c r="H11" s="14"/>
      <c r="I11" s="14"/>
      <c r="J11" s="14"/>
      <c r="K11" s="14"/>
      <c r="L11" s="14"/>
      <c r="M11" s="14"/>
      <c r="N11" s="14"/>
    </row>
    <row r="12" spans="2:19" x14ac:dyDescent="0.3">
      <c r="B12" s="2">
        <v>1016</v>
      </c>
      <c r="C12" s="2" t="s">
        <v>130</v>
      </c>
      <c r="D12" s="468"/>
      <c r="E12" s="468"/>
      <c r="F12" s="468"/>
      <c r="G12" s="468"/>
      <c r="H12" s="468"/>
      <c r="I12" s="468"/>
      <c r="J12" s="468"/>
      <c r="K12" s="468"/>
      <c r="L12" s="14"/>
      <c r="M12" s="14"/>
      <c r="N12" s="14"/>
    </row>
    <row r="13" spans="2:19" outlineLevel="1" x14ac:dyDescent="0.3">
      <c r="B13" s="2">
        <v>1020</v>
      </c>
      <c r="C13" s="2" t="s">
        <v>0</v>
      </c>
      <c r="D13" s="468"/>
      <c r="E13" s="468"/>
      <c r="F13" s="468"/>
      <c r="G13" s="468"/>
      <c r="H13" s="468"/>
      <c r="I13" s="468"/>
      <c r="J13" s="468"/>
      <c r="K13" s="468"/>
      <c r="L13" s="14"/>
      <c r="M13" s="14"/>
      <c r="N13" s="14"/>
    </row>
    <row r="14" spans="2:19" outlineLevel="1" x14ac:dyDescent="0.3">
      <c r="B14" s="2">
        <v>1002</v>
      </c>
      <c r="C14" s="2" t="s">
        <v>1</v>
      </c>
      <c r="D14" s="468"/>
      <c r="E14" s="468"/>
      <c r="F14" s="468"/>
      <c r="G14" s="468"/>
      <c r="H14" s="468"/>
      <c r="I14" s="468"/>
      <c r="J14" s="468"/>
      <c r="K14" s="468"/>
      <c r="L14" s="14"/>
      <c r="M14" s="14"/>
      <c r="N14" s="14"/>
    </row>
    <row r="15" spans="2:19" outlineLevel="1" x14ac:dyDescent="0.3">
      <c r="D15" s="468"/>
      <c r="E15" s="468"/>
      <c r="F15" s="468"/>
      <c r="G15" s="468"/>
      <c r="H15" s="468"/>
      <c r="I15" s="468"/>
      <c r="J15" s="468"/>
      <c r="K15" s="468"/>
      <c r="L15" s="14"/>
      <c r="M15" s="14"/>
      <c r="N15" s="14"/>
    </row>
    <row r="16" spans="2:19" x14ac:dyDescent="0.3">
      <c r="D16" s="14"/>
      <c r="E16" s="14"/>
      <c r="F16" s="14"/>
      <c r="G16" s="14"/>
      <c r="H16" s="14"/>
      <c r="I16" s="14"/>
      <c r="J16" s="14"/>
      <c r="K16" s="14"/>
      <c r="L16" s="14"/>
      <c r="M16" s="14"/>
      <c r="N16" s="14"/>
    </row>
    <row r="17" spans="2:19" x14ac:dyDescent="0.3">
      <c r="B17" s="1" t="s">
        <v>160</v>
      </c>
      <c r="D17" s="14"/>
      <c r="E17" s="14"/>
      <c r="F17" s="172">
        <f>Escalation!D8</f>
        <v>1.0925605391897681</v>
      </c>
      <c r="G17" s="172">
        <f>Escalation!E8</f>
        <v>1.0694486816299846</v>
      </c>
      <c r="H17" s="172">
        <f>Escalation!F8</f>
        <v>1.0453257790368269</v>
      </c>
      <c r="I17" s="172">
        <f>Escalation!G8</f>
        <v>1.029767441860465</v>
      </c>
      <c r="J17" s="172">
        <f>Escalation!H8</f>
        <v>1.0193370165745856</v>
      </c>
      <c r="K17" s="172">
        <f>Escalation!I8</f>
        <v>1</v>
      </c>
      <c r="L17" s="14"/>
      <c r="M17" s="14"/>
      <c r="N17" s="14"/>
    </row>
    <row r="18" spans="2:19" x14ac:dyDescent="0.3">
      <c r="D18" s="14"/>
      <c r="E18" s="14"/>
      <c r="F18" s="14"/>
      <c r="G18" s="14"/>
      <c r="H18" s="14"/>
      <c r="I18" s="14"/>
      <c r="J18" s="14"/>
      <c r="K18" s="14"/>
      <c r="L18" s="14"/>
      <c r="M18" s="14"/>
      <c r="N18" s="14"/>
    </row>
    <row r="19" spans="2:19" x14ac:dyDescent="0.3">
      <c r="B19" s="2">
        <v>1016</v>
      </c>
      <c r="C19" s="2" t="s">
        <v>130</v>
      </c>
      <c r="D19" s="468"/>
      <c r="E19" s="468"/>
      <c r="F19" s="468"/>
      <c r="G19" s="468"/>
      <c r="H19" s="468"/>
      <c r="I19" s="468"/>
      <c r="J19" s="468"/>
      <c r="K19" s="468"/>
      <c r="L19" s="468"/>
      <c r="M19" s="468"/>
      <c r="N19" s="468"/>
      <c r="O19" s="468"/>
      <c r="P19" s="468"/>
      <c r="Q19" s="468"/>
      <c r="R19" s="468"/>
      <c r="S19" s="468"/>
    </row>
    <row r="20" spans="2:19" outlineLevel="1" x14ac:dyDescent="0.3">
      <c r="B20" s="2">
        <v>1020</v>
      </c>
      <c r="C20" s="2" t="s">
        <v>0</v>
      </c>
      <c r="D20" s="468"/>
      <c r="E20" s="468"/>
      <c r="F20" s="468"/>
      <c r="G20" s="468"/>
      <c r="H20" s="468"/>
      <c r="I20" s="468"/>
      <c r="J20" s="468"/>
      <c r="K20" s="23"/>
      <c r="L20" s="23"/>
      <c r="M20" s="23"/>
      <c r="N20" s="23"/>
      <c r="O20" s="23"/>
      <c r="P20" s="23"/>
      <c r="Q20" s="23"/>
      <c r="R20" s="23"/>
      <c r="S20" s="23"/>
    </row>
    <row r="21" spans="2:19" outlineLevel="1" x14ac:dyDescent="0.3">
      <c r="B21" s="2">
        <v>1002</v>
      </c>
      <c r="C21" s="2" t="s">
        <v>1</v>
      </c>
      <c r="D21" s="468"/>
      <c r="E21" s="468"/>
      <c r="F21" s="468"/>
      <c r="G21" s="468"/>
      <c r="H21" s="468"/>
      <c r="I21" s="468"/>
      <c r="J21" s="468"/>
      <c r="K21" s="23"/>
      <c r="L21" s="23"/>
      <c r="M21" s="23"/>
      <c r="N21" s="23"/>
      <c r="O21" s="23"/>
      <c r="P21" s="23"/>
      <c r="Q21" s="23"/>
      <c r="R21" s="23"/>
      <c r="S21" s="23"/>
    </row>
    <row r="22" spans="2:19" x14ac:dyDescent="0.3">
      <c r="D22" s="23"/>
      <c r="E22" s="23"/>
      <c r="F22" s="14"/>
      <c r="G22" s="14"/>
      <c r="H22" s="14"/>
      <c r="I22" s="14"/>
      <c r="J22" s="14"/>
      <c r="K22" s="14"/>
      <c r="L22" s="14"/>
      <c r="M22" s="14"/>
      <c r="N22" s="14"/>
    </row>
    <row r="23" spans="2:19" x14ac:dyDescent="0.3">
      <c r="B23" s="1" t="s">
        <v>208</v>
      </c>
      <c r="D23" s="468"/>
      <c r="E23" s="468"/>
      <c r="F23" s="468"/>
      <c r="G23" s="468"/>
      <c r="H23" s="468"/>
      <c r="I23" s="468"/>
      <c r="J23" s="468"/>
      <c r="K23" s="23"/>
      <c r="L23" s="23"/>
      <c r="M23" s="23"/>
      <c r="N23" s="23"/>
      <c r="O23" s="23"/>
      <c r="P23" s="23"/>
      <c r="Q23" s="23"/>
      <c r="R23" s="23"/>
      <c r="S23" s="23"/>
    </row>
    <row r="24" spans="2:19" x14ac:dyDescent="0.3">
      <c r="D24" s="14"/>
      <c r="E24" s="14"/>
      <c r="F24" s="14"/>
      <c r="G24" s="14"/>
      <c r="H24" s="14"/>
      <c r="I24" s="14"/>
      <c r="J24" s="14"/>
      <c r="K24" s="14"/>
      <c r="L24" s="14"/>
      <c r="M24" s="14"/>
      <c r="N24" s="14"/>
    </row>
    <row r="25" spans="2:19" x14ac:dyDescent="0.3">
      <c r="D25" s="14"/>
      <c r="E25" s="14"/>
      <c r="F25" s="14"/>
      <c r="G25" s="14"/>
      <c r="H25" s="14"/>
      <c r="I25" s="14"/>
      <c r="J25" s="14"/>
      <c r="K25" s="14"/>
      <c r="L25" s="14"/>
      <c r="M25" s="14"/>
      <c r="N25" s="14"/>
    </row>
    <row r="26" spans="2:19" x14ac:dyDescent="0.3">
      <c r="B26" s="1" t="s">
        <v>27</v>
      </c>
      <c r="D26" s="14"/>
      <c r="E26" s="14"/>
      <c r="F26" s="14"/>
      <c r="G26" s="14"/>
      <c r="H26" s="14"/>
      <c r="I26" s="14"/>
      <c r="J26" s="14"/>
      <c r="K26" s="14"/>
      <c r="L26" s="14"/>
      <c r="M26" s="14"/>
      <c r="N26" s="14"/>
    </row>
    <row r="27" spans="2:19" x14ac:dyDescent="0.3">
      <c r="B27" s="1"/>
      <c r="D27" s="14"/>
      <c r="E27" s="14"/>
      <c r="F27" s="14"/>
      <c r="G27" s="14"/>
      <c r="H27" s="14"/>
      <c r="I27" s="14"/>
      <c r="J27" s="14"/>
      <c r="K27" s="14"/>
      <c r="L27" s="14"/>
      <c r="M27" s="14"/>
      <c r="N27" s="14"/>
    </row>
    <row r="28" spans="2:19" x14ac:dyDescent="0.3">
      <c r="B28" s="1" t="s">
        <v>209</v>
      </c>
      <c r="D28" s="14"/>
      <c r="E28" s="14"/>
      <c r="F28" s="14"/>
      <c r="G28" s="14"/>
      <c r="H28" s="14"/>
      <c r="I28" s="14"/>
      <c r="J28" s="14"/>
      <c r="K28" s="14"/>
      <c r="L28" s="14"/>
      <c r="M28" s="14"/>
      <c r="N28" s="14"/>
    </row>
    <row r="29" spans="2:19" x14ac:dyDescent="0.3">
      <c r="B29" s="2">
        <v>1016</v>
      </c>
      <c r="C29" s="2" t="s">
        <v>130</v>
      </c>
      <c r="D29" s="14"/>
      <c r="E29" s="14"/>
      <c r="F29" s="14"/>
      <c r="G29" s="14"/>
      <c r="H29" s="468"/>
      <c r="I29" s="468"/>
      <c r="J29" s="468"/>
      <c r="K29" s="468"/>
      <c r="L29" s="468"/>
      <c r="M29" s="468"/>
      <c r="N29" s="468"/>
      <c r="O29" s="468"/>
      <c r="P29" s="468"/>
      <c r="Q29" s="468"/>
      <c r="R29" s="468"/>
      <c r="S29" s="468"/>
    </row>
    <row r="30" spans="2:19" outlineLevel="1" x14ac:dyDescent="0.3">
      <c r="B30" s="2">
        <v>1020</v>
      </c>
      <c r="C30" s="2" t="s">
        <v>0</v>
      </c>
      <c r="D30" s="14"/>
      <c r="E30" s="14"/>
      <c r="F30" s="14"/>
      <c r="G30" s="14"/>
      <c r="H30" s="468"/>
      <c r="I30" s="468"/>
      <c r="J30" s="468"/>
      <c r="K30" s="468"/>
      <c r="L30" s="468"/>
      <c r="M30" s="468"/>
      <c r="N30" s="468"/>
      <c r="O30" s="468"/>
      <c r="P30" s="468"/>
    </row>
    <row r="31" spans="2:19" outlineLevel="1" x14ac:dyDescent="0.3">
      <c r="B31" s="2">
        <v>1002</v>
      </c>
      <c r="C31" s="2" t="s">
        <v>1</v>
      </c>
      <c r="D31" s="14"/>
      <c r="E31" s="14"/>
      <c r="F31" s="14"/>
      <c r="G31" s="14"/>
      <c r="H31" s="468"/>
      <c r="I31" s="468"/>
      <c r="J31" s="468"/>
      <c r="K31" s="468"/>
      <c r="L31" s="468"/>
      <c r="M31" s="468"/>
      <c r="N31" s="468"/>
      <c r="O31" s="468"/>
      <c r="P31" s="468"/>
    </row>
    <row r="32" spans="2:19" x14ac:dyDescent="0.3">
      <c r="D32" s="14"/>
      <c r="E32" s="14"/>
      <c r="F32" s="14"/>
      <c r="G32" s="14"/>
      <c r="H32" s="14"/>
      <c r="I32" s="14"/>
      <c r="J32" s="14"/>
      <c r="K32" s="14"/>
      <c r="L32" s="14"/>
      <c r="M32" s="14"/>
      <c r="N32" s="14"/>
    </row>
    <row r="33" spans="2:19" x14ac:dyDescent="0.3">
      <c r="D33" s="14"/>
      <c r="E33" s="14"/>
      <c r="F33" s="14"/>
      <c r="G33" s="14"/>
      <c r="H33" s="14"/>
      <c r="I33" s="14"/>
      <c r="J33" s="14"/>
      <c r="K33" s="14"/>
      <c r="L33" s="14"/>
      <c r="M33" s="14"/>
      <c r="N33" s="14"/>
    </row>
    <row r="34" spans="2:19" x14ac:dyDescent="0.3">
      <c r="B34" s="1" t="s">
        <v>210</v>
      </c>
      <c r="D34" s="14"/>
      <c r="E34" s="14"/>
      <c r="F34" s="14"/>
      <c r="G34" s="14"/>
      <c r="H34" s="14"/>
      <c r="I34" s="14"/>
      <c r="J34" s="14"/>
      <c r="K34" s="14"/>
      <c r="L34" s="14"/>
      <c r="M34" s="14"/>
      <c r="N34" s="14"/>
    </row>
    <row r="35" spans="2:19" x14ac:dyDescent="0.3">
      <c r="D35" s="14"/>
      <c r="E35" s="14"/>
      <c r="F35" s="14"/>
      <c r="G35" s="14"/>
      <c r="H35" s="14"/>
      <c r="I35" s="14"/>
      <c r="J35" s="14"/>
      <c r="K35" s="14"/>
      <c r="L35" s="14"/>
      <c r="M35" s="14"/>
      <c r="N35" s="14"/>
    </row>
    <row r="36" spans="2:19" x14ac:dyDescent="0.3">
      <c r="B36" s="2" t="s">
        <v>30</v>
      </c>
      <c r="D36" s="14"/>
      <c r="E36" s="14"/>
      <c r="F36" s="14"/>
      <c r="G36" s="14"/>
      <c r="H36" s="14"/>
      <c r="I36" s="14"/>
      <c r="J36" s="14"/>
      <c r="K36" s="14"/>
      <c r="L36" s="14"/>
      <c r="M36" s="14"/>
      <c r="N36" s="14"/>
    </row>
    <row r="37" spans="2:19" x14ac:dyDescent="0.3">
      <c r="B37" s="2">
        <v>1016</v>
      </c>
      <c r="C37" s="2" t="s">
        <v>130</v>
      </c>
      <c r="D37" s="14"/>
      <c r="E37" s="14"/>
      <c r="F37" s="14"/>
      <c r="G37" s="14"/>
      <c r="H37" s="468"/>
      <c r="I37" s="468"/>
      <c r="J37" s="468"/>
      <c r="K37" s="468"/>
      <c r="L37" s="468"/>
      <c r="M37" s="468"/>
      <c r="N37" s="468"/>
      <c r="O37" s="468"/>
      <c r="P37" s="468"/>
      <c r="Q37" s="468"/>
      <c r="R37" s="468"/>
      <c r="S37" s="468"/>
    </row>
    <row r="38" spans="2:19" outlineLevel="1" x14ac:dyDescent="0.3">
      <c r="B38" s="2">
        <v>1020</v>
      </c>
      <c r="C38" s="2" t="s">
        <v>0</v>
      </c>
      <c r="D38" s="14"/>
      <c r="E38" s="14"/>
      <c r="F38" s="14"/>
      <c r="G38" s="14"/>
      <c r="H38" s="468"/>
      <c r="I38" s="468"/>
      <c r="J38" s="468"/>
      <c r="K38" s="468"/>
      <c r="L38" s="468"/>
      <c r="M38" s="468"/>
      <c r="N38" s="468"/>
      <c r="O38" s="468"/>
      <c r="P38" s="468"/>
      <c r="Q38" s="457"/>
      <c r="R38" s="457"/>
      <c r="S38" s="457"/>
    </row>
    <row r="39" spans="2:19" outlineLevel="1" x14ac:dyDescent="0.3">
      <c r="B39" s="2">
        <v>1002</v>
      </c>
      <c r="C39" s="2" t="s">
        <v>1</v>
      </c>
      <c r="D39" s="14"/>
      <c r="E39" s="14"/>
      <c r="F39" s="14"/>
      <c r="G39" s="14"/>
      <c r="H39" s="468"/>
      <c r="I39" s="468"/>
      <c r="J39" s="468"/>
      <c r="K39" s="468"/>
      <c r="L39" s="468"/>
      <c r="M39" s="468"/>
      <c r="N39" s="468"/>
      <c r="O39" s="468"/>
      <c r="P39" s="468"/>
      <c r="Q39" s="457"/>
      <c r="R39" s="457"/>
      <c r="S39" s="457"/>
    </row>
    <row r="40" spans="2:19" x14ac:dyDescent="0.3">
      <c r="D40" s="14"/>
      <c r="E40" s="14"/>
      <c r="F40" s="14"/>
      <c r="G40" s="14"/>
      <c r="H40" s="468"/>
      <c r="I40" s="468"/>
      <c r="J40" s="468"/>
      <c r="K40" s="468"/>
      <c r="L40" s="468"/>
      <c r="M40" s="468"/>
      <c r="N40" s="468"/>
      <c r="O40" s="468"/>
      <c r="P40" s="468"/>
      <c r="Q40" s="457"/>
      <c r="R40" s="457"/>
      <c r="S40" s="457"/>
    </row>
    <row r="41" spans="2:19" x14ac:dyDescent="0.3">
      <c r="B41" s="2" t="s">
        <v>31</v>
      </c>
      <c r="D41" s="14"/>
      <c r="E41" s="14"/>
      <c r="F41" s="14"/>
      <c r="G41" s="14"/>
      <c r="H41" s="468"/>
      <c r="I41" s="468"/>
      <c r="J41" s="468"/>
      <c r="K41" s="468"/>
      <c r="L41" s="468"/>
      <c r="M41" s="468"/>
      <c r="N41" s="468"/>
      <c r="O41" s="468"/>
      <c r="P41" s="468"/>
      <c r="Q41" s="457"/>
      <c r="R41" s="457"/>
      <c r="S41" s="457"/>
    </row>
    <row r="42" spans="2:19" x14ac:dyDescent="0.3">
      <c r="B42" s="2">
        <v>1016</v>
      </c>
      <c r="C42" s="2" t="s">
        <v>130</v>
      </c>
      <c r="D42" s="14"/>
      <c r="E42" s="14"/>
      <c r="F42" s="14"/>
      <c r="G42" s="14"/>
      <c r="H42" s="468"/>
      <c r="I42" s="468"/>
      <c r="J42" s="468"/>
      <c r="K42" s="468"/>
      <c r="L42" s="468"/>
      <c r="M42" s="468"/>
      <c r="N42" s="468"/>
      <c r="O42" s="468"/>
      <c r="P42" s="468"/>
      <c r="Q42" s="468"/>
      <c r="R42" s="468"/>
      <c r="S42" s="468"/>
    </row>
    <row r="43" spans="2:19" outlineLevel="1" x14ac:dyDescent="0.3">
      <c r="B43" s="2">
        <v>1020</v>
      </c>
      <c r="C43" s="2" t="s">
        <v>0</v>
      </c>
      <c r="D43" s="14"/>
      <c r="E43" s="14"/>
      <c r="F43" s="14"/>
      <c r="G43" s="14"/>
      <c r="H43" s="468"/>
      <c r="I43" s="468"/>
      <c r="J43" s="468"/>
      <c r="K43" s="468"/>
      <c r="L43" s="468"/>
      <c r="M43" s="468"/>
      <c r="N43" s="468"/>
      <c r="O43" s="468"/>
      <c r="P43" s="468"/>
      <c r="Q43" s="457"/>
      <c r="R43" s="457"/>
      <c r="S43" s="457"/>
    </row>
    <row r="44" spans="2:19" outlineLevel="1" x14ac:dyDescent="0.3">
      <c r="B44" s="2">
        <v>1002</v>
      </c>
      <c r="C44" s="2" t="s">
        <v>1</v>
      </c>
      <c r="D44" s="14"/>
      <c r="E44" s="14"/>
      <c r="F44" s="14"/>
      <c r="G44" s="14"/>
      <c r="H44" s="468"/>
      <c r="I44" s="468"/>
      <c r="J44" s="468"/>
      <c r="K44" s="468"/>
      <c r="L44" s="468"/>
      <c r="M44" s="468"/>
      <c r="N44" s="468"/>
      <c r="O44" s="468"/>
      <c r="P44" s="468"/>
      <c r="Q44" s="457"/>
      <c r="R44" s="457"/>
      <c r="S44" s="457"/>
    </row>
    <row r="45" spans="2:19" x14ac:dyDescent="0.3">
      <c r="D45" s="14"/>
      <c r="E45" s="14"/>
      <c r="F45" s="14"/>
      <c r="G45" s="14"/>
      <c r="H45" s="468"/>
      <c r="I45" s="468"/>
      <c r="J45" s="468"/>
      <c r="K45" s="468"/>
      <c r="L45" s="468"/>
      <c r="M45" s="468"/>
      <c r="N45" s="468"/>
      <c r="O45" s="468"/>
      <c r="P45" s="468"/>
      <c r="Q45" s="457"/>
      <c r="R45" s="457"/>
      <c r="S45" s="457"/>
    </row>
    <row r="46" spans="2:19" x14ac:dyDescent="0.3">
      <c r="B46" s="2" t="s">
        <v>32</v>
      </c>
      <c r="D46" s="14"/>
      <c r="E46" s="14"/>
      <c r="F46" s="14"/>
      <c r="G46" s="14"/>
      <c r="H46" s="468"/>
      <c r="I46" s="468"/>
      <c r="J46" s="468"/>
      <c r="K46" s="468"/>
      <c r="L46" s="468"/>
      <c r="M46" s="468"/>
      <c r="N46" s="468"/>
      <c r="O46" s="468"/>
      <c r="P46" s="468"/>
      <c r="Q46" s="457"/>
      <c r="R46" s="457"/>
      <c r="S46" s="457"/>
    </row>
    <row r="47" spans="2:19" x14ac:dyDescent="0.3">
      <c r="B47" s="2">
        <v>1016</v>
      </c>
      <c r="C47" s="2" t="s">
        <v>130</v>
      </c>
      <c r="D47" s="14"/>
      <c r="E47" s="14"/>
      <c r="F47" s="14"/>
      <c r="G47" s="14"/>
      <c r="H47" s="468"/>
      <c r="I47" s="468"/>
      <c r="J47" s="468"/>
      <c r="K47" s="468"/>
      <c r="L47" s="468"/>
      <c r="M47" s="468"/>
      <c r="N47" s="468"/>
      <c r="O47" s="468"/>
      <c r="P47" s="468"/>
      <c r="Q47" s="468"/>
      <c r="R47" s="468"/>
      <c r="S47" s="468"/>
    </row>
    <row r="48" spans="2:19" outlineLevel="1" x14ac:dyDescent="0.3">
      <c r="B48" s="2">
        <v>1020</v>
      </c>
      <c r="C48" s="2" t="s">
        <v>0</v>
      </c>
      <c r="D48" s="14"/>
      <c r="E48" s="14"/>
      <c r="F48" s="14"/>
      <c r="G48" s="14"/>
      <c r="H48" s="468"/>
      <c r="I48" s="468"/>
      <c r="J48" s="468"/>
      <c r="K48" s="468"/>
      <c r="L48" s="468"/>
      <c r="M48" s="468"/>
      <c r="N48" s="468"/>
      <c r="O48" s="468"/>
      <c r="P48" s="468"/>
      <c r="Q48" s="457"/>
      <c r="R48" s="457"/>
      <c r="S48" s="457"/>
    </row>
    <row r="49" spans="2:20" outlineLevel="1" x14ac:dyDescent="0.3">
      <c r="B49" s="2">
        <v>1002</v>
      </c>
      <c r="C49" s="2" t="s">
        <v>1</v>
      </c>
      <c r="D49" s="14"/>
      <c r="E49" s="14"/>
      <c r="F49" s="14"/>
      <c r="G49" s="14"/>
      <c r="H49" s="468"/>
      <c r="I49" s="468"/>
      <c r="J49" s="468"/>
      <c r="K49" s="468"/>
      <c r="L49" s="468"/>
      <c r="M49" s="468"/>
      <c r="N49" s="468"/>
      <c r="O49" s="468"/>
      <c r="P49" s="468"/>
      <c r="Q49" s="457"/>
      <c r="R49" s="457"/>
      <c r="S49" s="457"/>
    </row>
    <row r="50" spans="2:20" x14ac:dyDescent="0.3">
      <c r="D50" s="14"/>
      <c r="E50" s="14"/>
      <c r="F50" s="14"/>
      <c r="G50" s="14"/>
      <c r="H50" s="468"/>
      <c r="I50" s="468"/>
      <c r="J50" s="468"/>
      <c r="K50" s="468"/>
      <c r="L50" s="468"/>
      <c r="M50" s="468"/>
      <c r="N50" s="468"/>
      <c r="O50" s="468"/>
      <c r="P50" s="468"/>
      <c r="Q50" s="457"/>
      <c r="R50" s="457"/>
      <c r="S50" s="457"/>
    </row>
    <row r="51" spans="2:20" x14ac:dyDescent="0.3">
      <c r="B51" s="2" t="s">
        <v>33</v>
      </c>
      <c r="D51" s="14"/>
      <c r="E51" s="14"/>
      <c r="F51" s="14"/>
      <c r="G51" s="14"/>
      <c r="H51" s="468"/>
      <c r="I51" s="468"/>
      <c r="J51" s="468"/>
      <c r="K51" s="468"/>
      <c r="L51" s="468"/>
      <c r="M51" s="468"/>
      <c r="N51" s="468"/>
      <c r="O51" s="468"/>
      <c r="P51" s="468"/>
      <c r="Q51" s="457"/>
      <c r="R51" s="457"/>
      <c r="S51" s="457"/>
    </row>
    <row r="52" spans="2:20" x14ac:dyDescent="0.3">
      <c r="B52" s="2">
        <v>1016</v>
      </c>
      <c r="C52" s="2" t="s">
        <v>130</v>
      </c>
      <c r="D52" s="14"/>
      <c r="E52" s="14"/>
      <c r="F52" s="14"/>
      <c r="G52" s="14"/>
      <c r="H52" s="468"/>
      <c r="I52" s="468"/>
      <c r="J52" s="468"/>
      <c r="K52" s="468"/>
      <c r="L52" s="468"/>
      <c r="M52" s="468"/>
      <c r="N52" s="468"/>
      <c r="O52" s="468"/>
      <c r="P52" s="468"/>
      <c r="Q52" s="468"/>
      <c r="R52" s="468"/>
      <c r="S52" s="468"/>
    </row>
    <row r="53" spans="2:20" outlineLevel="1" x14ac:dyDescent="0.3">
      <c r="B53" s="2">
        <v>1020</v>
      </c>
      <c r="C53" s="2" t="s">
        <v>0</v>
      </c>
      <c r="D53" s="14"/>
      <c r="E53" s="14"/>
      <c r="F53" s="14"/>
      <c r="G53" s="14"/>
      <c r="H53" s="468"/>
      <c r="I53" s="468"/>
      <c r="J53" s="468"/>
      <c r="K53" s="468"/>
      <c r="L53" s="468"/>
      <c r="M53" s="468"/>
      <c r="N53" s="468"/>
      <c r="O53" s="468"/>
      <c r="P53" s="468"/>
      <c r="Q53" s="457"/>
      <c r="R53" s="457"/>
      <c r="S53" s="457"/>
    </row>
    <row r="54" spans="2:20" outlineLevel="1" x14ac:dyDescent="0.3">
      <c r="B54" s="2">
        <v>1002</v>
      </c>
      <c r="C54" s="2" t="s">
        <v>1</v>
      </c>
      <c r="D54" s="14"/>
      <c r="E54" s="14"/>
      <c r="F54" s="14"/>
      <c r="G54" s="14"/>
      <c r="H54" s="468"/>
      <c r="I54" s="468"/>
      <c r="J54" s="468"/>
      <c r="K54" s="468"/>
      <c r="L54" s="468"/>
      <c r="M54" s="468"/>
      <c r="N54" s="468"/>
      <c r="O54" s="468"/>
      <c r="P54" s="468"/>
      <c r="Q54" s="457"/>
      <c r="R54" s="457"/>
      <c r="S54" s="457"/>
    </row>
    <row r="55" spans="2:20" x14ac:dyDescent="0.3">
      <c r="D55" s="14"/>
      <c r="E55" s="14"/>
      <c r="F55" s="14"/>
      <c r="G55" s="14"/>
      <c r="H55" s="14"/>
      <c r="I55" s="14"/>
      <c r="J55" s="14"/>
      <c r="K55" s="14"/>
      <c r="L55" s="14"/>
      <c r="M55" s="14"/>
      <c r="N55" s="14"/>
      <c r="O55" s="14"/>
      <c r="P55" s="14"/>
    </row>
    <row r="56" spans="2:20" x14ac:dyDescent="0.3">
      <c r="B56" s="1" t="s">
        <v>224</v>
      </c>
      <c r="D56" s="14"/>
      <c r="E56" s="14"/>
      <c r="F56" s="14"/>
      <c r="G56" s="14"/>
      <c r="I56" s="120"/>
      <c r="J56" s="14"/>
      <c r="K56" s="14"/>
      <c r="L56" s="14"/>
      <c r="M56" s="14"/>
      <c r="N56" s="14"/>
      <c r="O56" s="14"/>
      <c r="P56" s="14"/>
    </row>
    <row r="57" spans="2:20" x14ac:dyDescent="0.3">
      <c r="B57" s="2">
        <v>1016</v>
      </c>
      <c r="C57" s="2" t="s">
        <v>130</v>
      </c>
      <c r="D57" s="14"/>
      <c r="E57" s="14"/>
      <c r="F57" s="14"/>
      <c r="G57" s="120"/>
      <c r="H57" s="468"/>
      <c r="I57" s="468"/>
      <c r="J57" s="468"/>
      <c r="K57" s="468"/>
      <c r="L57" s="468"/>
      <c r="M57" s="468"/>
      <c r="N57" s="468"/>
      <c r="O57" s="468"/>
      <c r="P57" s="468"/>
      <c r="Q57" s="468"/>
      <c r="R57" s="468"/>
      <c r="S57" s="468"/>
    </row>
    <row r="58" spans="2:20" outlineLevel="1" x14ac:dyDescent="0.3">
      <c r="B58" s="2">
        <v>1020</v>
      </c>
      <c r="C58" s="2" t="s">
        <v>0</v>
      </c>
      <c r="D58" s="14"/>
      <c r="E58" s="14"/>
      <c r="F58" s="14"/>
      <c r="G58" s="14"/>
      <c r="H58" s="468"/>
      <c r="I58" s="468"/>
      <c r="J58" s="468"/>
      <c r="K58" s="468"/>
      <c r="L58" s="468"/>
      <c r="M58" s="468"/>
      <c r="N58" s="468"/>
      <c r="O58" s="468"/>
      <c r="P58" s="468"/>
      <c r="Q58" s="468"/>
      <c r="R58" s="468"/>
      <c r="S58" s="468"/>
    </row>
    <row r="59" spans="2:20" outlineLevel="1" x14ac:dyDescent="0.3">
      <c r="B59" s="2">
        <v>1002</v>
      </c>
      <c r="C59" s="2" t="s">
        <v>1</v>
      </c>
      <c r="D59" s="14"/>
      <c r="E59" s="14"/>
      <c r="F59" s="14"/>
      <c r="G59" s="14"/>
      <c r="H59" s="469"/>
      <c r="I59" s="469"/>
      <c r="J59" s="469"/>
      <c r="K59" s="469"/>
      <c r="L59" s="469"/>
      <c r="M59" s="469"/>
      <c r="N59" s="469"/>
      <c r="O59" s="469"/>
      <c r="P59" s="469"/>
      <c r="Q59" s="469"/>
      <c r="R59" s="469"/>
      <c r="S59" s="469"/>
    </row>
    <row r="60" spans="2:20" outlineLevel="1" x14ac:dyDescent="0.3">
      <c r="D60" s="14"/>
      <c r="E60" s="14"/>
      <c r="F60" s="14"/>
      <c r="G60" s="14"/>
      <c r="H60" s="468"/>
      <c r="I60" s="468"/>
      <c r="J60" s="468"/>
      <c r="K60" s="468"/>
      <c r="L60" s="468"/>
      <c r="M60" s="468"/>
      <c r="N60" s="468"/>
      <c r="O60" s="468"/>
      <c r="P60" s="468"/>
      <c r="Q60" s="468"/>
      <c r="R60" s="468"/>
      <c r="S60" s="468"/>
    </row>
    <row r="61" spans="2:20" x14ac:dyDescent="0.3">
      <c r="D61" s="14"/>
      <c r="E61" s="14"/>
      <c r="F61" s="14"/>
      <c r="G61" s="14"/>
      <c r="H61" s="14"/>
      <c r="I61" s="14"/>
      <c r="J61" s="14"/>
      <c r="K61" s="14"/>
      <c r="L61" s="14"/>
      <c r="M61" s="14"/>
      <c r="N61" s="14"/>
      <c r="O61" s="14"/>
      <c r="P61" s="14"/>
    </row>
    <row r="62" spans="2:20" x14ac:dyDescent="0.3">
      <c r="B62" s="2" t="s">
        <v>222</v>
      </c>
      <c r="D62" s="14"/>
      <c r="E62" s="14"/>
      <c r="F62" s="14"/>
      <c r="G62" s="14"/>
      <c r="H62" s="14"/>
      <c r="I62" s="14"/>
      <c r="J62" s="14"/>
      <c r="K62" s="14"/>
      <c r="L62" s="14"/>
      <c r="M62" s="14"/>
      <c r="N62" s="14"/>
      <c r="O62" s="14"/>
      <c r="P62" s="14"/>
    </row>
    <row r="63" spans="2:20" x14ac:dyDescent="0.3">
      <c r="B63" s="2">
        <v>1016</v>
      </c>
      <c r="C63" s="2" t="s">
        <v>130</v>
      </c>
      <c r="D63" s="14"/>
      <c r="E63" s="14"/>
      <c r="F63" s="468"/>
      <c r="G63" s="468"/>
      <c r="H63" s="468"/>
      <c r="I63" s="468"/>
      <c r="J63" s="468"/>
      <c r="K63" s="468"/>
      <c r="L63" s="468"/>
      <c r="M63" s="468"/>
      <c r="N63" s="468"/>
      <c r="O63" s="468"/>
      <c r="P63" s="468"/>
      <c r="Q63" s="468"/>
      <c r="R63" s="468"/>
      <c r="S63" s="468"/>
      <c r="T63" s="2" t="s">
        <v>221</v>
      </c>
    </row>
    <row r="64" spans="2:20" outlineLevel="1" x14ac:dyDescent="0.3">
      <c r="B64" s="2">
        <v>1020</v>
      </c>
      <c r="C64" s="2" t="s">
        <v>0</v>
      </c>
      <c r="D64" s="14"/>
      <c r="E64" s="14"/>
      <c r="F64" s="468"/>
      <c r="G64" s="468"/>
      <c r="H64" s="468"/>
      <c r="I64" s="468"/>
      <c r="J64" s="468"/>
      <c r="K64" s="468"/>
      <c r="L64" s="468"/>
      <c r="M64" s="468"/>
      <c r="N64" s="468"/>
      <c r="O64" s="468"/>
      <c r="P64" s="468"/>
      <c r="Q64" s="457"/>
      <c r="R64" s="457"/>
      <c r="S64" s="457"/>
      <c r="T64" s="2" t="s">
        <v>221</v>
      </c>
    </row>
    <row r="65" spans="2:20" outlineLevel="1" x14ac:dyDescent="0.3">
      <c r="B65" s="2">
        <v>1002</v>
      </c>
      <c r="C65" s="2" t="s">
        <v>1</v>
      </c>
      <c r="D65" s="14"/>
      <c r="E65" s="14"/>
      <c r="F65" s="468"/>
      <c r="G65" s="468"/>
      <c r="H65" s="468"/>
      <c r="I65" s="468"/>
      <c r="J65" s="468"/>
      <c r="K65" s="468"/>
      <c r="L65" s="468"/>
      <c r="M65" s="468"/>
      <c r="N65" s="468"/>
      <c r="O65" s="468"/>
      <c r="P65" s="468"/>
      <c r="Q65" s="457"/>
      <c r="R65" s="457"/>
      <c r="S65" s="457"/>
      <c r="T65" s="2" t="s">
        <v>221</v>
      </c>
    </row>
    <row r="66" spans="2:20" x14ac:dyDescent="0.3">
      <c r="D66" s="14"/>
      <c r="E66" s="14"/>
      <c r="F66" s="14"/>
      <c r="G66" s="14"/>
      <c r="H66" s="14"/>
      <c r="I66" s="14"/>
      <c r="J66" s="14"/>
      <c r="K66" s="14"/>
      <c r="L66" s="14"/>
      <c r="M66" s="14"/>
      <c r="N66" s="14"/>
      <c r="O66" s="14"/>
      <c r="P66" s="14"/>
    </row>
    <row r="67" spans="2:20" x14ac:dyDescent="0.3">
      <c r="B67" s="1" t="s">
        <v>223</v>
      </c>
      <c r="D67" s="14"/>
      <c r="E67" s="14"/>
      <c r="F67" s="14"/>
      <c r="G67" s="14"/>
      <c r="H67" s="14"/>
      <c r="I67" s="14"/>
      <c r="J67" s="14"/>
      <c r="K67" s="14"/>
      <c r="L67" s="14"/>
      <c r="M67" s="14"/>
      <c r="N67" s="14"/>
      <c r="O67" s="14"/>
      <c r="P67" s="14"/>
    </row>
    <row r="68" spans="2:20" x14ac:dyDescent="0.3">
      <c r="B68" s="2">
        <v>1016</v>
      </c>
      <c r="C68" s="2" t="s">
        <v>130</v>
      </c>
      <c r="D68" s="14"/>
      <c r="E68" s="14"/>
      <c r="F68" s="14"/>
      <c r="G68" s="14"/>
      <c r="H68" s="468"/>
      <c r="I68" s="468"/>
      <c r="J68" s="468"/>
      <c r="K68" s="468"/>
      <c r="L68" s="468"/>
      <c r="M68" s="468"/>
      <c r="N68" s="468"/>
      <c r="O68" s="468"/>
      <c r="P68" s="468"/>
      <c r="Q68" s="468"/>
      <c r="R68" s="468"/>
      <c r="S68" s="468"/>
    </row>
    <row r="69" spans="2:20" outlineLevel="1" x14ac:dyDescent="0.3">
      <c r="B69" s="2">
        <v>1020</v>
      </c>
      <c r="C69" s="2" t="s">
        <v>0</v>
      </c>
      <c r="D69" s="14"/>
      <c r="E69" s="14"/>
      <c r="F69" s="14"/>
      <c r="G69" s="14"/>
      <c r="H69" s="468"/>
      <c r="I69" s="468"/>
      <c r="J69" s="468"/>
      <c r="K69" s="468"/>
      <c r="L69" s="468"/>
      <c r="M69" s="468"/>
      <c r="N69" s="468"/>
      <c r="O69" s="468"/>
      <c r="P69" s="468"/>
    </row>
    <row r="70" spans="2:20" outlineLevel="1" x14ac:dyDescent="0.3">
      <c r="B70" s="2">
        <v>1002</v>
      </c>
      <c r="C70" s="2" t="s">
        <v>1</v>
      </c>
      <c r="D70" s="14"/>
      <c r="E70" s="14"/>
      <c r="F70" s="14"/>
      <c r="G70" s="14"/>
      <c r="H70" s="468"/>
      <c r="I70" s="468"/>
      <c r="J70" s="468"/>
      <c r="K70" s="468"/>
      <c r="L70" s="468"/>
      <c r="M70" s="468"/>
      <c r="N70" s="468"/>
      <c r="O70" s="468"/>
      <c r="P70" s="468"/>
    </row>
    <row r="71" spans="2:20" x14ac:dyDescent="0.3">
      <c r="D71" s="14"/>
      <c r="E71" s="14"/>
      <c r="F71" s="14"/>
      <c r="G71" s="14"/>
      <c r="H71" s="14"/>
      <c r="I71" s="14"/>
      <c r="J71" s="14"/>
      <c r="K71" s="14"/>
      <c r="L71" s="14"/>
      <c r="M71" s="14"/>
      <c r="N71" s="14"/>
      <c r="O71" s="14"/>
      <c r="P71" s="14"/>
    </row>
    <row r="72" spans="2:20" x14ac:dyDescent="0.3">
      <c r="B72" s="24" t="s">
        <v>62</v>
      </c>
      <c r="D72" s="14"/>
      <c r="E72" s="14"/>
      <c r="F72" s="14"/>
      <c r="G72" s="14"/>
      <c r="H72" s="14"/>
      <c r="I72" s="14"/>
      <c r="J72" s="14"/>
      <c r="K72" s="14"/>
      <c r="L72" s="14"/>
      <c r="M72" s="14"/>
      <c r="N72" s="14"/>
      <c r="O72" s="14"/>
      <c r="P72" s="14"/>
    </row>
    <row r="73" spans="2:20" x14ac:dyDescent="0.3">
      <c r="B73" s="2">
        <v>1016</v>
      </c>
      <c r="C73" s="2" t="s">
        <v>130</v>
      </c>
      <c r="D73" s="14"/>
      <c r="E73" s="14"/>
      <c r="F73" s="14"/>
      <c r="G73" s="14"/>
      <c r="H73" s="23">
        <v>263.00417553732632</v>
      </c>
      <c r="I73" s="23">
        <v>123.14035719276067</v>
      </c>
      <c r="J73" s="23">
        <v>55.807455835017919</v>
      </c>
      <c r="K73" s="23">
        <v>110.39623905137972</v>
      </c>
      <c r="L73" s="23">
        <v>101.31778950348071</v>
      </c>
      <c r="M73" s="23">
        <v>96.884376870250321</v>
      </c>
      <c r="N73" s="23">
        <v>41.671382154956135</v>
      </c>
      <c r="O73" s="23">
        <v>98.741821763099679</v>
      </c>
      <c r="P73" s="23">
        <v>98.192928619073484</v>
      </c>
      <c r="Q73" s="29">
        <v>101.02804930115506</v>
      </c>
      <c r="R73" s="29">
        <v>104.89360107597554</v>
      </c>
      <c r="S73" s="29">
        <v>107.28990510550871</v>
      </c>
    </row>
    <row r="74" spans="2:20" outlineLevel="1" x14ac:dyDescent="0.3">
      <c r="B74" s="2">
        <v>1020</v>
      </c>
      <c r="C74" s="2" t="s">
        <v>0</v>
      </c>
      <c r="D74" s="14"/>
      <c r="E74" s="14"/>
      <c r="F74" s="14"/>
      <c r="G74" s="14"/>
      <c r="H74" s="23">
        <v>396.41195536652612</v>
      </c>
      <c r="I74" s="23">
        <v>1246.3779160782999</v>
      </c>
      <c r="J74" s="23">
        <v>0</v>
      </c>
      <c r="K74" s="23">
        <v>0</v>
      </c>
      <c r="L74" s="23">
        <v>0</v>
      </c>
      <c r="M74" s="23">
        <v>0</v>
      </c>
      <c r="N74" s="23">
        <v>0</v>
      </c>
      <c r="O74" s="23">
        <v>0</v>
      </c>
      <c r="P74" s="23">
        <v>0</v>
      </c>
      <c r="Q74" s="18">
        <v>0</v>
      </c>
      <c r="R74" s="18">
        <v>0</v>
      </c>
      <c r="S74" s="18">
        <v>0</v>
      </c>
    </row>
    <row r="75" spans="2:20" outlineLevel="1" x14ac:dyDescent="0.3">
      <c r="B75" s="2">
        <v>1002</v>
      </c>
      <c r="C75" s="2" t="s">
        <v>1</v>
      </c>
      <c r="D75" s="14"/>
      <c r="E75" s="14"/>
      <c r="F75" s="14"/>
      <c r="G75" s="14"/>
      <c r="H75" s="104">
        <v>1135.9740716761228</v>
      </c>
      <c r="I75" s="104"/>
      <c r="J75" s="104">
        <v>0</v>
      </c>
      <c r="K75" s="104">
        <v>0</v>
      </c>
      <c r="L75" s="104">
        <v>0</v>
      </c>
      <c r="M75" s="104">
        <v>0</v>
      </c>
      <c r="N75" s="104">
        <v>0</v>
      </c>
      <c r="O75" s="104">
        <v>0</v>
      </c>
      <c r="P75" s="104">
        <v>0</v>
      </c>
      <c r="Q75" s="430">
        <v>0</v>
      </c>
      <c r="R75" s="430">
        <v>0</v>
      </c>
      <c r="S75" s="430">
        <v>0</v>
      </c>
    </row>
    <row r="76" spans="2:20" outlineLevel="1" x14ac:dyDescent="0.3">
      <c r="D76" s="14"/>
      <c r="E76" s="14"/>
      <c r="F76" s="14"/>
      <c r="G76" s="14"/>
      <c r="H76" s="23">
        <f>SUM(H73:H75)</f>
        <v>1795.3902025799753</v>
      </c>
      <c r="I76" s="23">
        <f t="shared" ref="I76:N76" si="0">SUM(I73:I75)</f>
        <v>1369.5182732710605</v>
      </c>
      <c r="J76" s="23">
        <f t="shared" si="0"/>
        <v>55.807455835017919</v>
      </c>
      <c r="K76" s="23">
        <f t="shared" si="0"/>
        <v>110.39623905137972</v>
      </c>
      <c r="L76" s="23">
        <f t="shared" si="0"/>
        <v>101.31778950348071</v>
      </c>
      <c r="M76" s="23">
        <f t="shared" si="0"/>
        <v>96.884376870250321</v>
      </c>
      <c r="N76" s="23">
        <f t="shared" si="0"/>
        <v>41.671382154956135</v>
      </c>
      <c r="O76" s="23">
        <f t="shared" ref="O76:S76" si="1">SUM(O73:O75)</f>
        <v>98.741821763099679</v>
      </c>
      <c r="P76" s="23">
        <f t="shared" si="1"/>
        <v>98.192928619073484</v>
      </c>
      <c r="Q76" s="23">
        <f t="shared" si="1"/>
        <v>101.02804930115506</v>
      </c>
      <c r="R76" s="23">
        <f t="shared" si="1"/>
        <v>104.89360107597554</v>
      </c>
      <c r="S76" s="23">
        <f t="shared" si="1"/>
        <v>107.28990510550871</v>
      </c>
    </row>
    <row r="77" spans="2:20" x14ac:dyDescent="0.3">
      <c r="D77" s="14"/>
      <c r="E77" s="14"/>
      <c r="F77" s="14"/>
      <c r="G77" s="14"/>
      <c r="H77" s="14"/>
      <c r="I77" s="14"/>
      <c r="J77" s="14"/>
      <c r="K77" s="14"/>
      <c r="L77" s="14"/>
      <c r="M77" s="14"/>
      <c r="N77" s="14"/>
      <c r="O77" s="14"/>
      <c r="P77" s="14"/>
    </row>
    <row r="78" spans="2:20" x14ac:dyDescent="0.3">
      <c r="B78" s="1" t="s">
        <v>207</v>
      </c>
    </row>
    <row r="79" spans="2:20" x14ac:dyDescent="0.3">
      <c r="B79" s="2">
        <v>1016</v>
      </c>
      <c r="C79" s="2" t="s">
        <v>130</v>
      </c>
      <c r="H79" s="14">
        <v>1268.5622391917168</v>
      </c>
      <c r="I79" s="14">
        <v>1253.1500693075086</v>
      </c>
      <c r="J79" s="14">
        <v>627.65234038994038</v>
      </c>
      <c r="K79" s="14">
        <v>1138.5239091013302</v>
      </c>
      <c r="L79" s="14">
        <v>1170.6756727462714</v>
      </c>
      <c r="M79" s="14">
        <v>1173.3774532063649</v>
      </c>
      <c r="N79" s="14">
        <v>581.60616940638954</v>
      </c>
      <c r="O79" s="14">
        <v>1185.8584046204694</v>
      </c>
      <c r="P79" s="14">
        <v>1193.1552907290204</v>
      </c>
      <c r="Q79" s="14">
        <v>1204.3058302823656</v>
      </c>
      <c r="R79" s="14">
        <v>1215.5544733874619</v>
      </c>
      <c r="S79" s="14">
        <v>1224.8871840837371</v>
      </c>
    </row>
    <row r="80" spans="2:20" outlineLevel="1" x14ac:dyDescent="0.3">
      <c r="B80" s="2">
        <v>1020</v>
      </c>
      <c r="C80" s="2" t="s">
        <v>0</v>
      </c>
      <c r="H80" s="14">
        <v>8825.2733815988213</v>
      </c>
      <c r="I80" s="14">
        <v>11996.65814068295</v>
      </c>
      <c r="J80" s="14">
        <v>0</v>
      </c>
      <c r="K80" s="14">
        <v>0</v>
      </c>
      <c r="L80" s="14">
        <v>0</v>
      </c>
      <c r="M80" s="14">
        <v>0</v>
      </c>
      <c r="N80" s="14">
        <v>0</v>
      </c>
      <c r="O80" s="14">
        <v>0</v>
      </c>
      <c r="P80" s="14">
        <v>0</v>
      </c>
      <c r="T80" s="2" t="s">
        <v>60</v>
      </c>
    </row>
    <row r="81" spans="2:20" outlineLevel="1" x14ac:dyDescent="0.3">
      <c r="B81" s="2">
        <v>1002</v>
      </c>
      <c r="C81" s="2" t="s">
        <v>1</v>
      </c>
      <c r="H81" s="14">
        <v>1348.0970005146498</v>
      </c>
      <c r="I81" s="14">
        <v>366.48938235348839</v>
      </c>
      <c r="J81" s="14">
        <v>0</v>
      </c>
      <c r="K81" s="14">
        <v>0</v>
      </c>
      <c r="L81" s="14">
        <v>0</v>
      </c>
      <c r="M81" s="14">
        <v>0</v>
      </c>
      <c r="N81" s="14">
        <v>0</v>
      </c>
      <c r="O81" s="14">
        <v>0</v>
      </c>
      <c r="P81" s="14">
        <v>0</v>
      </c>
      <c r="T81" s="2" t="s">
        <v>60</v>
      </c>
    </row>
    <row r="82" spans="2:20" x14ac:dyDescent="0.3">
      <c r="I82" s="18" t="b">
        <f>I79=Capex_Fcast_Total!D57</f>
        <v>1</v>
      </c>
      <c r="J82" s="18" t="b">
        <f>J79=Capex_Fcast_Total!E57</f>
        <v>1</v>
      </c>
      <c r="K82" s="18" t="b">
        <f>K79=Capex_Fcast_Total!F57</f>
        <v>1</v>
      </c>
      <c r="L82" s="18" t="b">
        <f>L79=Capex_Fcast_Total!G57</f>
        <v>1</v>
      </c>
      <c r="M82" s="18" t="b">
        <f>M79=Capex_Fcast_Total!H57</f>
        <v>1</v>
      </c>
      <c r="N82" s="18" t="b">
        <f>N79=Capex_Fcast_Total!I57</f>
        <v>1</v>
      </c>
      <c r="O82" s="18" t="b">
        <f>O79=Capex_Fcast_Total!J57</f>
        <v>1</v>
      </c>
      <c r="P82" s="18" t="b">
        <f>P79=Capex_Fcast_Total!K57</f>
        <v>1</v>
      </c>
      <c r="Q82" s="18" t="b">
        <f>Q79=Capex_Fcast_Total!L57</f>
        <v>1</v>
      </c>
      <c r="R82" s="18" t="b">
        <f>R79=Capex_Fcast_Total!M57</f>
        <v>1</v>
      </c>
      <c r="S82" s="18" t="b">
        <f>S79=Capex_Fcast_Total!N57</f>
        <v>1</v>
      </c>
    </row>
    <row r="83" spans="2:20" x14ac:dyDescent="0.3">
      <c r="I83" s="116"/>
      <c r="J83" s="116"/>
      <c r="K83" s="116"/>
      <c r="L83" s="116"/>
      <c r="M83" s="116"/>
      <c r="N83" s="116"/>
      <c r="O83" s="116"/>
      <c r="P83" s="116"/>
    </row>
  </sheetData>
  <mergeCells count="1">
    <mergeCell ref="J1:K1"/>
  </mergeCells>
  <hyperlinks>
    <hyperlink ref="B2" location="Contents!A1" display="Table of Contents" xr:uid="{00000000-0004-0000-0A00-000000000000}"/>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P17"/>
  <sheetViews>
    <sheetView zoomScale="85" zoomScaleNormal="85" workbookViewId="0">
      <selection activeCell="I9" sqref="I9"/>
    </sheetView>
  </sheetViews>
  <sheetFormatPr defaultColWidth="9.109375" defaultRowHeight="14.4" outlineLevelCol="1" x14ac:dyDescent="0.3"/>
  <cols>
    <col min="1" max="1" width="5.109375" style="2" customWidth="1"/>
    <col min="2" max="2" width="47" style="2" customWidth="1"/>
    <col min="3" max="3" width="9.109375" style="2" customWidth="1" outlineLevel="1"/>
    <col min="4" max="4" width="8.6640625" style="2" customWidth="1" outlineLevel="1"/>
    <col min="5" max="6" width="9.109375" style="2" outlineLevel="1"/>
    <col min="7" max="16384" width="9.109375" style="2"/>
  </cols>
  <sheetData>
    <row r="1" spans="2:16" x14ac:dyDescent="0.3">
      <c r="B1" s="18"/>
      <c r="H1" s="520" t="s">
        <v>386</v>
      </c>
      <c r="I1" s="520"/>
    </row>
    <row r="2" spans="2:16" ht="18" x14ac:dyDescent="0.35">
      <c r="B2" s="52" t="s">
        <v>203</v>
      </c>
      <c r="G2" s="232"/>
    </row>
    <row r="3" spans="2:16" x14ac:dyDescent="0.3">
      <c r="B3" s="53" t="s">
        <v>83</v>
      </c>
      <c r="C3" s="18"/>
      <c r="E3" s="18"/>
      <c r="I3" s="226"/>
      <c r="J3" s="226"/>
      <c r="K3" s="226"/>
      <c r="L3" s="226"/>
      <c r="M3" s="226"/>
    </row>
    <row r="4" spans="2:16" x14ac:dyDescent="0.3">
      <c r="B4" s="1"/>
      <c r="C4" s="18"/>
      <c r="D4" s="18"/>
      <c r="E4" s="18"/>
      <c r="F4" s="18"/>
      <c r="G4" s="18"/>
      <c r="H4" s="18"/>
      <c r="I4" s="18"/>
      <c r="J4" s="18"/>
      <c r="K4" s="18"/>
      <c r="L4" s="18"/>
      <c r="M4" s="18"/>
      <c r="N4" s="18"/>
      <c r="O4" s="18"/>
      <c r="P4" s="38" t="s">
        <v>136</v>
      </c>
    </row>
    <row r="5" spans="2:16" x14ac:dyDescent="0.3">
      <c r="B5" s="12" t="s">
        <v>63</v>
      </c>
      <c r="C5" s="4" t="s">
        <v>17</v>
      </c>
      <c r="D5" s="138" t="s">
        <v>6</v>
      </c>
      <c r="E5" s="138" t="s">
        <v>7</v>
      </c>
      <c r="F5" s="138" t="s">
        <v>8</v>
      </c>
      <c r="G5" s="4" t="s">
        <v>9</v>
      </c>
      <c r="H5" s="4" t="s">
        <v>10</v>
      </c>
      <c r="I5" s="4" t="s">
        <v>11</v>
      </c>
      <c r="J5" s="293">
        <v>44377</v>
      </c>
      <c r="K5" s="292">
        <f>EDATE(J5,12)</f>
        <v>44742</v>
      </c>
      <c r="L5" s="277">
        <f t="shared" ref="L5:O5" si="0">EDATE(K5,12)</f>
        <v>45107</v>
      </c>
      <c r="M5" s="277">
        <f t="shared" si="0"/>
        <v>45473</v>
      </c>
      <c r="N5" s="277">
        <f t="shared" si="0"/>
        <v>45838</v>
      </c>
      <c r="O5" s="277">
        <f t="shared" si="0"/>
        <v>46203</v>
      </c>
      <c r="P5" s="38" t="s">
        <v>3</v>
      </c>
    </row>
    <row r="6" spans="2:16" x14ac:dyDescent="0.3">
      <c r="B6" s="2" t="s">
        <v>276</v>
      </c>
      <c r="C6" s="452"/>
      <c r="D6" s="452"/>
      <c r="E6" s="452"/>
      <c r="F6" s="452"/>
      <c r="G6" s="456"/>
      <c r="H6" s="452"/>
      <c r="I6" s="452"/>
      <c r="J6" s="455"/>
      <c r="K6" s="454"/>
      <c r="L6" s="452"/>
      <c r="M6" s="452"/>
      <c r="N6" s="452"/>
      <c r="O6" s="452"/>
      <c r="P6" s="457"/>
    </row>
    <row r="7" spans="2:16" x14ac:dyDescent="0.3">
      <c r="B7" s="18" t="s">
        <v>380</v>
      </c>
      <c r="C7" s="458"/>
      <c r="D7" s="458"/>
      <c r="E7" s="458"/>
      <c r="F7" s="458"/>
      <c r="G7" s="459"/>
      <c r="H7" s="459"/>
      <c r="I7" s="459"/>
      <c r="J7" s="460"/>
      <c r="K7" s="461"/>
      <c r="L7" s="459"/>
      <c r="M7" s="458"/>
      <c r="N7" s="459"/>
      <c r="O7" s="459"/>
      <c r="P7" s="457"/>
    </row>
    <row r="8" spans="2:16" x14ac:dyDescent="0.3">
      <c r="B8" s="2" t="s">
        <v>200</v>
      </c>
      <c r="C8" s="462"/>
      <c r="D8" s="462"/>
      <c r="E8" s="462"/>
      <c r="F8" s="462"/>
      <c r="G8" s="462"/>
      <c r="H8" s="462"/>
      <c r="I8" s="462"/>
      <c r="J8" s="463"/>
      <c r="K8" s="464"/>
      <c r="L8" s="462"/>
      <c r="M8" s="462"/>
      <c r="N8" s="462"/>
      <c r="O8" s="462"/>
      <c r="P8" s="457"/>
    </row>
    <row r="9" spans="2:16" x14ac:dyDescent="0.3">
      <c r="B9" s="2" t="s">
        <v>367</v>
      </c>
      <c r="C9" s="462"/>
      <c r="D9" s="462"/>
      <c r="E9" s="462"/>
      <c r="F9" s="462"/>
      <c r="G9" s="462"/>
      <c r="H9" s="462"/>
      <c r="I9" s="462"/>
      <c r="J9" s="463"/>
      <c r="K9" s="464"/>
      <c r="L9" s="462"/>
      <c r="M9" s="462"/>
      <c r="N9" s="462"/>
      <c r="O9" s="462"/>
      <c r="P9" s="457"/>
    </row>
    <row r="10" spans="2:16" x14ac:dyDescent="0.3">
      <c r="B10" s="2" t="s">
        <v>41</v>
      </c>
      <c r="C10" s="462"/>
      <c r="D10" s="462"/>
      <c r="E10" s="462"/>
      <c r="F10" s="462"/>
      <c r="G10" s="462"/>
      <c r="H10" s="462"/>
      <c r="I10" s="462"/>
      <c r="J10" s="463"/>
      <c r="K10" s="464"/>
      <c r="L10" s="462"/>
      <c r="M10" s="462"/>
      <c r="N10" s="462"/>
      <c r="O10" s="462"/>
      <c r="P10" s="457"/>
    </row>
    <row r="11" spans="2:16" x14ac:dyDescent="0.3">
      <c r="B11" s="1" t="s">
        <v>199</v>
      </c>
      <c r="C11" s="465"/>
      <c r="D11" s="465"/>
      <c r="E11" s="465"/>
      <c r="F11" s="465"/>
      <c r="G11" s="465"/>
      <c r="H11" s="465"/>
      <c r="I11" s="465"/>
      <c r="J11" s="466"/>
      <c r="K11" s="467"/>
      <c r="L11" s="465"/>
      <c r="M11" s="465"/>
      <c r="N11" s="465"/>
      <c r="O11" s="465"/>
      <c r="P11" s="465"/>
    </row>
    <row r="12" spans="2:16" x14ac:dyDescent="0.3">
      <c r="C12" s="18"/>
      <c r="D12" s="18"/>
      <c r="E12" s="18"/>
      <c r="F12" s="18"/>
      <c r="P12" s="18"/>
    </row>
    <row r="13" spans="2:16" x14ac:dyDescent="0.3">
      <c r="B13" s="408"/>
      <c r="C13" s="409"/>
      <c r="D13" s="409"/>
      <c r="E13" s="409"/>
      <c r="F13" s="409"/>
      <c r="G13" s="409"/>
      <c r="H13" s="409"/>
      <c r="I13" s="409"/>
      <c r="J13" s="409"/>
      <c r="K13" s="409"/>
      <c r="L13" s="409"/>
      <c r="M13" s="409"/>
      <c r="N13" s="409"/>
      <c r="O13" s="409"/>
      <c r="P13" s="408"/>
    </row>
    <row r="14" spans="2:16" x14ac:dyDescent="0.3">
      <c r="B14" s="410"/>
      <c r="C14" s="408"/>
      <c r="D14" s="411"/>
      <c r="E14" s="411"/>
      <c r="F14" s="411"/>
      <c r="G14" s="411"/>
      <c r="H14" s="411"/>
      <c r="I14" s="411"/>
      <c r="J14" s="411"/>
      <c r="K14" s="411"/>
      <c r="L14" s="411"/>
      <c r="M14" s="411"/>
      <c r="N14" s="411"/>
      <c r="O14" s="411"/>
      <c r="P14" s="411"/>
    </row>
    <row r="15" spans="2:16" x14ac:dyDescent="0.3">
      <c r="B15" s="408"/>
      <c r="C15" s="408"/>
      <c r="D15" s="412"/>
      <c r="E15" s="412"/>
      <c r="F15" s="412"/>
      <c r="G15" s="412"/>
      <c r="H15" s="412"/>
      <c r="I15" s="412"/>
      <c r="J15" s="412"/>
      <c r="K15" s="412"/>
      <c r="L15" s="412"/>
      <c r="M15" s="412"/>
      <c r="N15" s="412"/>
      <c r="O15" s="412"/>
      <c r="P15" s="408"/>
    </row>
    <row r="17" spans="4:10" x14ac:dyDescent="0.3">
      <c r="D17" s="5"/>
      <c r="E17" s="5"/>
      <c r="F17" s="5"/>
      <c r="G17" s="5"/>
      <c r="H17" s="5"/>
      <c r="I17" s="5"/>
      <c r="J17" s="5"/>
    </row>
  </sheetData>
  <mergeCells count="1">
    <mergeCell ref="H1:I1"/>
  </mergeCells>
  <hyperlinks>
    <hyperlink ref="B3" location="Contents!A1" display="Table of Contents" xr:uid="{00000000-0004-0000-0B00-000000000000}"/>
  </hyperlink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AC73"/>
  <sheetViews>
    <sheetView zoomScale="85" zoomScaleNormal="85" workbookViewId="0">
      <pane ySplit="5" topLeftCell="A6" activePane="bottomLeft" state="frozen"/>
      <selection pane="bottomLeft" activeCell="H1" sqref="H1:I1"/>
    </sheetView>
  </sheetViews>
  <sheetFormatPr defaultColWidth="9.109375" defaultRowHeight="14.4" outlineLevelRow="1" x14ac:dyDescent="0.3"/>
  <cols>
    <col min="1" max="1" width="3.109375" style="2" customWidth="1"/>
    <col min="2" max="2" width="45.6640625" style="2" customWidth="1"/>
    <col min="3" max="9" width="10.109375" style="2" customWidth="1"/>
    <col min="10" max="14" width="9.6640625" style="2" customWidth="1"/>
    <col min="15" max="15" width="10.6640625" style="2" customWidth="1"/>
    <col min="16" max="16" width="11.109375" style="2" bestFit="1" customWidth="1"/>
    <col min="17" max="16384" width="9.109375" style="2"/>
  </cols>
  <sheetData>
    <row r="1" spans="2:29" ht="18" x14ac:dyDescent="0.35">
      <c r="B1" s="52" t="s">
        <v>78</v>
      </c>
      <c r="C1" s="20"/>
      <c r="D1" s="18"/>
      <c r="H1" s="520" t="s">
        <v>386</v>
      </c>
      <c r="I1" s="520"/>
    </row>
    <row r="2" spans="2:29" x14ac:dyDescent="0.3">
      <c r="B2" s="53" t="s">
        <v>83</v>
      </c>
      <c r="C2" s="20"/>
      <c r="D2" s="18"/>
      <c r="F2" s="102"/>
    </row>
    <row r="3" spans="2:29" x14ac:dyDescent="0.3">
      <c r="B3" s="2" t="s">
        <v>151</v>
      </c>
      <c r="C3" s="168">
        <f>Escalation!F$8</f>
        <v>1.0453257790368269</v>
      </c>
      <c r="D3" s="168">
        <f>Escalation!G$8</f>
        <v>1.029767441860465</v>
      </c>
      <c r="E3" s="168">
        <f>Escalation!H$8</f>
        <v>1.0193370165745856</v>
      </c>
      <c r="F3" s="168">
        <v>1</v>
      </c>
    </row>
    <row r="4" spans="2:29" x14ac:dyDescent="0.3">
      <c r="B4" s="18"/>
      <c r="C4" s="524" t="s">
        <v>186</v>
      </c>
      <c r="D4" s="524"/>
      <c r="E4" s="525"/>
      <c r="F4" s="522" t="s">
        <v>19</v>
      </c>
      <c r="G4" s="522"/>
      <c r="H4" s="523"/>
      <c r="I4" s="274"/>
      <c r="J4" s="526" t="s">
        <v>19</v>
      </c>
      <c r="K4" s="522"/>
      <c r="L4" s="522"/>
      <c r="M4" s="522"/>
      <c r="N4" s="523"/>
      <c r="O4" s="217" t="s">
        <v>260</v>
      </c>
    </row>
    <row r="5" spans="2:29" x14ac:dyDescent="0.3">
      <c r="B5" s="12" t="s">
        <v>63</v>
      </c>
      <c r="C5" s="151" t="s">
        <v>6</v>
      </c>
      <c r="D5" s="151" t="s">
        <v>7</v>
      </c>
      <c r="E5" s="216" t="s">
        <v>8</v>
      </c>
      <c r="F5" s="435" t="s">
        <v>9</v>
      </c>
      <c r="G5" s="151" t="s">
        <v>10</v>
      </c>
      <c r="H5" s="216" t="s">
        <v>11</v>
      </c>
      <c r="I5" s="275" t="s">
        <v>258</v>
      </c>
      <c r="J5" s="128" t="s">
        <v>116</v>
      </c>
      <c r="K5" s="279" t="s">
        <v>117</v>
      </c>
      <c r="L5" s="279" t="s">
        <v>118</v>
      </c>
      <c r="M5" s="279" t="s">
        <v>165</v>
      </c>
      <c r="N5" s="280" t="s">
        <v>259</v>
      </c>
      <c r="O5" s="217" t="s">
        <v>3</v>
      </c>
    </row>
    <row r="6" spans="2:29" x14ac:dyDescent="0.3">
      <c r="B6" s="1" t="s">
        <v>196</v>
      </c>
    </row>
    <row r="7" spans="2:29" outlineLevel="1" x14ac:dyDescent="0.3">
      <c r="B7" s="2" t="s">
        <v>125</v>
      </c>
      <c r="C7" s="452"/>
      <c r="D7" s="452"/>
      <c r="E7" s="453"/>
      <c r="F7" s="452"/>
      <c r="G7" s="452"/>
      <c r="H7" s="452"/>
      <c r="I7" s="452"/>
      <c r="J7" s="454"/>
      <c r="K7" s="452"/>
      <c r="L7" s="452"/>
      <c r="M7" s="452"/>
      <c r="N7" s="452"/>
      <c r="O7" s="455"/>
      <c r="W7" s="5"/>
      <c r="X7" s="5"/>
      <c r="Y7" s="5"/>
      <c r="Z7" s="5"/>
      <c r="AA7" s="5"/>
      <c r="AB7" s="5"/>
      <c r="AC7" s="5"/>
    </row>
    <row r="8" spans="2:29" outlineLevel="1" x14ac:dyDescent="0.3">
      <c r="B8" s="2" t="s">
        <v>126</v>
      </c>
      <c r="C8" s="452"/>
      <c r="D8" s="452"/>
      <c r="E8" s="453"/>
      <c r="F8" s="452"/>
      <c r="G8" s="452"/>
      <c r="H8" s="452"/>
      <c r="I8" s="452"/>
      <c r="J8" s="454"/>
      <c r="K8" s="452"/>
      <c r="L8" s="452"/>
      <c r="M8" s="452"/>
      <c r="N8" s="452"/>
      <c r="O8" s="455"/>
      <c r="W8" s="5"/>
      <c r="X8" s="5"/>
      <c r="Y8" s="5"/>
      <c r="Z8" s="5"/>
      <c r="AA8" s="5"/>
      <c r="AB8" s="5"/>
      <c r="AC8" s="5"/>
    </row>
    <row r="9" spans="2:29" outlineLevel="1" x14ac:dyDescent="0.3">
      <c r="B9" s="2" t="s">
        <v>127</v>
      </c>
      <c r="C9" s="452"/>
      <c r="D9" s="452"/>
      <c r="E9" s="453"/>
      <c r="F9" s="452"/>
      <c r="G9" s="452"/>
      <c r="H9" s="452"/>
      <c r="I9" s="452"/>
      <c r="J9" s="454"/>
      <c r="K9" s="452"/>
      <c r="L9" s="452"/>
      <c r="M9" s="452"/>
      <c r="N9" s="452"/>
      <c r="O9" s="455"/>
      <c r="W9" s="5"/>
      <c r="X9" s="5"/>
      <c r="Y9" s="5"/>
      <c r="Z9" s="5"/>
      <c r="AA9" s="5"/>
      <c r="AB9" s="5"/>
      <c r="AC9" s="5"/>
    </row>
    <row r="10" spans="2:29" outlineLevel="1" x14ac:dyDescent="0.3">
      <c r="B10" s="2" t="s">
        <v>128</v>
      </c>
      <c r="C10" s="452"/>
      <c r="D10" s="452"/>
      <c r="E10" s="453"/>
      <c r="F10" s="452"/>
      <c r="G10" s="452"/>
      <c r="H10" s="452"/>
      <c r="I10" s="452"/>
      <c r="J10" s="454"/>
      <c r="K10" s="452"/>
      <c r="L10" s="452"/>
      <c r="M10" s="452"/>
      <c r="N10" s="452"/>
      <c r="O10" s="455"/>
      <c r="W10" s="5"/>
      <c r="X10" s="5"/>
      <c r="Y10" s="5"/>
      <c r="Z10" s="5"/>
      <c r="AA10" s="5"/>
      <c r="AB10" s="5"/>
      <c r="AC10" s="5"/>
    </row>
    <row r="11" spans="2:29" outlineLevel="1" x14ac:dyDescent="0.3">
      <c r="B11" s="2" t="s">
        <v>111</v>
      </c>
      <c r="C11" s="452"/>
      <c r="D11" s="452"/>
      <c r="E11" s="453"/>
      <c r="F11" s="452"/>
      <c r="G11" s="452"/>
      <c r="H11" s="452"/>
      <c r="I11" s="452"/>
      <c r="J11" s="454"/>
      <c r="K11" s="452"/>
      <c r="L11" s="452"/>
      <c r="M11" s="452"/>
      <c r="N11" s="452"/>
      <c r="O11" s="455"/>
      <c r="W11" s="5"/>
      <c r="X11" s="5"/>
      <c r="Y11" s="5"/>
      <c r="Z11" s="5"/>
      <c r="AA11" s="5"/>
      <c r="AB11" s="5"/>
      <c r="AC11" s="5"/>
    </row>
    <row r="12" spans="2:29" outlineLevel="1" x14ac:dyDescent="0.3">
      <c r="B12" s="2" t="s">
        <v>129</v>
      </c>
      <c r="C12" s="452"/>
      <c r="D12" s="452"/>
      <c r="E12" s="453"/>
      <c r="F12" s="452"/>
      <c r="G12" s="452"/>
      <c r="H12" s="452"/>
      <c r="I12" s="452"/>
      <c r="J12" s="454"/>
      <c r="K12" s="452"/>
      <c r="L12" s="452"/>
      <c r="M12" s="452"/>
      <c r="N12" s="452"/>
      <c r="O12" s="455"/>
      <c r="W12" s="5"/>
      <c r="X12" s="5"/>
      <c r="Y12" s="5"/>
      <c r="Z12" s="5"/>
      <c r="AA12" s="5"/>
      <c r="AB12" s="5"/>
      <c r="AC12" s="5"/>
    </row>
    <row r="13" spans="2:29" outlineLevel="1" x14ac:dyDescent="0.3">
      <c r="B13" s="2" t="s">
        <v>130</v>
      </c>
      <c r="C13" s="452"/>
      <c r="D13" s="452"/>
      <c r="E13" s="453"/>
      <c r="F13" s="452"/>
      <c r="G13" s="452"/>
      <c r="H13" s="452"/>
      <c r="I13" s="452"/>
      <c r="J13" s="454"/>
      <c r="K13" s="452"/>
      <c r="L13" s="452"/>
      <c r="M13" s="452"/>
      <c r="N13" s="452"/>
      <c r="O13" s="455"/>
      <c r="W13" s="5"/>
      <c r="X13" s="5"/>
      <c r="Y13" s="5"/>
      <c r="Z13" s="5"/>
      <c r="AA13" s="5"/>
      <c r="AB13" s="5"/>
      <c r="AC13" s="5"/>
    </row>
    <row r="14" spans="2:29" outlineLevel="1" x14ac:dyDescent="0.3">
      <c r="B14" s="2" t="s">
        <v>190</v>
      </c>
      <c r="C14" s="63"/>
      <c r="D14" s="63"/>
      <c r="E14" s="210"/>
      <c r="F14" s="63"/>
      <c r="G14" s="63"/>
      <c r="H14" s="63"/>
      <c r="I14" s="63"/>
      <c r="J14" s="171"/>
      <c r="K14" s="63"/>
      <c r="L14" s="63"/>
      <c r="M14" s="63"/>
      <c r="N14" s="63"/>
      <c r="O14" s="175"/>
      <c r="W14" s="5"/>
      <c r="X14" s="5"/>
      <c r="Y14" s="5"/>
      <c r="Z14" s="5"/>
      <c r="AA14" s="5"/>
      <c r="AB14" s="5"/>
      <c r="AC14" s="5"/>
    </row>
    <row r="15" spans="2:29" x14ac:dyDescent="0.3">
      <c r="B15" s="2" t="s">
        <v>161</v>
      </c>
      <c r="C15" s="448"/>
      <c r="D15" s="448"/>
      <c r="E15" s="449"/>
      <c r="F15" s="448"/>
      <c r="G15" s="448"/>
      <c r="H15" s="448"/>
      <c r="I15" s="448"/>
      <c r="J15" s="450"/>
      <c r="K15" s="448"/>
      <c r="L15" s="448"/>
      <c r="M15" s="448"/>
      <c r="N15" s="448"/>
      <c r="O15" s="451"/>
      <c r="P15" s="35"/>
      <c r="W15" s="5"/>
      <c r="X15" s="5"/>
      <c r="Y15" s="5"/>
      <c r="Z15" s="5"/>
      <c r="AA15" s="5"/>
      <c r="AB15" s="5"/>
      <c r="AC15" s="5"/>
    </row>
    <row r="16" spans="2:29" x14ac:dyDescent="0.3">
      <c r="B16" s="66" t="s">
        <v>92</v>
      </c>
      <c r="C16" s="65">
        <f>C15-(Capex_Fcast_Direct!Y17+Other_codes!H57)</f>
        <v>0</v>
      </c>
      <c r="D16" s="65">
        <f>D15-(Capex_Fcast_Direct!Z17+Other_codes!I57)</f>
        <v>0</v>
      </c>
      <c r="E16" s="65">
        <f>E15-(Capex_Fcast_Direct!AA17+Other_codes!J57)</f>
        <v>0</v>
      </c>
      <c r="F16" s="65">
        <f>F15-(Capex_Fcast_Direct!AB17+Other_codes!K57)</f>
        <v>0</v>
      </c>
      <c r="G16" s="65">
        <f>G15-(Capex_Fcast_Direct!AC17+Other_codes!L57)</f>
        <v>0</v>
      </c>
      <c r="H16" s="65">
        <f>H15-(Capex_Fcast_Direct!AD17+Other_codes!M57)</f>
        <v>0</v>
      </c>
      <c r="I16" s="65">
        <f>I15-(Capex_Fcast_Direct!AE17+Other_codes!N57)</f>
        <v>0</v>
      </c>
      <c r="J16" s="65">
        <f>J15-(Capex_Fcast_Direct!AF17+Other_codes!O57)</f>
        <v>0</v>
      </c>
      <c r="K16" s="65">
        <f>K15-(Capex_Fcast_Direct!AG17+Other_codes!P57)</f>
        <v>0</v>
      </c>
      <c r="L16" s="65">
        <f>L15-(Capex_Fcast_Direct!AH17+Other_codes!Q57)</f>
        <v>0</v>
      </c>
      <c r="M16" s="65">
        <f>M15-(Capex_Fcast_Direct!AI17+Other_codes!R57)</f>
        <v>0</v>
      </c>
      <c r="N16" s="65">
        <f>N15-(Capex_Fcast_Direct!AJ17+Other_codes!S57)</f>
        <v>0</v>
      </c>
      <c r="O16" s="65">
        <f>O15-SUM(Capex_Fcast_Direct!AF17:AJ17)-SUM(Other_codes!O57:S57)</f>
        <v>0</v>
      </c>
      <c r="W16" s="5"/>
      <c r="X16" s="5"/>
      <c r="Y16" s="5"/>
      <c r="Z16" s="5"/>
      <c r="AA16" s="5"/>
      <c r="AB16" s="5"/>
      <c r="AC16" s="5"/>
    </row>
    <row r="17" spans="2:29" x14ac:dyDescent="0.3">
      <c r="B17" s="1" t="s">
        <v>195</v>
      </c>
      <c r="G17" s="18"/>
      <c r="H17" s="18"/>
      <c r="I17" s="18"/>
      <c r="J17" s="18"/>
      <c r="K17" s="18"/>
      <c r="L17" s="18"/>
      <c r="M17" s="18"/>
      <c r="N17" s="18"/>
      <c r="W17" s="5"/>
      <c r="X17" s="5"/>
      <c r="Y17" s="5"/>
      <c r="Z17" s="5"/>
      <c r="AA17" s="5"/>
      <c r="AB17" s="5"/>
      <c r="AC17" s="5"/>
    </row>
    <row r="18" spans="2:29" outlineLevel="1" x14ac:dyDescent="0.3">
      <c r="B18" s="2" t="s">
        <v>125</v>
      </c>
      <c r="C18" s="452"/>
      <c r="D18" s="452"/>
      <c r="E18" s="453"/>
      <c r="F18" s="452"/>
      <c r="G18" s="452"/>
      <c r="H18" s="452"/>
      <c r="I18" s="452"/>
      <c r="J18" s="454"/>
      <c r="K18" s="452"/>
      <c r="L18" s="452"/>
      <c r="M18" s="452"/>
      <c r="N18" s="452"/>
      <c r="O18" s="455"/>
      <c r="P18" s="2" t="s">
        <v>221</v>
      </c>
      <c r="W18" s="5"/>
      <c r="X18" s="5"/>
      <c r="Y18" s="5"/>
      <c r="Z18" s="5"/>
      <c r="AA18" s="5"/>
      <c r="AB18" s="5"/>
      <c r="AC18" s="5"/>
    </row>
    <row r="19" spans="2:29" outlineLevel="1" x14ac:dyDescent="0.3">
      <c r="B19" s="2" t="s">
        <v>126</v>
      </c>
      <c r="C19" s="452"/>
      <c r="D19" s="452"/>
      <c r="E19" s="453"/>
      <c r="F19" s="452"/>
      <c r="G19" s="452"/>
      <c r="H19" s="452"/>
      <c r="I19" s="452"/>
      <c r="J19" s="454"/>
      <c r="K19" s="452"/>
      <c r="L19" s="452"/>
      <c r="M19" s="452"/>
      <c r="N19" s="452"/>
      <c r="O19" s="455"/>
      <c r="P19" s="2" t="s">
        <v>221</v>
      </c>
      <c r="W19" s="5"/>
      <c r="X19" s="5"/>
      <c r="Y19" s="5"/>
      <c r="Z19" s="5"/>
      <c r="AA19" s="5"/>
      <c r="AB19" s="5"/>
      <c r="AC19" s="5"/>
    </row>
    <row r="20" spans="2:29" outlineLevel="1" x14ac:dyDescent="0.3">
      <c r="B20" s="2" t="s">
        <v>127</v>
      </c>
      <c r="C20" s="452"/>
      <c r="D20" s="452"/>
      <c r="E20" s="453"/>
      <c r="F20" s="452"/>
      <c r="G20" s="452"/>
      <c r="H20" s="452"/>
      <c r="I20" s="452"/>
      <c r="J20" s="454"/>
      <c r="K20" s="452"/>
      <c r="L20" s="452"/>
      <c r="M20" s="452"/>
      <c r="N20" s="452"/>
      <c r="O20" s="455"/>
      <c r="P20" s="2" t="s">
        <v>221</v>
      </c>
      <c r="W20" s="5"/>
      <c r="X20" s="5"/>
      <c r="Y20" s="5"/>
      <c r="Z20" s="5"/>
      <c r="AA20" s="5"/>
      <c r="AB20" s="5"/>
      <c r="AC20" s="5"/>
    </row>
    <row r="21" spans="2:29" outlineLevel="1" x14ac:dyDescent="0.3">
      <c r="B21" s="2" t="s">
        <v>128</v>
      </c>
      <c r="C21" s="452"/>
      <c r="D21" s="452"/>
      <c r="E21" s="453"/>
      <c r="F21" s="452"/>
      <c r="G21" s="452"/>
      <c r="H21" s="452"/>
      <c r="I21" s="452"/>
      <c r="J21" s="454"/>
      <c r="K21" s="452"/>
      <c r="L21" s="452"/>
      <c r="M21" s="452"/>
      <c r="N21" s="452"/>
      <c r="O21" s="455"/>
      <c r="P21" s="2" t="s">
        <v>221</v>
      </c>
      <c r="W21" s="5"/>
      <c r="X21" s="5"/>
      <c r="Y21" s="5"/>
      <c r="Z21" s="5"/>
      <c r="AA21" s="5"/>
      <c r="AB21" s="5"/>
      <c r="AC21" s="5"/>
    </row>
    <row r="22" spans="2:29" outlineLevel="1" x14ac:dyDescent="0.3">
      <c r="B22" s="2" t="s">
        <v>111</v>
      </c>
      <c r="C22" s="452"/>
      <c r="D22" s="452"/>
      <c r="E22" s="453"/>
      <c r="F22" s="452"/>
      <c r="G22" s="452"/>
      <c r="H22" s="452"/>
      <c r="I22" s="452"/>
      <c r="J22" s="454"/>
      <c r="K22" s="452"/>
      <c r="L22" s="452"/>
      <c r="M22" s="452"/>
      <c r="N22" s="452"/>
      <c r="O22" s="455"/>
      <c r="P22" s="2" t="s">
        <v>221</v>
      </c>
      <c r="W22" s="5"/>
      <c r="X22" s="5"/>
      <c r="Y22" s="5"/>
      <c r="Z22" s="5"/>
      <c r="AA22" s="5"/>
      <c r="AB22" s="5"/>
      <c r="AC22" s="5"/>
    </row>
    <row r="23" spans="2:29" outlineLevel="1" x14ac:dyDescent="0.3">
      <c r="B23" s="2" t="s">
        <v>129</v>
      </c>
      <c r="C23" s="452"/>
      <c r="D23" s="452"/>
      <c r="E23" s="453"/>
      <c r="F23" s="452"/>
      <c r="G23" s="452"/>
      <c r="H23" s="452"/>
      <c r="I23" s="452"/>
      <c r="J23" s="454"/>
      <c r="K23" s="452"/>
      <c r="L23" s="452"/>
      <c r="M23" s="452"/>
      <c r="N23" s="452"/>
      <c r="O23" s="455"/>
      <c r="P23" s="2" t="s">
        <v>221</v>
      </c>
      <c r="W23" s="5"/>
      <c r="X23" s="5"/>
      <c r="Y23" s="5"/>
      <c r="Z23" s="5"/>
      <c r="AA23" s="5"/>
      <c r="AB23" s="5"/>
      <c r="AC23" s="5"/>
    </row>
    <row r="24" spans="2:29" outlineLevel="1" x14ac:dyDescent="0.3">
      <c r="B24" s="2" t="s">
        <v>130</v>
      </c>
      <c r="C24" s="452"/>
      <c r="D24" s="452"/>
      <c r="E24" s="453"/>
      <c r="F24" s="452"/>
      <c r="G24" s="452"/>
      <c r="H24" s="452"/>
      <c r="I24" s="452"/>
      <c r="J24" s="454"/>
      <c r="K24" s="452"/>
      <c r="L24" s="452"/>
      <c r="M24" s="452"/>
      <c r="N24" s="452"/>
      <c r="O24" s="455"/>
      <c r="P24" s="2" t="s">
        <v>221</v>
      </c>
      <c r="W24" s="5"/>
      <c r="X24" s="5"/>
      <c r="Y24" s="5"/>
      <c r="Z24" s="5"/>
      <c r="AA24" s="5"/>
      <c r="AB24" s="5"/>
      <c r="AC24" s="5"/>
    </row>
    <row r="25" spans="2:29" outlineLevel="1" x14ac:dyDescent="0.3">
      <c r="B25" s="2" t="s">
        <v>190</v>
      </c>
      <c r="C25" s="63"/>
      <c r="D25" s="63"/>
      <c r="E25" s="210"/>
      <c r="F25" s="63"/>
      <c r="G25" s="63"/>
      <c r="H25" s="63"/>
      <c r="I25" s="63"/>
      <c r="J25" s="171"/>
      <c r="K25" s="63"/>
      <c r="L25" s="63"/>
      <c r="M25" s="63"/>
      <c r="N25" s="63"/>
      <c r="O25" s="175">
        <f t="shared" ref="O25" si="0">SUM(J25:N25)</f>
        <v>0</v>
      </c>
      <c r="P25" s="2" t="s">
        <v>221</v>
      </c>
      <c r="W25" s="5"/>
      <c r="X25" s="5"/>
      <c r="Y25" s="5"/>
      <c r="Z25" s="5"/>
      <c r="AA25" s="5"/>
      <c r="AB25" s="5"/>
      <c r="AC25" s="5"/>
    </row>
    <row r="26" spans="2:29" x14ac:dyDescent="0.3">
      <c r="B26" s="2" t="s">
        <v>161</v>
      </c>
      <c r="C26" s="448"/>
      <c r="D26" s="448"/>
      <c r="E26" s="449"/>
      <c r="F26" s="448"/>
      <c r="G26" s="448"/>
      <c r="H26" s="448"/>
      <c r="I26" s="448"/>
      <c r="J26" s="450"/>
      <c r="K26" s="448"/>
      <c r="L26" s="448"/>
      <c r="M26" s="448"/>
      <c r="N26" s="448"/>
      <c r="O26" s="451"/>
      <c r="W26" s="5"/>
      <c r="X26" s="5"/>
      <c r="Y26" s="5"/>
      <c r="Z26" s="5"/>
      <c r="AA26" s="5"/>
      <c r="AB26" s="5"/>
      <c r="AC26" s="5"/>
    </row>
    <row r="27" spans="2:29" x14ac:dyDescent="0.3">
      <c r="B27" s="66" t="s">
        <v>92</v>
      </c>
      <c r="C27" s="64">
        <f>C26-'2015-18_Actuals'!E22*C$3</f>
        <v>0</v>
      </c>
      <c r="D27" s="64">
        <f>D26-'2015-18_Actuals'!F22*D$3</f>
        <v>0</v>
      </c>
      <c r="E27" s="64">
        <f>E26-'2015-18_Actuals'!G22*E$3</f>
        <v>0</v>
      </c>
      <c r="F27" s="167">
        <f>F26-'Downer Support'!G11</f>
        <v>0</v>
      </c>
      <c r="G27" s="167">
        <f>G26-'Downer Support'!H11</f>
        <v>0</v>
      </c>
      <c r="H27" s="167">
        <f>H26-'Downer Support'!I11</f>
        <v>0</v>
      </c>
      <c r="I27" s="167">
        <f>I26-'Downer Support'!J11</f>
        <v>0</v>
      </c>
      <c r="J27" s="167">
        <f>J26-'Downer Support'!K11</f>
        <v>0</v>
      </c>
      <c r="K27" s="167">
        <f>K26-'Downer Support'!L11</f>
        <v>0</v>
      </c>
      <c r="L27" s="167">
        <f>L26-'Downer Support'!M11</f>
        <v>0</v>
      </c>
      <c r="M27" s="167">
        <f>M26-'Downer Support'!N11</f>
        <v>0</v>
      </c>
      <c r="N27" s="167">
        <f>N26-'Downer Support'!O11</f>
        <v>0</v>
      </c>
      <c r="O27" s="167">
        <f>O26-'Downer Support'!P11</f>
        <v>0</v>
      </c>
      <c r="W27" s="5"/>
      <c r="X27" s="5"/>
      <c r="Y27" s="5"/>
      <c r="Z27" s="5"/>
      <c r="AA27" s="5"/>
      <c r="AB27" s="5"/>
      <c r="AC27" s="5"/>
    </row>
    <row r="28" spans="2:29" x14ac:dyDescent="0.3">
      <c r="B28" s="1" t="s">
        <v>197</v>
      </c>
      <c r="C28" s="7"/>
      <c r="D28" s="7"/>
      <c r="E28" s="7"/>
      <c r="F28" s="7"/>
      <c r="G28" s="7"/>
      <c r="H28" s="7"/>
      <c r="I28" s="7"/>
      <c r="J28" s="7"/>
      <c r="K28" s="7"/>
      <c r="L28" s="7"/>
      <c r="M28" s="7"/>
      <c r="N28" s="7"/>
      <c r="O28" s="5"/>
      <c r="Q28" s="9"/>
      <c r="R28" s="9"/>
      <c r="W28" s="5"/>
      <c r="X28" s="5"/>
      <c r="Y28" s="5"/>
      <c r="Z28" s="5"/>
      <c r="AA28" s="5"/>
      <c r="AB28" s="5"/>
      <c r="AC28" s="5"/>
    </row>
    <row r="29" spans="2:29" outlineLevel="1" x14ac:dyDescent="0.3">
      <c r="B29" s="2" t="s">
        <v>125</v>
      </c>
      <c r="C29" s="118">
        <v>12982.949855184135</v>
      </c>
      <c r="D29" s="118">
        <v>28241.053732196524</v>
      </c>
      <c r="E29" s="210">
        <v>22553.770193674707</v>
      </c>
      <c r="F29" s="118">
        <v>39326.410255736919</v>
      </c>
      <c r="G29" s="118">
        <v>41527.715508593923</v>
      </c>
      <c r="H29" s="118">
        <v>40214.8650891301</v>
      </c>
      <c r="I29" s="118">
        <v>20305.07092416138</v>
      </c>
      <c r="J29" s="171">
        <v>40548.385984194007</v>
      </c>
      <c r="K29" s="118">
        <v>40987.026513545614</v>
      </c>
      <c r="L29" s="118">
        <v>41644.567023003874</v>
      </c>
      <c r="M29" s="118">
        <v>42504.066493691585</v>
      </c>
      <c r="N29" s="118">
        <v>43205.336771523471</v>
      </c>
      <c r="O29" s="175">
        <v>208889.38278595856</v>
      </c>
      <c r="Q29" s="35"/>
      <c r="R29" s="105"/>
      <c r="W29" s="5"/>
      <c r="X29" s="5"/>
      <c r="Y29" s="5"/>
      <c r="Z29" s="5"/>
      <c r="AA29" s="5"/>
      <c r="AB29" s="5"/>
      <c r="AC29" s="5"/>
    </row>
    <row r="30" spans="2:29" outlineLevel="1" x14ac:dyDescent="0.3">
      <c r="B30" s="2" t="s">
        <v>126</v>
      </c>
      <c r="C30" s="118">
        <v>9762.4129380169925</v>
      </c>
      <c r="D30" s="118">
        <v>11355.161596851331</v>
      </c>
      <c r="E30" s="210">
        <v>10502.537881342689</v>
      </c>
      <c r="F30" s="118">
        <v>11028.657047027813</v>
      </c>
      <c r="G30" s="118">
        <v>10241.80179968429</v>
      </c>
      <c r="H30" s="118">
        <v>11248.005427462618</v>
      </c>
      <c r="I30" s="118">
        <v>5669.0633301063544</v>
      </c>
      <c r="J30" s="171">
        <v>11308.041913808242</v>
      </c>
      <c r="K30" s="118">
        <v>11431.497746107529</v>
      </c>
      <c r="L30" s="118">
        <v>11615.919897937563</v>
      </c>
      <c r="M30" s="118">
        <v>11841.804483378555</v>
      </c>
      <c r="N30" s="118">
        <v>12023.151755102899</v>
      </c>
      <c r="O30" s="175">
        <v>58220.415796334782</v>
      </c>
      <c r="Q30" s="35"/>
      <c r="R30" s="105"/>
      <c r="W30" s="5"/>
      <c r="X30" s="5"/>
      <c r="Y30" s="5"/>
      <c r="Z30" s="5"/>
      <c r="AA30" s="5"/>
      <c r="AB30" s="5"/>
      <c r="AC30" s="5"/>
    </row>
    <row r="31" spans="2:29" outlineLevel="1" x14ac:dyDescent="0.3">
      <c r="B31" s="2" t="s">
        <v>127</v>
      </c>
      <c r="C31" s="118">
        <v>15281.360486770534</v>
      </c>
      <c r="D31" s="118">
        <v>13965.639950395558</v>
      </c>
      <c r="E31" s="210">
        <v>19513.862877655378</v>
      </c>
      <c r="F31" s="118">
        <v>28012.965802969731</v>
      </c>
      <c r="G31" s="118">
        <v>20678.084042840888</v>
      </c>
      <c r="H31" s="118">
        <v>20391.866702389161</v>
      </c>
      <c r="I31" s="118">
        <v>10215.706748642029</v>
      </c>
      <c r="J31" s="171">
        <v>20836.832327299537</v>
      </c>
      <c r="K31" s="118">
        <v>20885.873128770498</v>
      </c>
      <c r="L31" s="118">
        <v>20714.197625078756</v>
      </c>
      <c r="M31" s="118">
        <v>20651.793375175304</v>
      </c>
      <c r="N31" s="118">
        <v>20794.680145464783</v>
      </c>
      <c r="O31" s="175">
        <v>103883.37660178887</v>
      </c>
      <c r="Q31" s="35"/>
      <c r="R31" s="105"/>
      <c r="W31" s="5"/>
      <c r="X31" s="5"/>
      <c r="Y31" s="5"/>
      <c r="Z31" s="5"/>
      <c r="AA31" s="5"/>
      <c r="AB31" s="5"/>
      <c r="AC31" s="5"/>
    </row>
    <row r="32" spans="2:29" outlineLevel="1" x14ac:dyDescent="0.3">
      <c r="B32" s="2" t="s">
        <v>128</v>
      </c>
      <c r="C32" s="118">
        <v>6427.0129377620287</v>
      </c>
      <c r="D32" s="118">
        <v>2909.7889886197422</v>
      </c>
      <c r="E32" s="210">
        <v>6278.993710421526</v>
      </c>
      <c r="F32" s="118">
        <v>7318.2577093962864</v>
      </c>
      <c r="G32" s="118">
        <v>6584.5669349727859</v>
      </c>
      <c r="H32" s="118">
        <v>6395.7102364146058</v>
      </c>
      <c r="I32" s="118">
        <v>3221.0777508371561</v>
      </c>
      <c r="J32" s="171">
        <v>6414.9186256400508</v>
      </c>
      <c r="K32" s="118">
        <v>6474.0478949574572</v>
      </c>
      <c r="L32" s="118">
        <v>6566.9666063291697</v>
      </c>
      <c r="M32" s="118">
        <v>6684.4235799090393</v>
      </c>
      <c r="N32" s="118">
        <v>6777.176249222277</v>
      </c>
      <c r="O32" s="175">
        <v>32917.532956057992</v>
      </c>
      <c r="Q32" s="35"/>
      <c r="R32" s="105"/>
      <c r="W32" s="5"/>
      <c r="X32" s="5"/>
      <c r="Y32" s="5"/>
      <c r="Z32" s="5"/>
      <c r="AA32" s="5"/>
      <c r="AB32" s="5"/>
      <c r="AC32" s="5"/>
    </row>
    <row r="33" spans="2:29" outlineLevel="1" x14ac:dyDescent="0.3">
      <c r="B33" s="2" t="s">
        <v>111</v>
      </c>
      <c r="C33" s="118">
        <v>8744.8691431677762</v>
      </c>
      <c r="D33" s="118">
        <v>6880.5672183244378</v>
      </c>
      <c r="E33" s="210">
        <v>6710.8038981706568</v>
      </c>
      <c r="F33" s="118">
        <v>4894.006326643922</v>
      </c>
      <c r="G33" s="118">
        <v>5871.7469186885692</v>
      </c>
      <c r="H33" s="118">
        <v>6200.8258457007514</v>
      </c>
      <c r="I33" s="118">
        <v>3120.9321376805146</v>
      </c>
      <c r="J33" s="171">
        <v>6207.0302739226436</v>
      </c>
      <c r="K33" s="118">
        <v>6255.1502021629967</v>
      </c>
      <c r="L33" s="118">
        <v>6335.3008334942133</v>
      </c>
      <c r="M33" s="118">
        <v>6440.0425759445397</v>
      </c>
      <c r="N33" s="118">
        <v>6521.348520605703</v>
      </c>
      <c r="O33" s="175">
        <v>31758.872406130096</v>
      </c>
      <c r="Q33" s="35"/>
      <c r="R33" s="105"/>
      <c r="W33" s="5"/>
      <c r="X33" s="5"/>
      <c r="Y33" s="5"/>
      <c r="Z33" s="5"/>
      <c r="AA33" s="5"/>
      <c r="AB33" s="5"/>
      <c r="AC33" s="5"/>
    </row>
    <row r="34" spans="2:29" outlineLevel="1" x14ac:dyDescent="0.3">
      <c r="B34" s="2" t="s">
        <v>129</v>
      </c>
      <c r="C34" s="118">
        <v>22831.281098158637</v>
      </c>
      <c r="D34" s="118">
        <v>397.55774094676974</v>
      </c>
      <c r="E34" s="210">
        <v>128.59286409965202</v>
      </c>
      <c r="F34" s="118">
        <v>123.5281839787792</v>
      </c>
      <c r="G34" s="118">
        <v>10441.02616490197</v>
      </c>
      <c r="H34" s="118">
        <v>12560.644077552914</v>
      </c>
      <c r="I34" s="118">
        <v>7332.1135296540551</v>
      </c>
      <c r="J34" s="171">
        <v>14726.331236368749</v>
      </c>
      <c r="K34" s="118">
        <v>12697.013610712125</v>
      </c>
      <c r="L34" s="118">
        <v>10646.335537974564</v>
      </c>
      <c r="M34" s="118">
        <v>10690.871674521455</v>
      </c>
      <c r="N34" s="118">
        <v>10731.798563125047</v>
      </c>
      <c r="O34" s="175">
        <v>59492.350622701939</v>
      </c>
      <c r="Q34" s="35"/>
      <c r="R34" s="105"/>
      <c r="W34" s="5"/>
      <c r="X34" s="5"/>
      <c r="Y34" s="5"/>
      <c r="Z34" s="5"/>
      <c r="AA34" s="5"/>
      <c r="AB34" s="5"/>
      <c r="AC34" s="5"/>
    </row>
    <row r="35" spans="2:29" outlineLevel="1" x14ac:dyDescent="0.3">
      <c r="B35" s="2" t="s">
        <v>130</v>
      </c>
      <c r="C35" s="118">
        <v>1005.5580636543906</v>
      </c>
      <c r="D35" s="118">
        <v>1130.009712114748</v>
      </c>
      <c r="E35" s="210">
        <v>571.84488455492249</v>
      </c>
      <c r="F35" s="118">
        <v>1028.1276700499504</v>
      </c>
      <c r="G35" s="118">
        <v>1069.3578832427906</v>
      </c>
      <c r="H35" s="118">
        <v>1076.4930763361147</v>
      </c>
      <c r="I35" s="118">
        <v>539.93478725143336</v>
      </c>
      <c r="J35" s="171">
        <v>1087.1165828573696</v>
      </c>
      <c r="K35" s="118">
        <v>1094.962362109947</v>
      </c>
      <c r="L35" s="118">
        <v>1103.2777809812105</v>
      </c>
      <c r="M35" s="118">
        <v>1110.6608723114864</v>
      </c>
      <c r="N35" s="118">
        <v>1117.5972789782284</v>
      </c>
      <c r="O35" s="175">
        <v>5513.6148772382421</v>
      </c>
      <c r="W35" s="5"/>
      <c r="X35" s="5"/>
      <c r="Y35" s="5"/>
      <c r="Z35" s="5"/>
      <c r="AA35" s="5"/>
      <c r="AB35" s="5"/>
      <c r="AC35" s="5"/>
    </row>
    <row r="36" spans="2:29" outlineLevel="1" x14ac:dyDescent="0.3">
      <c r="B36" s="2" t="s">
        <v>190</v>
      </c>
      <c r="C36" s="118"/>
      <c r="D36" s="118"/>
      <c r="E36" s="210"/>
      <c r="F36" s="118">
        <v>0</v>
      </c>
      <c r="G36" s="118">
        <v>0</v>
      </c>
      <c r="H36" s="118">
        <v>0</v>
      </c>
      <c r="I36" s="118">
        <v>0</v>
      </c>
      <c r="J36" s="171">
        <v>0</v>
      </c>
      <c r="K36" s="118">
        <v>0</v>
      </c>
      <c r="L36" s="118">
        <v>0</v>
      </c>
      <c r="M36" s="118">
        <v>0</v>
      </c>
      <c r="N36" s="118">
        <v>0</v>
      </c>
      <c r="O36" s="175">
        <v>0</v>
      </c>
      <c r="W36" s="5"/>
      <c r="X36" s="5"/>
      <c r="Y36" s="5"/>
      <c r="Z36" s="5"/>
      <c r="AA36" s="5"/>
      <c r="AB36" s="5"/>
      <c r="AC36" s="5"/>
    </row>
    <row r="37" spans="2:29" x14ac:dyDescent="0.3">
      <c r="B37" s="2" t="s">
        <v>161</v>
      </c>
      <c r="C37" s="119">
        <v>77035.44452271449</v>
      </c>
      <c r="D37" s="119">
        <v>64879.778939449112</v>
      </c>
      <c r="E37" s="211">
        <v>66260.406309919548</v>
      </c>
      <c r="F37" s="119">
        <v>91731.952995803396</v>
      </c>
      <c r="G37" s="119">
        <v>96414.299252925208</v>
      </c>
      <c r="H37" s="119">
        <v>98088.410454986268</v>
      </c>
      <c r="I37" s="119">
        <v>50403.899208332921</v>
      </c>
      <c r="J37" s="174">
        <v>101128.6569440906</v>
      </c>
      <c r="K37" s="119">
        <v>99825.571458366176</v>
      </c>
      <c r="L37" s="119">
        <v>98626.565304799355</v>
      </c>
      <c r="M37" s="119">
        <v>99923.663054931953</v>
      </c>
      <c r="N37" s="119">
        <v>101171.08928402241</v>
      </c>
      <c r="O37" s="176">
        <v>500675.54604621039</v>
      </c>
      <c r="W37" s="5"/>
      <c r="X37" s="5"/>
      <c r="Y37" s="5"/>
      <c r="Z37" s="5"/>
      <c r="AA37" s="5"/>
      <c r="AB37" s="5"/>
      <c r="AC37" s="5"/>
    </row>
    <row r="38" spans="2:29" x14ac:dyDescent="0.3">
      <c r="C38" s="7"/>
      <c r="D38" s="7"/>
      <c r="E38" s="7"/>
      <c r="F38" s="7"/>
      <c r="G38" s="7"/>
      <c r="H38" s="7"/>
      <c r="I38" s="7"/>
      <c r="J38" s="7"/>
      <c r="K38" s="7"/>
      <c r="L38" s="7"/>
      <c r="M38" s="7"/>
      <c r="N38" s="7"/>
      <c r="O38" s="5"/>
      <c r="W38" s="5"/>
      <c r="X38" s="5"/>
      <c r="Y38" s="5"/>
      <c r="Z38" s="5"/>
      <c r="AA38" s="5"/>
      <c r="AB38" s="5"/>
      <c r="AC38" s="5"/>
    </row>
    <row r="39" spans="2:29" x14ac:dyDescent="0.3">
      <c r="B39" s="1" t="s">
        <v>145</v>
      </c>
      <c r="C39" s="221"/>
      <c r="D39" s="222"/>
      <c r="E39" s="222"/>
      <c r="F39" s="222"/>
      <c r="G39" s="222">
        <f>Allocations!H44</f>
        <v>9.4746381067709565E-2</v>
      </c>
      <c r="H39" s="222">
        <f>Allocations!I44</f>
        <v>0.09</v>
      </c>
      <c r="I39" s="223">
        <f>Allocations!J44</f>
        <v>7.7178546629837488E-2</v>
      </c>
      <c r="J39" s="223">
        <f>Allocations!K44</f>
        <v>9.0829100871193932E-2</v>
      </c>
      <c r="K39" s="223">
        <f>Allocations!L44</f>
        <v>8.9676989837221249E-2</v>
      </c>
      <c r="L39" s="223">
        <f>Allocations!M44</f>
        <v>9.1570818376587634E-2</v>
      </c>
      <c r="M39" s="223">
        <f>Allocations!N44</f>
        <v>9.444251048267592E-2</v>
      </c>
      <c r="N39" s="223">
        <f>Allocations!O44</f>
        <v>9.6000506733158214E-2</v>
      </c>
      <c r="O39" s="42"/>
      <c r="W39" s="5"/>
      <c r="X39" s="5"/>
      <c r="Y39" s="5"/>
      <c r="Z39" s="5"/>
      <c r="AA39" s="5"/>
      <c r="AB39" s="5"/>
      <c r="AC39" s="5"/>
    </row>
    <row r="40" spans="2:29" outlineLevel="1" x14ac:dyDescent="0.3">
      <c r="B40" s="2" t="s">
        <v>125</v>
      </c>
      <c r="C40" s="118">
        <v>1457.7945004379112</v>
      </c>
      <c r="D40" s="118">
        <v>809.29176877726172</v>
      </c>
      <c r="E40" s="210">
        <v>2488.609272298394</v>
      </c>
      <c r="F40" s="118">
        <v>3246.423318688333</v>
      </c>
      <c r="G40" s="180">
        <v>825.63723025438753</v>
      </c>
      <c r="H40" s="180">
        <v>759.32625840368337</v>
      </c>
      <c r="I40" s="180">
        <v>328.73625011960041</v>
      </c>
      <c r="J40" s="181">
        <v>772.49273664092095</v>
      </c>
      <c r="K40" s="180">
        <v>770.90184115023533</v>
      </c>
      <c r="L40" s="180">
        <v>799.76359821618246</v>
      </c>
      <c r="M40" s="180">
        <v>841.77059195413574</v>
      </c>
      <c r="N40" s="180">
        <v>869.67740378150359</v>
      </c>
      <c r="O40" s="175">
        <v>4054.6061717429779</v>
      </c>
      <c r="P40" s="2" t="s">
        <v>383</v>
      </c>
      <c r="W40" s="5"/>
      <c r="X40" s="5"/>
      <c r="Y40" s="5"/>
      <c r="Z40" s="5"/>
      <c r="AA40" s="5"/>
      <c r="AB40" s="5"/>
      <c r="AC40" s="5"/>
    </row>
    <row r="41" spans="2:29" outlineLevel="1" x14ac:dyDescent="0.3">
      <c r="B41" s="2" t="s">
        <v>126</v>
      </c>
      <c r="C41" s="118">
        <v>2480.5787387968562</v>
      </c>
      <c r="D41" s="118">
        <v>1138.660369431665</v>
      </c>
      <c r="E41" s="210">
        <v>1446.7544132700493</v>
      </c>
      <c r="F41" s="118">
        <v>1305.1781561413127</v>
      </c>
      <c r="G41" s="118">
        <v>970.37365613284135</v>
      </c>
      <c r="H41" s="118">
        <v>1012.3204884716356</v>
      </c>
      <c r="I41" s="118">
        <v>437.53006857011508</v>
      </c>
      <c r="J41" s="171">
        <v>1027.0992796449777</v>
      </c>
      <c r="K41" s="118">
        <v>1025.1423072019024</v>
      </c>
      <c r="L41" s="118">
        <v>1063.6792912510309</v>
      </c>
      <c r="M41" s="118">
        <v>1118.3697440552778</v>
      </c>
      <c r="N41" s="118">
        <v>1154.2286610195388</v>
      </c>
      <c r="O41" s="175">
        <v>5388.5192831727272</v>
      </c>
      <c r="W41" s="5"/>
      <c r="X41" s="5"/>
      <c r="Y41" s="5"/>
      <c r="Z41" s="5"/>
      <c r="AA41" s="5"/>
      <c r="AB41" s="5"/>
      <c r="AC41" s="5"/>
    </row>
    <row r="42" spans="2:29" outlineLevel="1" x14ac:dyDescent="0.3">
      <c r="B42" s="2" t="s">
        <v>127</v>
      </c>
      <c r="C42" s="118">
        <v>715.99730498602912</v>
      </c>
      <c r="D42" s="118">
        <v>1690.6552888541416</v>
      </c>
      <c r="E42" s="210">
        <v>2555.3275037662215</v>
      </c>
      <c r="F42" s="118">
        <v>2871.5183360928149</v>
      </c>
      <c r="G42" s="118">
        <v>1959.1736304731271</v>
      </c>
      <c r="H42" s="118">
        <v>1835.2680032150245</v>
      </c>
      <c r="I42" s="118">
        <v>788.43339965681434</v>
      </c>
      <c r="J42" s="171">
        <v>1892.5907452924444</v>
      </c>
      <c r="K42" s="118">
        <v>1872.9822323102444</v>
      </c>
      <c r="L42" s="118">
        <v>1896.8160285428296</v>
      </c>
      <c r="M42" s="118">
        <v>1950.4072123210508</v>
      </c>
      <c r="N42" s="118">
        <v>1996.2998313185633</v>
      </c>
      <c r="O42" s="175">
        <v>9609.096049785132</v>
      </c>
      <c r="W42" s="5"/>
      <c r="X42" s="5"/>
      <c r="Y42" s="5"/>
      <c r="Z42" s="5"/>
      <c r="AA42" s="5"/>
      <c r="AB42" s="5"/>
      <c r="AC42" s="5"/>
    </row>
    <row r="43" spans="2:29" outlineLevel="1" x14ac:dyDescent="0.3">
      <c r="B43" s="2" t="s">
        <v>128</v>
      </c>
      <c r="C43" s="118">
        <v>1187.6050288220797</v>
      </c>
      <c r="D43" s="118">
        <v>328.51204679317817</v>
      </c>
      <c r="E43" s="210">
        <v>824.92268713492581</v>
      </c>
      <c r="F43" s="118">
        <v>788.19170542195161</v>
      </c>
      <c r="G43" s="118">
        <v>623.86388798677194</v>
      </c>
      <c r="H43" s="118">
        <v>575.61392127731449</v>
      </c>
      <c r="I43" s="118">
        <v>248.5980993913175</v>
      </c>
      <c r="J43" s="171">
        <v>582.66129092876088</v>
      </c>
      <c r="K43" s="118">
        <v>580.57312728178351</v>
      </c>
      <c r="L43" s="118">
        <v>601.34250639328445</v>
      </c>
      <c r="M43" s="118">
        <v>631.29374401620555</v>
      </c>
      <c r="N43" s="118">
        <v>650.61235414526311</v>
      </c>
      <c r="O43" s="175">
        <v>3046.4830227652974</v>
      </c>
      <c r="W43" s="5"/>
      <c r="X43" s="5"/>
      <c r="Y43" s="5"/>
      <c r="Z43" s="5"/>
      <c r="AA43" s="5"/>
      <c r="AB43" s="5"/>
      <c r="AC43" s="5"/>
    </row>
    <row r="44" spans="2:29" outlineLevel="1" x14ac:dyDescent="0.3">
      <c r="B44" s="2" t="s">
        <v>111</v>
      </c>
      <c r="C44" s="118">
        <v>2084.5466603809709</v>
      </c>
      <c r="D44" s="118">
        <v>608.32010290685685</v>
      </c>
      <c r="E44" s="210">
        <v>-61.223229140634132</v>
      </c>
      <c r="F44" s="118">
        <v>574.9676209488315</v>
      </c>
      <c r="G44" s="118">
        <v>556.32677109121664</v>
      </c>
      <c r="H44" s="118">
        <v>558.07432611306763</v>
      </c>
      <c r="I44" s="118">
        <v>240.869006516534</v>
      </c>
      <c r="J44" s="171">
        <v>563.77897886067433</v>
      </c>
      <c r="K44" s="118">
        <v>560.94304110966345</v>
      </c>
      <c r="L44" s="118">
        <v>580.12868198494289</v>
      </c>
      <c r="M44" s="118">
        <v>608.21378848752147</v>
      </c>
      <c r="N44" s="118">
        <v>626.05276256167917</v>
      </c>
      <c r="O44" s="175">
        <v>2939.1172530044814</v>
      </c>
      <c r="W44" s="5"/>
      <c r="X44" s="5"/>
      <c r="Y44" s="5"/>
      <c r="Z44" s="5"/>
      <c r="AA44" s="5"/>
      <c r="AB44" s="5"/>
      <c r="AC44" s="5"/>
    </row>
    <row r="45" spans="2:29" outlineLevel="1" x14ac:dyDescent="0.3">
      <c r="B45" s="2" t="s">
        <v>129</v>
      </c>
      <c r="C45" s="118">
        <v>1168.0342213934553</v>
      </c>
      <c r="D45" s="118">
        <v>11.064887750031895</v>
      </c>
      <c r="E45" s="210">
        <v>8.9491273558934559</v>
      </c>
      <c r="F45" s="118">
        <v>5.0254222815774989</v>
      </c>
      <c r="G45" s="118">
        <v>989.24944375772827</v>
      </c>
      <c r="H45" s="118">
        <v>1130.4579669797622</v>
      </c>
      <c r="I45" s="118">
        <v>565.88186594366778</v>
      </c>
      <c r="J45" s="171">
        <v>1337.5794253307511</v>
      </c>
      <c r="K45" s="118">
        <v>1138.6299605308911</v>
      </c>
      <c r="L45" s="118">
        <v>974.89365792407921</v>
      </c>
      <c r="M45" s="118">
        <v>1009.6727601899356</v>
      </c>
      <c r="N45" s="118">
        <v>1030.2581002181837</v>
      </c>
      <c r="O45" s="175">
        <v>5491.0339041938405</v>
      </c>
      <c r="P45" s="24"/>
      <c r="W45" s="5"/>
      <c r="X45" s="5"/>
      <c r="Y45" s="5"/>
      <c r="Z45" s="5"/>
      <c r="AA45" s="5"/>
      <c r="AB45" s="5"/>
      <c r="AC45" s="5"/>
    </row>
    <row r="46" spans="2:29" outlineLevel="1" x14ac:dyDescent="0.3">
      <c r="B46" s="2" t="s">
        <v>130</v>
      </c>
      <c r="C46" s="118">
        <v>263.00417553732632</v>
      </c>
      <c r="D46" s="118">
        <v>123.14035719276067</v>
      </c>
      <c r="E46" s="210">
        <v>55.807455835017919</v>
      </c>
      <c r="F46" s="118">
        <v>110.39623905137972</v>
      </c>
      <c r="G46" s="118">
        <v>101.31778950348071</v>
      </c>
      <c r="H46" s="118">
        <v>96.884376870250321</v>
      </c>
      <c r="I46" s="118">
        <v>41.671382154956135</v>
      </c>
      <c r="J46" s="171">
        <v>98.741821763099679</v>
      </c>
      <c r="K46" s="118">
        <v>98.192928619073484</v>
      </c>
      <c r="L46" s="118">
        <v>101.02804930115506</v>
      </c>
      <c r="M46" s="118">
        <v>104.89360107597554</v>
      </c>
      <c r="N46" s="118">
        <v>107.28990510550871</v>
      </c>
      <c r="O46" s="175">
        <v>510.14630586481246</v>
      </c>
      <c r="W46" s="5"/>
      <c r="X46" s="5"/>
      <c r="Y46" s="5"/>
      <c r="Z46" s="5"/>
      <c r="AA46" s="5"/>
      <c r="AB46" s="5"/>
      <c r="AC46" s="5"/>
    </row>
    <row r="47" spans="2:29" outlineLevel="1" x14ac:dyDescent="0.3">
      <c r="B47" s="2" t="s">
        <v>190</v>
      </c>
      <c r="C47" s="118"/>
      <c r="D47" s="118"/>
      <c r="E47" s="210"/>
      <c r="F47" s="118"/>
      <c r="G47" s="118"/>
      <c r="H47" s="118"/>
      <c r="I47" s="118"/>
      <c r="J47" s="171"/>
      <c r="K47" s="118"/>
      <c r="L47" s="118"/>
      <c r="M47" s="118"/>
      <c r="N47" s="118"/>
      <c r="O47" s="175">
        <v>0</v>
      </c>
      <c r="W47" s="5"/>
      <c r="X47" s="5"/>
      <c r="Y47" s="5"/>
      <c r="Z47" s="5"/>
      <c r="AA47" s="5"/>
      <c r="AB47" s="5"/>
      <c r="AC47" s="5"/>
    </row>
    <row r="48" spans="2:29" x14ac:dyDescent="0.3">
      <c r="B48" s="2" t="s">
        <v>161</v>
      </c>
      <c r="C48" s="119">
        <v>9357.5606303546283</v>
      </c>
      <c r="D48" s="119">
        <v>4709.6448217058951</v>
      </c>
      <c r="E48" s="211">
        <v>7319.1472305198677</v>
      </c>
      <c r="F48" s="119">
        <v>8901.7007986262015</v>
      </c>
      <c r="G48" s="119">
        <v>6025.9424091995534</v>
      </c>
      <c r="H48" s="119">
        <v>5967.9453413307374</v>
      </c>
      <c r="I48" s="119">
        <v>2651.720072353005</v>
      </c>
      <c r="J48" s="174">
        <v>6274.9442784616285</v>
      </c>
      <c r="K48" s="119">
        <v>6047.3654382037939</v>
      </c>
      <c r="L48" s="119">
        <v>6017.6518136135046</v>
      </c>
      <c r="M48" s="119">
        <v>6264.6214421001032</v>
      </c>
      <c r="N48" s="119">
        <v>6434.4190181502399</v>
      </c>
      <c r="O48" s="176">
        <v>31039.001990529268</v>
      </c>
      <c r="W48" s="5"/>
      <c r="X48" s="5"/>
      <c r="Y48" s="5"/>
      <c r="Z48" s="5"/>
      <c r="AA48" s="5"/>
      <c r="AB48" s="5"/>
      <c r="AC48" s="5"/>
    </row>
    <row r="49" spans="2:29" x14ac:dyDescent="0.3">
      <c r="B49" s="66" t="s">
        <v>92</v>
      </c>
      <c r="C49" s="116">
        <f>C48-'2015-18_Actuals'!E42*Escalation!F$8</f>
        <v>686.68258808635255</v>
      </c>
      <c r="D49" s="116">
        <f>D48-'2015-18_Actuals'!F42*Escalation!G$8</f>
        <v>0</v>
      </c>
      <c r="E49" s="116">
        <f>E48-'2015-18_Actuals'!G42*Escalation!H$8</f>
        <v>0</v>
      </c>
      <c r="F49" s="67"/>
      <c r="G49" s="67"/>
      <c r="H49" s="67"/>
      <c r="I49" s="67"/>
      <c r="J49" s="67"/>
      <c r="K49" s="67"/>
      <c r="L49" s="67"/>
      <c r="M49" s="67"/>
      <c r="N49" s="67"/>
      <c r="O49" s="5"/>
      <c r="W49" s="5"/>
      <c r="X49" s="5"/>
      <c r="Y49" s="5"/>
      <c r="Z49" s="5"/>
      <c r="AA49" s="5"/>
      <c r="AB49" s="5"/>
      <c r="AC49" s="5"/>
    </row>
    <row r="50" spans="2:29" x14ac:dyDescent="0.3">
      <c r="B50" s="1" t="s">
        <v>157</v>
      </c>
      <c r="W50" s="5"/>
      <c r="X50" s="5"/>
      <c r="Y50" s="5"/>
      <c r="Z50" s="5"/>
      <c r="AA50" s="5"/>
      <c r="AB50" s="5"/>
      <c r="AC50" s="5"/>
    </row>
    <row r="51" spans="2:29" outlineLevel="1" x14ac:dyDescent="0.3">
      <c r="B51" s="2" t="s">
        <v>125</v>
      </c>
      <c r="C51" s="5">
        <v>14440.744355622046</v>
      </c>
      <c r="D51" s="5">
        <v>29050.345500973785</v>
      </c>
      <c r="E51" s="212">
        <v>25042.379465973099</v>
      </c>
      <c r="F51" s="5">
        <v>42572.833574425254</v>
      </c>
      <c r="G51" s="5">
        <v>42353.352738848313</v>
      </c>
      <c r="H51" s="5">
        <v>40974.191347533786</v>
      </c>
      <c r="I51" s="5">
        <v>20633.807174280981</v>
      </c>
      <c r="J51" s="130">
        <v>41320.878720834924</v>
      </c>
      <c r="K51" s="5">
        <v>41757.928354695847</v>
      </c>
      <c r="L51" s="5">
        <v>42444.330621220055</v>
      </c>
      <c r="M51" s="5">
        <v>43345.837085645719</v>
      </c>
      <c r="N51" s="5">
        <v>44075.014175304976</v>
      </c>
      <c r="O51" s="177">
        <v>212943.98895770151</v>
      </c>
      <c r="W51" s="5"/>
      <c r="X51" s="5"/>
      <c r="Y51" s="5"/>
      <c r="Z51" s="5"/>
      <c r="AA51" s="5"/>
      <c r="AB51" s="5"/>
      <c r="AC51" s="5"/>
    </row>
    <row r="52" spans="2:29" outlineLevel="1" x14ac:dyDescent="0.3">
      <c r="B52" s="2" t="s">
        <v>126</v>
      </c>
      <c r="C52" s="5">
        <v>12242.991676813848</v>
      </c>
      <c r="D52" s="5">
        <v>12493.821966282996</v>
      </c>
      <c r="E52" s="212">
        <v>11949.292294612738</v>
      </c>
      <c r="F52" s="5">
        <v>12333.835203169125</v>
      </c>
      <c r="G52" s="5">
        <v>11212.175455817131</v>
      </c>
      <c r="H52" s="5">
        <v>12260.325915934254</v>
      </c>
      <c r="I52" s="5">
        <v>6106.5933986764694</v>
      </c>
      <c r="J52" s="130">
        <v>12335.141193453219</v>
      </c>
      <c r="K52" s="5">
        <v>12456.640053309431</v>
      </c>
      <c r="L52" s="5">
        <v>12679.599189188593</v>
      </c>
      <c r="M52" s="5">
        <v>12960.174227433832</v>
      </c>
      <c r="N52" s="5">
        <v>13177.380416122438</v>
      </c>
      <c r="O52" s="177">
        <v>63608.935079507515</v>
      </c>
      <c r="W52" s="5"/>
      <c r="X52" s="5"/>
      <c r="Y52" s="5"/>
      <c r="Z52" s="5"/>
      <c r="AA52" s="5"/>
      <c r="AB52" s="5"/>
      <c r="AC52" s="5"/>
    </row>
    <row r="53" spans="2:29" outlineLevel="1" x14ac:dyDescent="0.3">
      <c r="B53" s="2" t="s">
        <v>127</v>
      </c>
      <c r="C53" s="5">
        <v>15997.357791756564</v>
      </c>
      <c r="D53" s="5">
        <v>15656.295239249699</v>
      </c>
      <c r="E53" s="212">
        <v>22069.190381421598</v>
      </c>
      <c r="F53" s="5">
        <v>30884.484139062544</v>
      </c>
      <c r="G53" s="5">
        <v>22637.257673314016</v>
      </c>
      <c r="H53" s="5">
        <v>22227.134705604185</v>
      </c>
      <c r="I53" s="5">
        <v>11004.140148298844</v>
      </c>
      <c r="J53" s="130">
        <v>22729.423072591981</v>
      </c>
      <c r="K53" s="5">
        <v>22758.855361080743</v>
      </c>
      <c r="L53" s="5">
        <v>22611.013653621587</v>
      </c>
      <c r="M53" s="5">
        <v>22602.200587496354</v>
      </c>
      <c r="N53" s="5">
        <v>22790.979976783347</v>
      </c>
      <c r="O53" s="177">
        <v>113492.472651574</v>
      </c>
      <c r="W53" s="5"/>
      <c r="X53" s="5"/>
      <c r="Y53" s="5"/>
      <c r="Z53" s="5"/>
      <c r="AA53" s="5"/>
      <c r="AB53" s="5"/>
      <c r="AC53" s="5"/>
    </row>
    <row r="54" spans="2:29" outlineLevel="1" x14ac:dyDescent="0.3">
      <c r="B54" s="2" t="s">
        <v>128</v>
      </c>
      <c r="C54" s="5">
        <v>7614.6179665841082</v>
      </c>
      <c r="D54" s="5">
        <v>3238.3010354129206</v>
      </c>
      <c r="E54" s="212">
        <v>7103.9163975564516</v>
      </c>
      <c r="F54" s="5">
        <v>8106.4494148182384</v>
      </c>
      <c r="G54" s="5">
        <v>7208.4308229595581</v>
      </c>
      <c r="H54" s="5">
        <v>6971.3241576919199</v>
      </c>
      <c r="I54" s="5">
        <v>3469.6758502284738</v>
      </c>
      <c r="J54" s="130">
        <v>6997.5799165688113</v>
      </c>
      <c r="K54" s="5">
        <v>7054.621022239241</v>
      </c>
      <c r="L54" s="5">
        <v>7168.3091127224543</v>
      </c>
      <c r="M54" s="5">
        <v>7315.7173239252452</v>
      </c>
      <c r="N54" s="5">
        <v>7427.7886033675404</v>
      </c>
      <c r="O54" s="177">
        <v>35964.015978823292</v>
      </c>
      <c r="W54" s="5"/>
      <c r="X54" s="5"/>
      <c r="Y54" s="5"/>
      <c r="Z54" s="5"/>
      <c r="AA54" s="5"/>
      <c r="AB54" s="5"/>
      <c r="AC54" s="5"/>
    </row>
    <row r="55" spans="2:29" outlineLevel="1" x14ac:dyDescent="0.3">
      <c r="B55" s="2" t="s">
        <v>111</v>
      </c>
      <c r="C55" s="5">
        <v>10829.415803548747</v>
      </c>
      <c r="D55" s="5">
        <v>7488.8873212312947</v>
      </c>
      <c r="E55" s="212">
        <v>6649.5806690300224</v>
      </c>
      <c r="F55" s="5">
        <v>5468.9739475927536</v>
      </c>
      <c r="G55" s="5">
        <v>6428.073689779786</v>
      </c>
      <c r="H55" s="5">
        <v>6758.9001718138188</v>
      </c>
      <c r="I55" s="5">
        <v>3361.8011441970484</v>
      </c>
      <c r="J55" s="130">
        <v>6770.8092527833178</v>
      </c>
      <c r="K55" s="5">
        <v>6816.0932432726604</v>
      </c>
      <c r="L55" s="5">
        <v>6915.4295154791562</v>
      </c>
      <c r="M55" s="5">
        <v>7048.2563644320617</v>
      </c>
      <c r="N55" s="5">
        <v>7147.4012831673826</v>
      </c>
      <c r="O55" s="177">
        <v>34697.989659134575</v>
      </c>
      <c r="W55" s="5"/>
      <c r="X55" s="5"/>
      <c r="Y55" s="5"/>
      <c r="Z55" s="5"/>
      <c r="AA55" s="5"/>
      <c r="AB55" s="5"/>
      <c r="AC55" s="5"/>
    </row>
    <row r="56" spans="2:29" outlineLevel="1" x14ac:dyDescent="0.3">
      <c r="B56" s="2" t="s">
        <v>129</v>
      </c>
      <c r="C56" s="5">
        <v>23999.315319552094</v>
      </c>
      <c r="D56" s="5">
        <v>408.62262869680166</v>
      </c>
      <c r="E56" s="212">
        <v>137.54199145554549</v>
      </c>
      <c r="F56" s="5">
        <v>128.5536062603567</v>
      </c>
      <c r="G56" s="5">
        <v>11430.275608659698</v>
      </c>
      <c r="H56" s="5">
        <v>13691.102044532676</v>
      </c>
      <c r="I56" s="5">
        <v>7897.9953955977226</v>
      </c>
      <c r="J56" s="130">
        <v>16063.9106616995</v>
      </c>
      <c r="K56" s="5">
        <v>13835.643571243016</v>
      </c>
      <c r="L56" s="5">
        <v>11621.229195898644</v>
      </c>
      <c r="M56" s="5">
        <v>11700.544434711392</v>
      </c>
      <c r="N56" s="5">
        <v>11762.05666334323</v>
      </c>
      <c r="O56" s="177">
        <v>64983.384526895781</v>
      </c>
      <c r="W56" s="5"/>
      <c r="X56" s="5"/>
      <c r="Y56" s="5"/>
      <c r="Z56" s="5"/>
      <c r="AA56" s="5"/>
      <c r="AB56" s="5"/>
      <c r="AC56" s="5"/>
    </row>
    <row r="57" spans="2:29" outlineLevel="1" x14ac:dyDescent="0.3">
      <c r="B57" s="2" t="s">
        <v>130</v>
      </c>
      <c r="C57" s="5">
        <v>1268.5622391917168</v>
      </c>
      <c r="D57" s="5">
        <v>1253.1500693075086</v>
      </c>
      <c r="E57" s="212">
        <v>627.65234038994038</v>
      </c>
      <c r="F57" s="5">
        <v>1138.5239091013302</v>
      </c>
      <c r="G57" s="5">
        <v>1170.6756727462714</v>
      </c>
      <c r="H57" s="5">
        <v>1173.3774532063649</v>
      </c>
      <c r="I57" s="5">
        <v>581.60616940638954</v>
      </c>
      <c r="J57" s="130">
        <v>1185.8584046204694</v>
      </c>
      <c r="K57" s="5">
        <v>1193.1552907290204</v>
      </c>
      <c r="L57" s="5">
        <v>1204.3058302823656</v>
      </c>
      <c r="M57" s="5">
        <v>1215.5544733874619</v>
      </c>
      <c r="N57" s="5">
        <v>1224.8871840837371</v>
      </c>
      <c r="O57" s="177">
        <v>6023.7611831030545</v>
      </c>
      <c r="W57" s="5"/>
      <c r="X57" s="5"/>
      <c r="Y57" s="5"/>
      <c r="Z57" s="5"/>
      <c r="AA57" s="5"/>
      <c r="AB57" s="5"/>
      <c r="AC57" s="5"/>
    </row>
    <row r="58" spans="2:29" outlineLevel="1" x14ac:dyDescent="0.3">
      <c r="B58" s="2" t="s">
        <v>190</v>
      </c>
      <c r="C58" s="5">
        <v>0</v>
      </c>
      <c r="D58" s="5">
        <v>0</v>
      </c>
      <c r="E58" s="212">
        <v>0</v>
      </c>
      <c r="F58" s="5">
        <v>0</v>
      </c>
      <c r="G58" s="5">
        <v>0</v>
      </c>
      <c r="H58" s="5">
        <v>0</v>
      </c>
      <c r="I58" s="5">
        <v>0</v>
      </c>
      <c r="J58" s="130">
        <v>0</v>
      </c>
      <c r="K58" s="5">
        <v>0</v>
      </c>
      <c r="L58" s="5">
        <v>0</v>
      </c>
      <c r="M58" s="5">
        <v>0</v>
      </c>
      <c r="N58" s="5">
        <v>0</v>
      </c>
      <c r="O58" s="177">
        <v>0</v>
      </c>
      <c r="W58" s="5"/>
      <c r="X58" s="5"/>
      <c r="Y58" s="5"/>
      <c r="Z58" s="5"/>
      <c r="AA58" s="5"/>
      <c r="AB58" s="5"/>
      <c r="AC58" s="5"/>
    </row>
    <row r="59" spans="2:29" x14ac:dyDescent="0.3">
      <c r="B59" s="2" t="s">
        <v>161</v>
      </c>
      <c r="C59" s="6">
        <v>86393.005153069113</v>
      </c>
      <c r="D59" s="6">
        <v>69589.423761155005</v>
      </c>
      <c r="E59" s="213">
        <v>73579.553540439374</v>
      </c>
      <c r="F59" s="6">
        <v>100633.6537944296</v>
      </c>
      <c r="G59" s="6">
        <v>102440.24166212478</v>
      </c>
      <c r="H59" s="6">
        <v>104056.35579631702</v>
      </c>
      <c r="I59" s="6">
        <v>53055.619280685925</v>
      </c>
      <c r="J59" s="131">
        <v>107403.60122255221</v>
      </c>
      <c r="K59" s="6">
        <v>105872.93689656994</v>
      </c>
      <c r="L59" s="6">
        <v>104644.21711841285</v>
      </c>
      <c r="M59" s="6">
        <v>106188.28449703206</v>
      </c>
      <c r="N59" s="6">
        <v>107605.50830217268</v>
      </c>
      <c r="O59" s="178">
        <v>531714.54803673981</v>
      </c>
      <c r="W59" s="5"/>
      <c r="X59" s="5"/>
      <c r="Y59" s="5"/>
      <c r="Z59" s="5"/>
      <c r="AA59" s="5"/>
      <c r="AB59" s="5"/>
      <c r="AC59" s="5"/>
    </row>
    <row r="60" spans="2:29" x14ac:dyDescent="0.3">
      <c r="W60" s="5"/>
      <c r="X60" s="5"/>
      <c r="Y60" s="5"/>
      <c r="Z60" s="5"/>
      <c r="AA60" s="5"/>
      <c r="AB60" s="5"/>
      <c r="AC60" s="5"/>
    </row>
    <row r="61" spans="2:29" x14ac:dyDescent="0.3">
      <c r="B61" s="20" t="s">
        <v>263</v>
      </c>
      <c r="W61" s="5"/>
      <c r="X61" s="5"/>
      <c r="Y61" s="5"/>
      <c r="Z61" s="5"/>
      <c r="AA61" s="5"/>
      <c r="AB61" s="5"/>
      <c r="AC61" s="5"/>
    </row>
    <row r="62" spans="2:29" outlineLevel="1" x14ac:dyDescent="0.3">
      <c r="B62" s="2" t="s">
        <v>125</v>
      </c>
      <c r="C62" s="63">
        <f t="shared" ref="C62:N62" si="1">C51*CPI_adj_Jun21</f>
        <v>15275.098473946877</v>
      </c>
      <c r="D62" s="63">
        <f t="shared" si="1"/>
        <v>30728.809907696719</v>
      </c>
      <c r="E62" s="210">
        <f t="shared" si="1"/>
        <v>26489.272501784882</v>
      </c>
      <c r="F62" s="63">
        <f t="shared" si="1"/>
        <v>45032.597292058723</v>
      </c>
      <c r="G62" s="63">
        <f t="shared" si="1"/>
        <v>44800.435341537333</v>
      </c>
      <c r="H62" s="63">
        <f t="shared" si="1"/>
        <v>43341.589069835747</v>
      </c>
      <c r="I62" s="63">
        <f t="shared" ref="I62" si="2">I51*CPI_adj_Jun21</f>
        <v>21825.982699906108</v>
      </c>
      <c r="J62" s="171">
        <f t="shared" si="1"/>
        <v>43708.307269149838</v>
      </c>
      <c r="K62" s="63">
        <f t="shared" si="1"/>
        <v>44170.608659633835</v>
      </c>
      <c r="L62" s="63">
        <f t="shared" si="1"/>
        <v>44896.669723779443</v>
      </c>
      <c r="M62" s="63">
        <f t="shared" si="1"/>
        <v>45850.263228371921</v>
      </c>
      <c r="N62" s="63">
        <f t="shared" si="1"/>
        <v>46621.570549878161</v>
      </c>
      <c r="O62" s="177">
        <f t="shared" ref="O62:O69" si="3">SUM(J62:N62)</f>
        <v>225247.41943081323</v>
      </c>
      <c r="W62" s="5"/>
      <c r="X62" s="5"/>
      <c r="Y62" s="5"/>
      <c r="Z62" s="5"/>
      <c r="AA62" s="5"/>
      <c r="AB62" s="5"/>
      <c r="AC62" s="5"/>
    </row>
    <row r="63" spans="2:29" outlineLevel="1" x14ac:dyDescent="0.3">
      <c r="B63" s="2" t="s">
        <v>126</v>
      </c>
      <c r="C63" s="63">
        <f t="shared" ref="C63:N63" si="4">C52*CPI_adj_Jun21</f>
        <v>12950.364529251983</v>
      </c>
      <c r="D63" s="63">
        <f t="shared" si="4"/>
        <v>13215.687235446016</v>
      </c>
      <c r="E63" s="210">
        <f t="shared" si="4"/>
        <v>12639.695849412587</v>
      </c>
      <c r="F63" s="63">
        <f t="shared" si="4"/>
        <v>13046.456792685565</v>
      </c>
      <c r="G63" s="63">
        <f t="shared" si="4"/>
        <v>11859.990037708789</v>
      </c>
      <c r="H63" s="63">
        <f t="shared" si="4"/>
        <v>12968.700302188236</v>
      </c>
      <c r="I63" s="63">
        <f t="shared" ref="I63" si="5">I52*CPI_adj_Jun21</f>
        <v>6459.4187950444439</v>
      </c>
      <c r="J63" s="171">
        <f t="shared" si="4"/>
        <v>13047.838240186073</v>
      </c>
      <c r="K63" s="63">
        <f t="shared" si="4"/>
        <v>13176.357034167311</v>
      </c>
      <c r="L63" s="63">
        <f t="shared" si="4"/>
        <v>13412.198253452825</v>
      </c>
      <c r="M63" s="63">
        <f t="shared" si="4"/>
        <v>13708.984293907788</v>
      </c>
      <c r="N63" s="63">
        <f t="shared" si="4"/>
        <v>13938.740173498403</v>
      </c>
      <c r="O63" s="177">
        <f t="shared" si="3"/>
        <v>67284.117995212408</v>
      </c>
      <c r="W63" s="5"/>
      <c r="X63" s="5"/>
      <c r="Y63" s="5"/>
      <c r="Z63" s="5"/>
      <c r="AA63" s="5"/>
      <c r="AB63" s="5"/>
      <c r="AC63" s="5"/>
    </row>
    <row r="64" spans="2:29" outlineLevel="1" x14ac:dyDescent="0.3">
      <c r="B64" s="2" t="s">
        <v>127</v>
      </c>
      <c r="C64" s="63">
        <f t="shared" ref="C64:N64" si="6">C53*CPI_adj_Jun21</f>
        <v>16921.64957528028</v>
      </c>
      <c r="D64" s="63">
        <f t="shared" si="6"/>
        <v>16560.88118640635</v>
      </c>
      <c r="E64" s="210">
        <f t="shared" si="6"/>
        <v>23344.299159014849</v>
      </c>
      <c r="F64" s="63">
        <f t="shared" si="6"/>
        <v>32668.921000430608</v>
      </c>
      <c r="G64" s="63">
        <f t="shared" si="6"/>
        <v>23945.188116661051</v>
      </c>
      <c r="H64" s="63">
        <f t="shared" si="6"/>
        <v>23511.36915526132</v>
      </c>
      <c r="I64" s="63">
        <f t="shared" ref="I64" si="7">I53*CPI_adj_Jun21</f>
        <v>11639.934912422779</v>
      </c>
      <c r="J64" s="171">
        <f t="shared" si="6"/>
        <v>24042.678627897298</v>
      </c>
      <c r="K64" s="63">
        <f t="shared" si="6"/>
        <v>24073.811448609857</v>
      </c>
      <c r="L64" s="63">
        <f t="shared" si="6"/>
        <v>23917.427775830838</v>
      </c>
      <c r="M64" s="63">
        <f t="shared" si="6"/>
        <v>23908.105510329482</v>
      </c>
      <c r="N64" s="63">
        <f t="shared" si="6"/>
        <v>24107.792153219722</v>
      </c>
      <c r="O64" s="177">
        <f t="shared" si="3"/>
        <v>120049.8155158872</v>
      </c>
      <c r="W64" s="5"/>
      <c r="X64" s="5"/>
      <c r="Y64" s="5"/>
      <c r="Z64" s="5"/>
      <c r="AA64" s="5"/>
      <c r="AB64" s="5"/>
      <c r="AC64" s="5"/>
    </row>
    <row r="65" spans="2:29" outlineLevel="1" x14ac:dyDescent="0.3">
      <c r="B65" s="2" t="s">
        <v>128</v>
      </c>
      <c r="C65" s="63">
        <f t="shared" ref="C65:N65" si="8">C54*CPI_adj_Jun21</f>
        <v>8054.5736713200804</v>
      </c>
      <c r="D65" s="63">
        <f t="shared" si="8"/>
        <v>3425.4028730145565</v>
      </c>
      <c r="E65" s="210">
        <f t="shared" si="8"/>
        <v>7514.3649005263806</v>
      </c>
      <c r="F65" s="63">
        <f t="shared" si="8"/>
        <v>8574.8220476744045</v>
      </c>
      <c r="G65" s="63">
        <f t="shared" si="8"/>
        <v>7624.9179371750006</v>
      </c>
      <c r="H65" s="63">
        <f t="shared" si="8"/>
        <v>7374.1117756918984</v>
      </c>
      <c r="I65" s="63">
        <f t="shared" ref="I65" si="9">I54*CPI_adj_Jun21</f>
        <v>3670.1460104638973</v>
      </c>
      <c r="J65" s="171">
        <f t="shared" si="8"/>
        <v>7401.8845339705658</v>
      </c>
      <c r="K65" s="63">
        <f t="shared" si="8"/>
        <v>7462.2213479686206</v>
      </c>
      <c r="L65" s="63">
        <f t="shared" si="8"/>
        <v>7582.4780836797527</v>
      </c>
      <c r="M65" s="63">
        <f t="shared" si="8"/>
        <v>7738.403213752038</v>
      </c>
      <c r="N65" s="63">
        <f t="shared" si="8"/>
        <v>7856.9497226732219</v>
      </c>
      <c r="O65" s="177">
        <f t="shared" si="3"/>
        <v>38041.936902044203</v>
      </c>
      <c r="W65" s="5"/>
      <c r="X65" s="5"/>
      <c r="Y65" s="5"/>
      <c r="Z65" s="5"/>
      <c r="AA65" s="5"/>
      <c r="AB65" s="5"/>
      <c r="AC65" s="5"/>
    </row>
    <row r="66" spans="2:29" outlineLevel="1" x14ac:dyDescent="0.3">
      <c r="B66" s="2" t="s">
        <v>111</v>
      </c>
      <c r="C66" s="63">
        <f t="shared" ref="C66:N66" si="10">C55*CPI_adj_Jun21</f>
        <v>11455.115383309343</v>
      </c>
      <c r="D66" s="63">
        <f t="shared" si="10"/>
        <v>7921.578588680215</v>
      </c>
      <c r="E66" s="210">
        <f t="shared" si="10"/>
        <v>7033.7786632406469</v>
      </c>
      <c r="F66" s="63">
        <f t="shared" si="10"/>
        <v>5784.9591090092244</v>
      </c>
      <c r="G66" s="63">
        <f t="shared" si="10"/>
        <v>6799.4735029670637</v>
      </c>
      <c r="H66" s="63">
        <f t="shared" si="10"/>
        <v>7149.4144039630628</v>
      </c>
      <c r="I66" s="63">
        <f t="shared" ref="I66" si="11">I55*CPI_adj_Jun21</f>
        <v>3556.038543639545</v>
      </c>
      <c r="J66" s="171">
        <f t="shared" si="10"/>
        <v>7162.0115651663546</v>
      </c>
      <c r="K66" s="63">
        <f t="shared" si="10"/>
        <v>7209.9119639950814</v>
      </c>
      <c r="L66" s="63">
        <f t="shared" si="10"/>
        <v>7314.9876652623971</v>
      </c>
      <c r="M66" s="63">
        <f t="shared" si="10"/>
        <v>7455.4889543770259</v>
      </c>
      <c r="N66" s="63">
        <f t="shared" si="10"/>
        <v>7560.3622461948326</v>
      </c>
      <c r="O66" s="177">
        <f t="shared" si="3"/>
        <v>36702.762394995691</v>
      </c>
      <c r="W66" s="5"/>
      <c r="X66" s="5"/>
      <c r="Y66" s="5"/>
      <c r="Z66" s="5"/>
      <c r="AA66" s="5"/>
      <c r="AB66" s="5"/>
      <c r="AC66" s="5"/>
    </row>
    <row r="67" spans="2:29" outlineLevel="1" x14ac:dyDescent="0.3">
      <c r="B67" s="2" t="s">
        <v>129</v>
      </c>
      <c r="C67" s="63">
        <f t="shared" ref="C67:N67" si="12">C56*CPI_adj_Jun21</f>
        <v>25385.942426903996</v>
      </c>
      <c r="D67" s="63">
        <f t="shared" si="12"/>
        <v>432.23193613261691</v>
      </c>
      <c r="E67" s="210">
        <f t="shared" si="12"/>
        <v>145.48886207297701</v>
      </c>
      <c r="F67" s="63">
        <f t="shared" si="12"/>
        <v>135.98114795539956</v>
      </c>
      <c r="G67" s="63">
        <f t="shared" si="12"/>
        <v>12090.691532715593</v>
      </c>
      <c r="H67" s="63">
        <f t="shared" si="12"/>
        <v>14482.143495994565</v>
      </c>
      <c r="I67" s="63">
        <f t="shared" ref="I67" si="13">I56*CPI_adj_Jun21</f>
        <v>8354.3240184544811</v>
      </c>
      <c r="J67" s="171">
        <f t="shared" si="12"/>
        <v>16992.047722153249</v>
      </c>
      <c r="K67" s="63">
        <f t="shared" si="12"/>
        <v>14635.036310914837</v>
      </c>
      <c r="L67" s="63">
        <f t="shared" si="12"/>
        <v>12292.677993883901</v>
      </c>
      <c r="M67" s="63">
        <f t="shared" si="12"/>
        <v>12376.575890939162</v>
      </c>
      <c r="N67" s="63">
        <f t="shared" si="12"/>
        <v>12441.642159447507</v>
      </c>
      <c r="O67" s="177">
        <f t="shared" si="3"/>
        <v>68737.980077338667</v>
      </c>
      <c r="W67" s="5"/>
      <c r="X67" s="5"/>
      <c r="Y67" s="5"/>
      <c r="Z67" s="5"/>
      <c r="AA67" s="5"/>
      <c r="AB67" s="5"/>
      <c r="AC67" s="5"/>
    </row>
    <row r="68" spans="2:29" outlineLevel="1" x14ac:dyDescent="0.3">
      <c r="B68" s="2" t="s">
        <v>130</v>
      </c>
      <c r="C68" s="63">
        <f t="shared" ref="C68:H69" si="14">C57*CPI_adj_Jun21</f>
        <v>1341.8569463450162</v>
      </c>
      <c r="D68" s="63">
        <f t="shared" si="14"/>
        <v>1325.5542955341648</v>
      </c>
      <c r="E68" s="210">
        <f t="shared" si="14"/>
        <v>663.91669783469263</v>
      </c>
      <c r="F68" s="63">
        <f t="shared" si="14"/>
        <v>1204.3052905160739</v>
      </c>
      <c r="G68" s="63">
        <f t="shared" si="14"/>
        <v>1238.3147116160562</v>
      </c>
      <c r="H68" s="63">
        <f t="shared" si="14"/>
        <v>1241.1725949471772</v>
      </c>
      <c r="I68" s="63">
        <f t="shared" ref="I68" si="15">I57*CPI_adj_Jun21</f>
        <v>615.21008141653658</v>
      </c>
      <c r="J68" s="171">
        <f t="shared" ref="J68:N69" si="16">J57*CPI_adj_Jun21</f>
        <v>1254.3746679985411</v>
      </c>
      <c r="K68" s="63">
        <f t="shared" si="16"/>
        <v>1262.0931519711419</v>
      </c>
      <c r="L68" s="63">
        <f t="shared" si="16"/>
        <v>1273.8879449209026</v>
      </c>
      <c r="M68" s="63">
        <f t="shared" si="16"/>
        <v>1285.7865096276266</v>
      </c>
      <c r="N68" s="63">
        <f t="shared" si="16"/>
        <v>1295.6584436085755</v>
      </c>
      <c r="O68" s="177">
        <f t="shared" si="3"/>
        <v>6371.8007181267876</v>
      </c>
      <c r="W68" s="5"/>
      <c r="X68" s="5"/>
      <c r="Y68" s="5"/>
      <c r="Z68" s="5"/>
      <c r="AA68" s="5"/>
      <c r="AB68" s="5"/>
      <c r="AC68" s="5"/>
    </row>
    <row r="69" spans="2:29" outlineLevel="1" x14ac:dyDescent="0.3">
      <c r="B69" s="2" t="s">
        <v>190</v>
      </c>
      <c r="C69" s="63">
        <f t="shared" si="14"/>
        <v>0</v>
      </c>
      <c r="D69" s="63">
        <f t="shared" si="14"/>
        <v>0</v>
      </c>
      <c r="E69" s="210">
        <f t="shared" si="14"/>
        <v>0</v>
      </c>
      <c r="F69" s="63">
        <f t="shared" si="14"/>
        <v>0</v>
      </c>
      <c r="G69" s="63">
        <f t="shared" si="14"/>
        <v>0</v>
      </c>
      <c r="H69" s="63">
        <f t="shared" si="14"/>
        <v>0</v>
      </c>
      <c r="I69" s="63">
        <f t="shared" ref="I69" si="17">I58*CPI_adj_Jun21</f>
        <v>0</v>
      </c>
      <c r="J69" s="171">
        <f t="shared" si="16"/>
        <v>0</v>
      </c>
      <c r="K69" s="63">
        <f t="shared" si="16"/>
        <v>0</v>
      </c>
      <c r="L69" s="63">
        <f t="shared" si="16"/>
        <v>0</v>
      </c>
      <c r="M69" s="63">
        <f t="shared" si="16"/>
        <v>0</v>
      </c>
      <c r="N69" s="63">
        <f t="shared" si="16"/>
        <v>0</v>
      </c>
      <c r="O69" s="177">
        <f t="shared" si="3"/>
        <v>0</v>
      </c>
      <c r="W69" s="5"/>
      <c r="X69" s="5"/>
      <c r="Y69" s="5"/>
      <c r="Z69" s="5"/>
      <c r="AA69" s="5"/>
      <c r="AB69" s="5"/>
      <c r="AC69" s="5"/>
    </row>
    <row r="70" spans="2:29" x14ac:dyDescent="0.3">
      <c r="B70" s="2" t="s">
        <v>161</v>
      </c>
      <c r="C70" s="6">
        <f t="shared" ref="C70:O70" si="18">SUM(C62:C69)</f>
        <v>91384.601006357567</v>
      </c>
      <c r="D70" s="6">
        <f t="shared" si="18"/>
        <v>73610.146022910645</v>
      </c>
      <c r="E70" s="213">
        <f t="shared" si="18"/>
        <v>77830.816633887021</v>
      </c>
      <c r="F70" s="6">
        <f t="shared" si="18"/>
        <v>106448.04268033001</v>
      </c>
      <c r="G70" s="6">
        <f t="shared" si="18"/>
        <v>108359.0111803809</v>
      </c>
      <c r="H70" s="6">
        <f t="shared" si="18"/>
        <v>110068.50079788199</v>
      </c>
      <c r="I70" s="6">
        <f t="shared" si="18"/>
        <v>56121.05506134779</v>
      </c>
      <c r="J70" s="131">
        <f t="shared" si="18"/>
        <v>113609.14262652192</v>
      </c>
      <c r="K70" s="6">
        <f t="shared" si="18"/>
        <v>111990.03991726068</v>
      </c>
      <c r="L70" s="6">
        <f t="shared" si="18"/>
        <v>110690.32744081007</v>
      </c>
      <c r="M70" s="6">
        <f t="shared" si="18"/>
        <v>112323.60760130503</v>
      </c>
      <c r="N70" s="6">
        <f t="shared" si="18"/>
        <v>113822.71544852042</v>
      </c>
      <c r="O70" s="176">
        <f t="shared" si="18"/>
        <v>562435.83303441817</v>
      </c>
      <c r="W70" s="5"/>
      <c r="X70" s="5"/>
      <c r="Y70" s="5"/>
      <c r="Z70" s="5"/>
      <c r="AA70" s="5"/>
      <c r="AB70" s="5"/>
      <c r="AC70" s="5"/>
    </row>
    <row r="71" spans="2:29" x14ac:dyDescent="0.3">
      <c r="B71" s="2" t="s">
        <v>92</v>
      </c>
      <c r="C71" s="116">
        <f t="shared" ref="C71:N71" si="19">C70-C59*CPI_adj_Jun21</f>
        <v>0</v>
      </c>
      <c r="D71" s="116">
        <f t="shared" si="19"/>
        <v>0</v>
      </c>
      <c r="E71" s="116">
        <f t="shared" si="19"/>
        <v>0</v>
      </c>
      <c r="F71" s="116">
        <f t="shared" si="19"/>
        <v>0</v>
      </c>
      <c r="G71" s="116">
        <f t="shared" si="19"/>
        <v>0</v>
      </c>
      <c r="H71" s="116">
        <f t="shared" si="19"/>
        <v>0</v>
      </c>
      <c r="I71" s="116">
        <f t="shared" si="19"/>
        <v>0</v>
      </c>
      <c r="J71" s="116">
        <f t="shared" si="19"/>
        <v>0</v>
      </c>
      <c r="K71" s="116">
        <f t="shared" si="19"/>
        <v>0</v>
      </c>
      <c r="L71" s="116">
        <f t="shared" si="19"/>
        <v>0</v>
      </c>
      <c r="M71" s="116">
        <f t="shared" si="19"/>
        <v>0</v>
      </c>
      <c r="N71" s="116">
        <f t="shared" si="19"/>
        <v>0</v>
      </c>
    </row>
    <row r="73" spans="2:29" x14ac:dyDescent="0.3">
      <c r="D73" s="5"/>
      <c r="E73" s="5"/>
      <c r="F73" s="5"/>
      <c r="G73" s="5"/>
      <c r="H73" s="5"/>
      <c r="I73" s="5"/>
      <c r="J73" s="5"/>
      <c r="K73" s="5"/>
      <c r="L73" s="5"/>
      <c r="M73" s="5"/>
      <c r="N73" s="5"/>
    </row>
  </sheetData>
  <mergeCells count="4">
    <mergeCell ref="F4:H4"/>
    <mergeCell ref="C4:E4"/>
    <mergeCell ref="J4:N4"/>
    <mergeCell ref="H1:I1"/>
  </mergeCells>
  <hyperlinks>
    <hyperlink ref="B2" location="Contents!A1" display="Table of Contents" xr:uid="{00000000-0004-0000-0C00-000000000000}"/>
  </hyperlinks>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R25"/>
  <sheetViews>
    <sheetView zoomScale="70" zoomScaleNormal="70" workbookViewId="0">
      <pane xSplit="24" topLeftCell="AQ1" activePane="topRight" state="frozen"/>
      <selection pane="topRight" activeCell="M20" sqref="M20"/>
    </sheetView>
  </sheetViews>
  <sheetFormatPr defaultColWidth="9.109375" defaultRowHeight="14.4" outlineLevelCol="2" x14ac:dyDescent="0.3"/>
  <cols>
    <col min="1" max="1" width="6.109375" style="2" customWidth="1"/>
    <col min="2" max="2" width="49" style="2" customWidth="1"/>
    <col min="3" max="5" width="15" style="2" customWidth="1" outlineLevel="2"/>
    <col min="6" max="6" width="12.109375" style="2" customWidth="1" outlineLevel="1"/>
    <col min="7" max="7" width="13" style="2" customWidth="1" outlineLevel="1"/>
    <col min="8" max="8" width="11.6640625" style="2" customWidth="1" outlineLevel="1"/>
    <col min="9" max="9" width="11.88671875" style="2" customWidth="1" outlineLevel="1"/>
    <col min="10" max="10" width="1.88671875" style="2" customWidth="1" outlineLevel="1"/>
    <col min="11" max="13" width="13" style="2" customWidth="1" outlineLevel="2"/>
    <col min="14" max="14" width="12" style="2" customWidth="1" outlineLevel="1"/>
    <col min="15" max="15" width="11.44140625" style="2" customWidth="1" outlineLevel="1"/>
    <col min="16" max="16" width="11.109375" style="2" customWidth="1" outlineLevel="1"/>
    <col min="17" max="17" width="1.44140625" style="2" customWidth="1" outlineLevel="1"/>
    <col min="18" max="18" width="11.33203125" style="2" customWidth="1" outlineLevel="1"/>
    <col min="19" max="19" width="1.5546875" style="2" customWidth="1" outlineLevel="1"/>
    <col min="20" max="20" width="12.33203125" style="2" customWidth="1" outlineLevel="1"/>
    <col min="21" max="21" width="11.5546875" style="2" customWidth="1" outlineLevel="1"/>
    <col min="22" max="22" width="10.6640625" style="2" customWidth="1" outlineLevel="1"/>
    <col min="23" max="23" width="2.109375" style="2" customWidth="1" outlineLevel="1"/>
    <col min="24" max="24" width="11.33203125" style="2" customWidth="1" outlineLevel="1"/>
    <col min="25" max="25" width="2.33203125" style="2" customWidth="1"/>
    <col min="26" max="27" width="11.6640625" style="2" customWidth="1"/>
    <col min="28" max="28" width="10.33203125" style="2" customWidth="1"/>
    <col min="29" max="29" width="3.33203125" style="2" customWidth="1"/>
    <col min="30" max="30" width="11.44140625" style="2" customWidth="1"/>
    <col min="31" max="31" width="10" style="2" customWidth="1"/>
    <col min="32" max="32" width="10.33203125" style="2" customWidth="1"/>
    <col min="33" max="33" width="3" style="2" customWidth="1"/>
    <col min="34" max="34" width="10.5546875" style="2" customWidth="1"/>
    <col min="35" max="35" width="4.88671875" style="2" customWidth="1"/>
    <col min="36" max="36" width="12" style="2" customWidth="1"/>
    <col min="37" max="37" width="10.44140625" style="2" customWidth="1"/>
    <col min="38" max="38" width="11.109375" style="2" customWidth="1"/>
    <col min="39" max="39" width="4" style="2" customWidth="1"/>
    <col min="40" max="40" width="10" style="2" customWidth="1"/>
    <col min="41" max="41" width="4.109375" style="2" customWidth="1"/>
    <col min="42" max="42" width="12" style="2" customWidth="1"/>
    <col min="43" max="43" width="10.5546875" style="2" customWidth="1"/>
    <col min="44" max="44" width="11" style="2" customWidth="1"/>
    <col min="45" max="16384" width="9.109375" style="2"/>
  </cols>
  <sheetData>
    <row r="1" spans="1:44" x14ac:dyDescent="0.3">
      <c r="F1" s="520" t="s">
        <v>386</v>
      </c>
      <c r="G1" s="520"/>
    </row>
    <row r="2" spans="1:44" ht="18" x14ac:dyDescent="0.35">
      <c r="B2" s="51" t="s">
        <v>77</v>
      </c>
    </row>
    <row r="3" spans="1:44" x14ac:dyDescent="0.3">
      <c r="B3" s="53" t="s">
        <v>83</v>
      </c>
      <c r="AD3" s="14"/>
      <c r="AE3" s="14"/>
      <c r="AF3" s="15"/>
    </row>
    <row r="5" spans="1:44" x14ac:dyDescent="0.3">
      <c r="B5" s="48" t="s">
        <v>75</v>
      </c>
      <c r="C5" s="1"/>
      <c r="D5" s="1"/>
      <c r="E5" s="1"/>
      <c r="F5" s="2" t="s">
        <v>64</v>
      </c>
      <c r="H5" s="9"/>
      <c r="T5" s="527" t="s">
        <v>163</v>
      </c>
      <c r="U5" s="527"/>
      <c r="V5" s="527"/>
      <c r="Z5" s="527" t="s">
        <v>163</v>
      </c>
      <c r="AA5" s="527"/>
      <c r="AB5" s="527"/>
      <c r="AD5" s="527" t="s">
        <v>163</v>
      </c>
      <c r="AE5" s="527"/>
      <c r="AF5" s="527"/>
      <c r="AH5" s="11" t="s">
        <v>162</v>
      </c>
      <c r="AN5" s="264" t="s">
        <v>162</v>
      </c>
      <c r="AP5" s="1" t="s">
        <v>245</v>
      </c>
    </row>
    <row r="6" spans="1:44" x14ac:dyDescent="0.3">
      <c r="B6" s="2" t="s">
        <v>185</v>
      </c>
      <c r="C6" s="9"/>
      <c r="D6" s="9"/>
      <c r="E6" s="9"/>
      <c r="F6" s="9" t="s">
        <v>18</v>
      </c>
      <c r="G6" s="10" t="s">
        <v>18</v>
      </c>
      <c r="H6" s="9" t="s">
        <v>18</v>
      </c>
      <c r="I6" s="11" t="s">
        <v>18</v>
      </c>
      <c r="N6" s="11" t="s">
        <v>18</v>
      </c>
      <c r="O6" s="11" t="s">
        <v>18</v>
      </c>
      <c r="P6" s="11" t="s">
        <v>18</v>
      </c>
      <c r="R6" s="122" t="s">
        <v>39</v>
      </c>
      <c r="T6" s="11" t="s">
        <v>18</v>
      </c>
      <c r="U6" s="11" t="s">
        <v>18</v>
      </c>
      <c r="V6" s="11" t="s">
        <v>18</v>
      </c>
      <c r="X6" s="122" t="s">
        <v>39</v>
      </c>
      <c r="Z6" s="198" t="s">
        <v>18</v>
      </c>
      <c r="AA6" s="202" t="s">
        <v>18</v>
      </c>
      <c r="AB6" s="199" t="s">
        <v>39</v>
      </c>
      <c r="AD6" s="198" t="s">
        <v>18</v>
      </c>
      <c r="AE6" s="202" t="s">
        <v>18</v>
      </c>
      <c r="AF6" s="199" t="s">
        <v>39</v>
      </c>
      <c r="AH6" s="202" t="s">
        <v>39</v>
      </c>
      <c r="AJ6" s="198" t="s">
        <v>18</v>
      </c>
      <c r="AK6" s="202" t="s">
        <v>18</v>
      </c>
      <c r="AL6" s="199" t="s">
        <v>39</v>
      </c>
      <c r="AN6" s="202" t="s">
        <v>39</v>
      </c>
      <c r="AP6" s="198" t="s">
        <v>18</v>
      </c>
      <c r="AQ6" s="202" t="s">
        <v>18</v>
      </c>
      <c r="AR6" s="199" t="s">
        <v>39</v>
      </c>
    </row>
    <row r="7" spans="1:44" x14ac:dyDescent="0.3">
      <c r="C7" s="11" t="s">
        <v>38</v>
      </c>
      <c r="D7" s="11" t="s">
        <v>37</v>
      </c>
      <c r="E7" s="11" t="s">
        <v>28</v>
      </c>
      <c r="F7" s="11" t="s">
        <v>34</v>
      </c>
      <c r="G7" s="11" t="s">
        <v>35</v>
      </c>
      <c r="H7" s="11" t="s">
        <v>35</v>
      </c>
      <c r="I7" s="11" t="s">
        <v>36</v>
      </c>
      <c r="J7" s="11"/>
      <c r="K7" s="11" t="s">
        <v>38</v>
      </c>
      <c r="L7" s="11" t="s">
        <v>37</v>
      </c>
      <c r="M7" s="11" t="s">
        <v>28</v>
      </c>
      <c r="N7" s="11" t="s">
        <v>34</v>
      </c>
      <c r="O7" s="11" t="s">
        <v>35</v>
      </c>
      <c r="P7" s="11" t="s">
        <v>36</v>
      </c>
      <c r="R7" s="122" t="s">
        <v>36</v>
      </c>
      <c r="T7" s="11" t="s">
        <v>34</v>
      </c>
      <c r="U7" s="11" t="s">
        <v>35</v>
      </c>
      <c r="V7" s="11" t="s">
        <v>36</v>
      </c>
      <c r="W7" s="11"/>
      <c r="X7" s="122" t="s">
        <v>36</v>
      </c>
      <c r="Z7" s="200" t="s">
        <v>34</v>
      </c>
      <c r="AA7" s="203" t="s">
        <v>35</v>
      </c>
      <c r="AB7" s="201" t="s">
        <v>36</v>
      </c>
      <c r="AD7" s="200" t="s">
        <v>34</v>
      </c>
      <c r="AE7" s="203" t="s">
        <v>35</v>
      </c>
      <c r="AF7" s="201" t="s">
        <v>36</v>
      </c>
      <c r="AH7" s="203" t="s">
        <v>36</v>
      </c>
      <c r="AJ7" s="200" t="s">
        <v>34</v>
      </c>
      <c r="AK7" s="203" t="s">
        <v>35</v>
      </c>
      <c r="AL7" s="201" t="s">
        <v>36</v>
      </c>
      <c r="AN7" s="203" t="s">
        <v>36</v>
      </c>
      <c r="AO7" s="253"/>
      <c r="AP7" s="200" t="s">
        <v>34</v>
      </c>
      <c r="AQ7" s="203" t="s">
        <v>35</v>
      </c>
      <c r="AR7" s="201" t="s">
        <v>36</v>
      </c>
    </row>
    <row r="8" spans="1:44" x14ac:dyDescent="0.3">
      <c r="B8" s="13"/>
      <c r="C8" s="38" t="s">
        <v>16</v>
      </c>
      <c r="D8" s="38" t="s">
        <v>16</v>
      </c>
      <c r="E8" s="38" t="s">
        <v>16</v>
      </c>
      <c r="F8" s="38" t="s">
        <v>16</v>
      </c>
      <c r="G8" s="38" t="s">
        <v>16</v>
      </c>
      <c r="H8" s="38" t="s">
        <v>16</v>
      </c>
      <c r="I8" s="38" t="s">
        <v>16</v>
      </c>
      <c r="J8" s="38"/>
      <c r="K8" s="38" t="s">
        <v>17</v>
      </c>
      <c r="L8" s="38" t="s">
        <v>17</v>
      </c>
      <c r="M8" s="38" t="s">
        <v>17</v>
      </c>
      <c r="N8" s="38" t="s">
        <v>17</v>
      </c>
      <c r="O8" s="38" t="s">
        <v>17</v>
      </c>
      <c r="P8" s="38" t="s">
        <v>17</v>
      </c>
      <c r="Q8" s="38"/>
      <c r="R8" s="138" t="s">
        <v>40</v>
      </c>
      <c r="T8" s="38" t="s">
        <v>6</v>
      </c>
      <c r="U8" s="38" t="s">
        <v>6</v>
      </c>
      <c r="V8" s="138" t="s">
        <v>6</v>
      </c>
      <c r="W8" s="38"/>
      <c r="X8" s="138" t="s">
        <v>113</v>
      </c>
      <c r="Z8" s="40" t="s">
        <v>7</v>
      </c>
      <c r="AA8" s="40" t="s">
        <v>7</v>
      </c>
      <c r="AB8" s="40" t="s">
        <v>7</v>
      </c>
      <c r="AD8" s="40" t="s">
        <v>8</v>
      </c>
      <c r="AE8" s="40" t="s">
        <v>8</v>
      </c>
      <c r="AF8" s="266" t="s">
        <v>8</v>
      </c>
      <c r="AG8" s="18"/>
      <c r="AH8" s="266" t="s">
        <v>184</v>
      </c>
      <c r="AJ8" s="40" t="s">
        <v>9</v>
      </c>
      <c r="AK8" s="40" t="s">
        <v>9</v>
      </c>
      <c r="AL8" s="40" t="s">
        <v>9</v>
      </c>
      <c r="AN8" s="266" t="s">
        <v>249</v>
      </c>
      <c r="AO8" s="253"/>
      <c r="AP8" s="40" t="s">
        <v>9</v>
      </c>
      <c r="AQ8" s="40" t="s">
        <v>9</v>
      </c>
      <c r="AR8" s="40" t="s">
        <v>9</v>
      </c>
    </row>
    <row r="9" spans="1:44" x14ac:dyDescent="0.3">
      <c r="A9" s="2">
        <v>1012</v>
      </c>
      <c r="B9" s="2" t="s">
        <v>125</v>
      </c>
      <c r="C9" s="468"/>
      <c r="D9" s="468"/>
      <c r="E9" s="468"/>
      <c r="F9" s="14">
        <v>17005.123864047146</v>
      </c>
      <c r="G9" s="14">
        <v>2292.1901400000002</v>
      </c>
      <c r="H9" s="14">
        <v>2341.7266656188604</v>
      </c>
      <c r="I9" s="15">
        <f>H9/F9</f>
        <v>0.1377071219439821</v>
      </c>
      <c r="J9" s="15"/>
      <c r="K9" s="468"/>
      <c r="L9" s="468"/>
      <c r="M9" s="468"/>
      <c r="N9" s="14">
        <v>14457.178889999996</v>
      </c>
      <c r="O9" s="14">
        <v>2673.31097</v>
      </c>
      <c r="P9" s="15">
        <f t="shared" ref="P9:P14" si="0">O9/N9</f>
        <v>0.18491235325649352</v>
      </c>
      <c r="Q9" s="14"/>
      <c r="R9" s="124">
        <f>(O9+H9)/(N9+F9)</f>
        <v>0.15939830198772573</v>
      </c>
      <c r="S9" s="14"/>
      <c r="T9" s="123">
        <v>13808.50098879291</v>
      </c>
      <c r="U9" s="123">
        <v>2971.9120200000002</v>
      </c>
      <c r="V9" s="124">
        <f t="shared" ref="V9:V14" si="1">U9/T9</f>
        <v>0.21522336294229386</v>
      </c>
      <c r="W9" s="124"/>
      <c r="X9" s="124">
        <f>(O9+H9+U9)/(N9+F9+T9)</f>
        <v>0.17642606261175697</v>
      </c>
      <c r="Z9" s="195">
        <v>28210.588449455121</v>
      </c>
      <c r="AA9" s="195">
        <v>2299.99046</v>
      </c>
      <c r="AB9" s="254">
        <f t="shared" ref="AB9:AB12" si="2">AA9/Z9</f>
        <v>8.1529333006324561E-2</v>
      </c>
      <c r="AD9" s="255">
        <v>24567.320776916698</v>
      </c>
      <c r="AE9" s="255">
        <v>4092.3551699999989</v>
      </c>
      <c r="AF9" s="254">
        <f t="shared" ref="AF9:AF12" si="3">AE9/AD9</f>
        <v>0.16657718630210383</v>
      </c>
      <c r="AG9" s="18"/>
      <c r="AH9" s="254">
        <f t="shared" ref="AH9:AH14" si="4">(AA9+AE9)/(Z9+AD9)</f>
        <v>0.12111782606965987</v>
      </c>
      <c r="AJ9" s="255">
        <f>SUMIF(Capex_ActualCY18!$B$4:$B$11,Cost_Recovery!$A9,Capex_ActualCY18!$F$4:$F$11)/Thousands</f>
        <v>42442.235068688336</v>
      </c>
      <c r="AK9" s="438">
        <f>VLOOKUP(A9,Capex_ActualCY18!$B$17:$F$24,5,FALSE)/Thousands</f>
        <v>26978.417690000002</v>
      </c>
      <c r="AL9" s="196">
        <f t="shared" ref="AL9:AL15" si="5">AK9/AJ9</f>
        <v>0.63565025843568901</v>
      </c>
      <c r="AN9" s="196">
        <f t="shared" ref="AN9:AN16" si="6">(AK9+AE9)/(AJ9+AD9)</f>
        <v>0.46367674681487753</v>
      </c>
      <c r="AO9" s="15"/>
      <c r="AP9" s="433">
        <f>AJ9-VLOOKUP(A9,Capex_ActualCY18!$B$17:$E$24,4,FALSE)/Thousands</f>
        <v>18494.790068688337</v>
      </c>
      <c r="AQ9" s="433">
        <f>VLOOKUP(A9,Capex_ActualCY18!$B$17:$E$24,3,FALSE)/Thousands</f>
        <v>3030.9726900000001</v>
      </c>
      <c r="AR9" s="254">
        <f>AQ9/AP9</f>
        <v>0.1638825138724572</v>
      </c>
    </row>
    <row r="10" spans="1:44" x14ac:dyDescent="0.3">
      <c r="A10" s="2">
        <v>1013</v>
      </c>
      <c r="B10" s="2" t="s">
        <v>126</v>
      </c>
      <c r="C10" s="468"/>
      <c r="D10" s="468"/>
      <c r="E10" s="468"/>
      <c r="F10" s="14">
        <v>12207.496615324158</v>
      </c>
      <c r="G10" s="14">
        <v>1936.22209</v>
      </c>
      <c r="H10" s="14">
        <v>1978.0657893909627</v>
      </c>
      <c r="I10" s="15">
        <f t="shared" ref="I10:I14" si="7">H10/F10</f>
        <v>0.16203697217559598</v>
      </c>
      <c r="J10" s="15"/>
      <c r="K10" s="468"/>
      <c r="L10" s="468"/>
      <c r="M10" s="468"/>
      <c r="N10" s="14">
        <v>13978.67406000001</v>
      </c>
      <c r="O10" s="14">
        <v>1877.19021</v>
      </c>
      <c r="P10" s="15">
        <f t="shared" si="0"/>
        <v>0.13428957581689252</v>
      </c>
      <c r="Q10" s="14"/>
      <c r="R10" s="124">
        <f>(O10+H10)/(N10+F10)</f>
        <v>0.14722488626501848</v>
      </c>
      <c r="S10" s="14"/>
      <c r="T10" s="123">
        <v>11397.266549092927</v>
      </c>
      <c r="U10" s="123">
        <v>654.77161999999998</v>
      </c>
      <c r="V10" s="124">
        <f t="shared" si="1"/>
        <v>5.7449882143197857E-2</v>
      </c>
      <c r="W10" s="124"/>
      <c r="X10" s="124">
        <f t="shared" ref="X10:X14" si="8">(O10+H10+U10)/(N10+F10+T10)</f>
        <v>0.12000040316857719</v>
      </c>
      <c r="Z10" s="195">
        <v>12132.663607727391</v>
      </c>
      <c r="AA10" s="195">
        <v>1841.6381399999996</v>
      </c>
      <c r="AB10" s="196">
        <f t="shared" si="2"/>
        <v>0.15179174166067255</v>
      </c>
      <c r="AD10" s="255">
        <v>11722.611952980518</v>
      </c>
      <c r="AE10" s="255">
        <v>3675.8516499999996</v>
      </c>
      <c r="AF10" s="254">
        <f t="shared" si="3"/>
        <v>0.31356933631718487</v>
      </c>
      <c r="AG10" s="18"/>
      <c r="AH10" s="254">
        <f t="shared" si="4"/>
        <v>0.23129013018352521</v>
      </c>
      <c r="AJ10" s="255">
        <f>SUMIF(Capex_ActualCY18!$B$4:$B$11,Cost_Recovery!$A10,Capex_ActualCY18!$F$4:$F$11)/Thousands</f>
        <v>12967.698396141312</v>
      </c>
      <c r="AK10" s="438">
        <f>VLOOKUP(A10,Capex_ActualCY18!$B$17:$F$24,5,FALSE)/Thousands</f>
        <v>5295.525529999999</v>
      </c>
      <c r="AL10" s="196">
        <f t="shared" si="5"/>
        <v>0.40836279255043006</v>
      </c>
      <c r="AN10" s="196">
        <f t="shared" si="6"/>
        <v>0.36335619330597391</v>
      </c>
      <c r="AO10" s="15"/>
      <c r="AP10" s="433">
        <f>AJ10-VLOOKUP(A10,Capex_ActualCY18!$B$17:$E$24,4,FALSE)/Thousands</f>
        <v>12867.698396141312</v>
      </c>
      <c r="AQ10" s="433">
        <f>VLOOKUP(A10,Capex_ActualCY18!$B$17:$E$24,3,FALSE)/Thousands</f>
        <v>5195.525529999999</v>
      </c>
      <c r="AR10" s="196">
        <f t="shared" ref="AR10:AR16" si="9">AQ10/AP10</f>
        <v>0.40376494459630807</v>
      </c>
    </row>
    <row r="11" spans="1:44" x14ac:dyDescent="0.3">
      <c r="A11" s="2">
        <v>1014</v>
      </c>
      <c r="B11" s="2" t="s">
        <v>127</v>
      </c>
      <c r="C11" s="468"/>
      <c r="D11" s="468"/>
      <c r="E11" s="468"/>
      <c r="F11" s="14">
        <v>15707.992425147353</v>
      </c>
      <c r="G11" s="14">
        <v>5252.119200000001</v>
      </c>
      <c r="H11" s="14">
        <v>5365.6227583497057</v>
      </c>
      <c r="I11" s="15">
        <f t="shared" si="7"/>
        <v>0.34158551985037466</v>
      </c>
      <c r="J11" s="15"/>
      <c r="K11" s="468"/>
      <c r="L11" s="468"/>
      <c r="M11" s="468"/>
      <c r="N11" s="14">
        <v>14930.633029999997</v>
      </c>
      <c r="O11" s="14">
        <v>4459.55627</v>
      </c>
      <c r="P11" s="15">
        <f t="shared" si="0"/>
        <v>0.29868500960672267</v>
      </c>
      <c r="Q11" s="14"/>
      <c r="R11" s="124">
        <f>(O11+H11)/(N11+F11)</f>
        <v>0.32067949793416911</v>
      </c>
      <c r="S11" s="14"/>
      <c r="T11" s="123">
        <v>15136.997561382299</v>
      </c>
      <c r="U11" s="123">
        <v>3243.3672000000001</v>
      </c>
      <c r="V11" s="124">
        <f t="shared" si="1"/>
        <v>0.21426753798748835</v>
      </c>
      <c r="W11" s="124"/>
      <c r="X11" s="124">
        <f t="shared" si="8"/>
        <v>0.28549138967765952</v>
      </c>
      <c r="Z11" s="195">
        <v>15203.719405775453</v>
      </c>
      <c r="AA11" s="195">
        <v>4743.1096899999993</v>
      </c>
      <c r="AB11" s="196">
        <f t="shared" si="2"/>
        <v>0.3119703516889577</v>
      </c>
      <c r="AD11" s="255">
        <v>21650.533653318751</v>
      </c>
      <c r="AE11" s="255">
        <v>9878.6837899999991</v>
      </c>
      <c r="AF11" s="254">
        <f t="shared" si="3"/>
        <v>0.45627899746876321</v>
      </c>
      <c r="AG11" s="18"/>
      <c r="AH11" s="254">
        <f t="shared" si="4"/>
        <v>0.39674643402905452</v>
      </c>
      <c r="AJ11" s="255">
        <f>SUMIF(Capex_ActualCY18!$B$4:$B$11,Cost_Recovery!$A11,Capex_ActualCY18!$F$4:$F$11)/Thousands</f>
        <v>30447.466766092817</v>
      </c>
      <c r="AK11" s="438">
        <f>VLOOKUP(A11,Capex_ActualCY18!$B$17:$F$24,5,FALSE)/Thousands</f>
        <v>9462.3607800000009</v>
      </c>
      <c r="AL11" s="196">
        <f t="shared" si="5"/>
        <v>0.31077661904331433</v>
      </c>
      <c r="AN11" s="196">
        <f t="shared" si="6"/>
        <v>0.37124351058190669</v>
      </c>
      <c r="AO11" s="15"/>
      <c r="AP11" s="433">
        <f>AJ11-VLOOKUP(A11,Capex_ActualCY18!$B$17:$E$24,4,FALSE)/Thousands</f>
        <v>26646.544766092818</v>
      </c>
      <c r="AQ11" s="433">
        <f>VLOOKUP(A11,Capex_ActualCY18!$B$17:$E$24,3,FALSE)/Thousands</f>
        <v>5661.4387800000013</v>
      </c>
      <c r="AR11" s="196">
        <f t="shared" si="9"/>
        <v>0.2124642736871486</v>
      </c>
    </row>
    <row r="12" spans="1:44" x14ac:dyDescent="0.3">
      <c r="A12" s="2">
        <v>1018</v>
      </c>
      <c r="B12" s="2" t="s">
        <v>128</v>
      </c>
      <c r="C12" s="468"/>
      <c r="D12" s="468"/>
      <c r="E12" s="468"/>
      <c r="F12" s="14">
        <v>12790.337154420438</v>
      </c>
      <c r="G12" s="14">
        <v>5246.7403600000007</v>
      </c>
      <c r="H12" s="14">
        <v>5360.1276762278985</v>
      </c>
      <c r="I12" s="15">
        <f t="shared" si="7"/>
        <v>0.41907633954554491</v>
      </c>
      <c r="J12" s="15"/>
      <c r="K12" s="468"/>
      <c r="L12" s="468"/>
      <c r="M12" s="468"/>
      <c r="N12" s="14">
        <v>15173.269189999995</v>
      </c>
      <c r="O12" s="14">
        <v>6775.21432</v>
      </c>
      <c r="P12" s="15">
        <f t="shared" si="0"/>
        <v>0.44652304227656042</v>
      </c>
      <c r="Q12" s="14"/>
      <c r="R12" s="124">
        <f>(O12+H12)/(N12+F12)</f>
        <v>0.43396913283501642</v>
      </c>
      <c r="S12" s="14"/>
      <c r="T12" s="123">
        <v>16917.8124551285</v>
      </c>
      <c r="U12" s="123">
        <v>6069.0237500000003</v>
      </c>
      <c r="V12" s="124">
        <f t="shared" si="1"/>
        <v>0.35873572697989237</v>
      </c>
      <c r="W12" s="124"/>
      <c r="X12" s="124">
        <f t="shared" si="8"/>
        <v>0.40561030005608595</v>
      </c>
      <c r="Z12" s="195">
        <v>3144.6916107216712</v>
      </c>
      <c r="AA12" s="195">
        <v>815.68687000000011</v>
      </c>
      <c r="AB12" s="196">
        <f t="shared" si="2"/>
        <v>0.25938532961990801</v>
      </c>
      <c r="AD12" s="255">
        <v>6969.1537558683885</v>
      </c>
      <c r="AE12" s="255">
        <v>3207.4331099999999</v>
      </c>
      <c r="AF12" s="254">
        <f t="shared" si="3"/>
        <v>0.46023279473482342</v>
      </c>
      <c r="AG12" s="18"/>
      <c r="AH12" s="254">
        <f t="shared" si="4"/>
        <v>0.39778341809436008</v>
      </c>
      <c r="AJ12" s="255">
        <f>SUMIF(Capex_ActualCY18!$B$4:$B$11,Cost_Recovery!$A12,Capex_ActualCY18!$F$4:$F$11)/Thousands</f>
        <v>8098.4101954219523</v>
      </c>
      <c r="AK12" s="438">
        <f>VLOOKUP(A12,Capex_ActualCY18!$B$17:$F$24,5,FALSE)/Thousands</f>
        <v>3527.9896699999999</v>
      </c>
      <c r="AL12" s="196">
        <f t="shared" si="5"/>
        <v>0.43563978421275568</v>
      </c>
      <c r="AN12" s="196">
        <f t="shared" si="6"/>
        <v>0.44701471331224707</v>
      </c>
      <c r="AO12" s="15"/>
      <c r="AP12" s="433">
        <f>AJ12-VLOOKUP(A12,Capex_ActualCY18!$B$17:$E$24,4,FALSE)/Thousands</f>
        <v>8004.1241954219522</v>
      </c>
      <c r="AQ12" s="433">
        <f>VLOOKUP(A12,Capex_ActualCY18!$B$17:$E$24,3,FALSE)/Thousands</f>
        <v>3433.7036699999999</v>
      </c>
      <c r="AR12" s="196">
        <f t="shared" si="9"/>
        <v>0.42899180299625345</v>
      </c>
    </row>
    <row r="13" spans="1:44" x14ac:dyDescent="0.3">
      <c r="A13" s="2">
        <v>1019</v>
      </c>
      <c r="B13" s="2" t="s">
        <v>111</v>
      </c>
      <c r="C13" s="468"/>
      <c r="D13" s="468"/>
      <c r="E13" s="468"/>
      <c r="F13" s="14"/>
      <c r="G13" s="14"/>
      <c r="H13" s="14"/>
      <c r="I13" s="15"/>
      <c r="J13" s="15"/>
      <c r="K13" s="468"/>
      <c r="L13" s="468"/>
      <c r="M13" s="468"/>
      <c r="N13" s="14"/>
      <c r="O13" s="14"/>
      <c r="P13" s="15"/>
      <c r="Q13" s="14"/>
      <c r="R13" s="124"/>
      <c r="S13" s="14"/>
      <c r="T13" s="123"/>
      <c r="U13" s="123"/>
      <c r="V13" s="124"/>
      <c r="W13" s="124"/>
      <c r="X13" s="124"/>
      <c r="Z13" s="195">
        <v>7272.406386922893</v>
      </c>
      <c r="AA13" s="195">
        <v>3889.2808300000002</v>
      </c>
      <c r="AB13" s="196">
        <f>AA13/Z13</f>
        <v>0.53479971044984964</v>
      </c>
      <c r="AD13" s="255">
        <v>6523.4368623004557</v>
      </c>
      <c r="AE13" s="255">
        <v>4588.9421400000001</v>
      </c>
      <c r="AF13" s="254">
        <f>AE13/AD13</f>
        <v>0.70345467226331582</v>
      </c>
      <c r="AG13" s="18"/>
      <c r="AH13" s="254">
        <f t="shared" si="4"/>
        <v>0.6145490940162206</v>
      </c>
      <c r="AJ13" s="255">
        <f>SUMIF(Capex_ActualCY18!$B$4:$B$11,Cost_Recovery!$A13,Capex_ActualCY18!$F$4:$F$11)/Thousands</f>
        <v>5400.3730309488319</v>
      </c>
      <c r="AK13" s="438">
        <f>VLOOKUP(A13,Capex_ActualCY18!$B$17:$F$24,5,FALSE)/Thousands</f>
        <v>3043.6164199999994</v>
      </c>
      <c r="AL13" s="196">
        <f t="shared" si="5"/>
        <v>0.56359373742469854</v>
      </c>
      <c r="AN13" s="196">
        <f t="shared" si="6"/>
        <v>0.64011072202024988</v>
      </c>
      <c r="AO13" s="15"/>
      <c r="AP13" s="433">
        <f>AJ13-VLOOKUP(A13,Capex_ActualCY18!$B$17:$E$24,4,FALSE)/Thousands</f>
        <v>4785.4040309488319</v>
      </c>
      <c r="AQ13" s="433">
        <f>VLOOKUP(A13,Capex_ActualCY18!$B$17:$E$24,3,FALSE)/Thousands</f>
        <v>2428.6474199999993</v>
      </c>
      <c r="AR13" s="196">
        <f t="shared" si="9"/>
        <v>0.50751146701367578</v>
      </c>
    </row>
    <row r="14" spans="1:44" x14ac:dyDescent="0.3">
      <c r="A14" s="2">
        <v>1015</v>
      </c>
      <c r="B14" s="2" t="s">
        <v>129</v>
      </c>
      <c r="C14" s="468"/>
      <c r="D14" s="468"/>
      <c r="E14" s="468"/>
      <c r="F14" s="14">
        <v>827.97491394891949</v>
      </c>
      <c r="G14" s="14">
        <v>104.919</v>
      </c>
      <c r="H14" s="14">
        <v>107.18640471512769</v>
      </c>
      <c r="I14" s="15">
        <f t="shared" si="7"/>
        <v>0.12945610176027672</v>
      </c>
      <c r="J14" s="15"/>
      <c r="K14" s="468"/>
      <c r="L14" s="468"/>
      <c r="M14" s="468"/>
      <c r="N14" s="14">
        <v>6460.88184</v>
      </c>
      <c r="O14" s="14">
        <v>6866.64635</v>
      </c>
      <c r="P14" s="15">
        <f t="shared" si="0"/>
        <v>1.0628032705207313</v>
      </c>
      <c r="Q14" s="14"/>
      <c r="R14" s="124">
        <f>(O14+H14)/(N14+F14)</f>
        <v>0.95678005346131689</v>
      </c>
      <c r="S14" s="14"/>
      <c r="T14" s="123">
        <v>22310.515781089132</v>
      </c>
      <c r="U14" s="123">
        <v>23788.959320000002</v>
      </c>
      <c r="V14" s="124">
        <f t="shared" si="1"/>
        <v>1.0662666678537316</v>
      </c>
      <c r="W14" s="124"/>
      <c r="X14" s="124">
        <f t="shared" si="8"/>
        <v>1.0393055473827997</v>
      </c>
      <c r="Z14" s="197">
        <v>396.81059245624374</v>
      </c>
      <c r="AA14" s="197">
        <v>134.25000000000003</v>
      </c>
      <c r="AB14" s="196">
        <f>AA14/Z14</f>
        <v>0.33832262180552491</v>
      </c>
      <c r="AD14" s="255">
        <v>134.93279378565705</v>
      </c>
      <c r="AE14" s="255">
        <v>335.24520000000001</v>
      </c>
      <c r="AF14" s="254">
        <f>AE14/AD14</f>
        <v>2.4845346382773523</v>
      </c>
      <c r="AG14" s="18"/>
      <c r="AH14" s="254">
        <f t="shared" si="4"/>
        <v>0.88293566435900572</v>
      </c>
      <c r="AJ14" s="255">
        <f>SUMIF(Capex_ActualCY18!$B$4:$B$11,Cost_Recovery!$A14,Capex_ActualCY18!$F$4:$F$11)/Thousands</f>
        <v>133.66417228157752</v>
      </c>
      <c r="AK14" s="438">
        <f>VLOOKUP(A14,Capex_ActualCY18!$B$17:$F$24,5,FALSE)/Thousands</f>
        <v>236.71700000000001</v>
      </c>
      <c r="AL14" s="196">
        <f t="shared" si="5"/>
        <v>1.7709831734216028</v>
      </c>
      <c r="AN14" s="196">
        <f t="shared" si="6"/>
        <v>2.1294440081531962</v>
      </c>
      <c r="AO14" s="15"/>
      <c r="AP14" s="433">
        <f>AJ14-VLOOKUP(A14,Capex_ActualCY18!$B$17:$E$24,4,FALSE)/Thousands</f>
        <v>133.66417228157752</v>
      </c>
      <c r="AQ14" s="433">
        <f>VLOOKUP(A14,Capex_ActualCY18!$B$17:$E$24,3,FALSE)/Thousands</f>
        <v>236.71700000000001</v>
      </c>
      <c r="AR14" s="196">
        <f t="shared" si="9"/>
        <v>1.7709831734216028</v>
      </c>
    </row>
    <row r="15" spans="1:44" x14ac:dyDescent="0.3">
      <c r="A15" s="2">
        <v>1016</v>
      </c>
      <c r="B15" s="2" t="s">
        <v>130</v>
      </c>
      <c r="C15" s="468"/>
      <c r="D15" s="468"/>
      <c r="E15" s="468"/>
      <c r="F15" s="14">
        <v>1252.071508055011</v>
      </c>
      <c r="G15" s="14">
        <v>7.99</v>
      </c>
      <c r="H15" s="14">
        <v>8.1626719056974455</v>
      </c>
      <c r="I15" s="15">
        <f>H15/F15</f>
        <v>6.5193336428344077E-3</v>
      </c>
      <c r="J15" s="15"/>
      <c r="K15" s="468"/>
      <c r="L15" s="468"/>
      <c r="M15" s="468"/>
      <c r="N15" s="14">
        <v>1658.3680799999913</v>
      </c>
      <c r="O15" s="14">
        <v>2.2800000000000002</v>
      </c>
      <c r="P15" s="15">
        <f>O15/N15</f>
        <v>1.3748455650448917E-3</v>
      </c>
      <c r="Q15" s="14"/>
      <c r="R15" s="124">
        <f>(O15+H15)/(N15+F15)</f>
        <v>3.5880050383303459E-3</v>
      </c>
      <c r="S15" s="14"/>
      <c r="T15" s="123">
        <v>1177.214430446277</v>
      </c>
      <c r="U15" s="123">
        <v>0.5</v>
      </c>
      <c r="V15" s="124">
        <f>U15/T15</f>
        <v>4.2473145679199E-4</v>
      </c>
      <c r="W15" s="124"/>
      <c r="X15" s="124">
        <f t="shared" ref="X15:X16" si="10">(O15+H15+U15)/(N15+F15+T15)</f>
        <v>2.677005406076302E-3</v>
      </c>
      <c r="Z15" s="195">
        <v>1216.9253157231906</v>
      </c>
      <c r="AA15" s="195">
        <v>325.93799999999999</v>
      </c>
      <c r="AB15" s="254">
        <f>AA15/Z15</f>
        <v>0.26783730750666696</v>
      </c>
      <c r="AD15" s="255">
        <v>615.74565642590358</v>
      </c>
      <c r="AE15" s="255">
        <v>49.964730000000003</v>
      </c>
      <c r="AF15" s="254">
        <f>AE15/AD15</f>
        <v>8.1145079106234128E-2</v>
      </c>
      <c r="AG15" s="18"/>
      <c r="AH15" s="254">
        <f>(AA15+AE15)/(Z15+AD15)</f>
        <v>0.20511195719938483</v>
      </c>
      <c r="AJ15" s="255">
        <f>SUMIF(Capex_ActualCY18!$B$4:$B$11,Cost_Recovery!$A15,Capex_ActualCY18!$F$4:$F$11)/Thousands</f>
        <v>1115.1832490513798</v>
      </c>
      <c r="AK15" s="438">
        <f>VLOOKUP(A15,Capex_ActualCY18!$B$17:$F$24,5,FALSE)/Thousands</f>
        <v>31.336099999999998</v>
      </c>
      <c r="AL15" s="196">
        <f t="shared" si="5"/>
        <v>2.8099507436697743E-2</v>
      </c>
      <c r="AN15" s="196">
        <f t="shared" si="6"/>
        <v>4.6969479649184236E-2</v>
      </c>
      <c r="AO15" s="15"/>
      <c r="AP15" s="433">
        <f>AJ15-VLOOKUP(A15,Capex_ActualCY18!$B$17:$E$24,4,FALSE)/Thousands</f>
        <v>1115.1832490513798</v>
      </c>
      <c r="AQ15" s="433">
        <f>VLOOKUP(A15,Capex_ActualCY18!$B$17:$E$24,3,FALSE)/Thousands</f>
        <v>31.336099999999998</v>
      </c>
      <c r="AR15" s="196">
        <f t="shared" si="9"/>
        <v>2.8099507436697743E-2</v>
      </c>
    </row>
    <row r="16" spans="1:44" ht="15" thickBot="1" x14ac:dyDescent="0.35">
      <c r="B16" s="1" t="s">
        <v>234</v>
      </c>
      <c r="C16" s="16">
        <f t="shared" ref="C16:H16" si="11">SUM(C9:C15)</f>
        <v>0</v>
      </c>
      <c r="D16" s="16">
        <f t="shared" si="11"/>
        <v>0</v>
      </c>
      <c r="E16" s="16">
        <f t="shared" si="11"/>
        <v>0</v>
      </c>
      <c r="F16" s="16">
        <v>59790.996480943031</v>
      </c>
      <c r="G16" s="16">
        <f t="shared" si="11"/>
        <v>14840.180790000002</v>
      </c>
      <c r="H16" s="16">
        <f t="shared" si="11"/>
        <v>15160.891966208254</v>
      </c>
      <c r="I16" s="15">
        <f>H16/F16</f>
        <v>0.25356479835622792</v>
      </c>
      <c r="J16" s="14"/>
      <c r="K16" s="16">
        <f>SUM(K9:K15)</f>
        <v>0</v>
      </c>
      <c r="L16" s="16">
        <f>SUM(L9:L15)</f>
        <v>0</v>
      </c>
      <c r="M16" s="16">
        <f>SUM(M9:M15)</f>
        <v>0</v>
      </c>
      <c r="N16" s="16">
        <v>66659.005089999991</v>
      </c>
      <c r="O16" s="16">
        <f>SUM(O9:O15)</f>
        <v>22654.198119999997</v>
      </c>
      <c r="P16" s="15">
        <f>O16/N16</f>
        <v>0.33985202883561372</v>
      </c>
      <c r="Q16" s="14"/>
      <c r="R16" s="124">
        <f>(O16+H16)/(N16+F16)</f>
        <v>0.29905171701395844</v>
      </c>
      <c r="S16" s="14"/>
      <c r="T16" s="125">
        <f>SUM(T9:T15)</f>
        <v>80748.307765932041</v>
      </c>
      <c r="U16" s="125">
        <f>SUM(U9:U15)</f>
        <v>36728.533909999998</v>
      </c>
      <c r="V16" s="126">
        <f>U16/T16</f>
        <v>0.45485205728974892</v>
      </c>
      <c r="W16" s="126"/>
      <c r="X16" s="124">
        <f t="shared" si="10"/>
        <v>0.35976946064270676</v>
      </c>
      <c r="Z16" s="204">
        <f>SUM(Z9:Z15)</f>
        <v>67577.805368781963</v>
      </c>
      <c r="AA16" s="206">
        <f>SUM(AA9:AA15)</f>
        <v>14049.893989999999</v>
      </c>
      <c r="AB16" s="205">
        <f>AA16/Z16</f>
        <v>0.20790692910679287</v>
      </c>
      <c r="AD16" s="204">
        <f>SUM(AD9:AD15)</f>
        <v>72183.735451596382</v>
      </c>
      <c r="AE16" s="206">
        <f>SUM(AE9:AE15)</f>
        <v>25828.47579</v>
      </c>
      <c r="AF16" s="431">
        <f>AE16/AD16</f>
        <v>0.35781572716362919</v>
      </c>
      <c r="AG16" s="18"/>
      <c r="AH16" s="432">
        <f>(AA16+AE16)/(Z16+AD16)</f>
        <v>0.28533149782064665</v>
      </c>
      <c r="AJ16" s="204">
        <f>SUM(AJ9:AJ15)</f>
        <v>100605.03087862622</v>
      </c>
      <c r="AK16" s="204">
        <f t="shared" ref="AK16" si="12">SUM(AK9:AK15)</f>
        <v>48575.963190000002</v>
      </c>
      <c r="AL16" s="207">
        <f>AK16/AJ16</f>
        <v>0.48283831102446473</v>
      </c>
      <c r="AN16" s="196">
        <f t="shared" si="6"/>
        <v>0.43060923785868754</v>
      </c>
      <c r="AO16" s="15"/>
      <c r="AP16" s="434">
        <f>SUM(AP9:AP15)</f>
        <v>72047.408878626215</v>
      </c>
      <c r="AQ16" s="434">
        <f>SUM(AQ9:AQ15)</f>
        <v>20018.341190000003</v>
      </c>
      <c r="AR16" s="207">
        <f t="shared" si="9"/>
        <v>0.277849564634915</v>
      </c>
    </row>
    <row r="17" spans="2:42" x14ac:dyDescent="0.3">
      <c r="B17" s="13"/>
      <c r="C17" s="14"/>
      <c r="D17" s="17" t="e">
        <f>D16/C16</f>
        <v>#DIV/0!</v>
      </c>
      <c r="E17" s="14"/>
      <c r="F17" s="14"/>
      <c r="G17" s="14"/>
      <c r="H17" s="14"/>
      <c r="I17" s="14"/>
      <c r="J17" s="14"/>
      <c r="K17" s="14"/>
      <c r="L17" s="17" t="e">
        <f>L16/K16</f>
        <v>#DIV/0!</v>
      </c>
      <c r="M17" s="14"/>
      <c r="N17" s="14"/>
      <c r="O17" s="15">
        <f>(O14+H14)/(N14+F14)</f>
        <v>0.95678005346131689</v>
      </c>
      <c r="P17" s="14"/>
      <c r="Q17" s="14"/>
      <c r="R17" s="14"/>
      <c r="S17" s="14"/>
      <c r="T17" s="127">
        <f>T16-('2015-18_Actuals'!E31+'2015-18_Actuals'!E42)</f>
        <v>0</v>
      </c>
      <c r="U17" s="127">
        <v>0.68800000000192085</v>
      </c>
      <c r="Y17" s="14"/>
      <c r="Z17" s="127">
        <f>Z16-('2015-18_Actuals'!F31+'2015-18_Actuals'!F42)</f>
        <v>0</v>
      </c>
      <c r="AD17" s="127">
        <f>AD16-('2015-18_Actuals'!G31+'2015-18_Actuals'!G42)</f>
        <v>0</v>
      </c>
      <c r="AJ17" s="225">
        <f>AJ16-Capex_ActualCY18!F12/Thousands</f>
        <v>0</v>
      </c>
      <c r="AK17" s="272">
        <f>AK16-Capex_ActualCY18!F25/Thousands</f>
        <v>0</v>
      </c>
      <c r="AL17" s="18"/>
      <c r="AP17" s="234"/>
    </row>
    <row r="18" spans="2:42" x14ac:dyDescent="0.3">
      <c r="B18" s="14" t="s">
        <v>244</v>
      </c>
      <c r="E18" s="468"/>
      <c r="F18" s="14"/>
      <c r="H18" s="14"/>
      <c r="I18" s="14"/>
      <c r="J18" s="14"/>
      <c r="K18" s="14"/>
      <c r="L18" s="14"/>
      <c r="M18" s="468"/>
      <c r="N18" s="14"/>
      <c r="O18" s="14"/>
      <c r="P18" s="14"/>
      <c r="Q18" s="14"/>
      <c r="R18" s="14"/>
      <c r="S18" s="14"/>
      <c r="Y18" s="14"/>
      <c r="AK18" s="117"/>
      <c r="AO18" s="144" t="s">
        <v>92</v>
      </c>
      <c r="AP18" s="117">
        <v>0</v>
      </c>
    </row>
    <row r="19" spans="2:42" x14ac:dyDescent="0.3">
      <c r="C19" s="14"/>
      <c r="D19" s="14"/>
      <c r="E19" s="468"/>
      <c r="F19" s="14"/>
      <c r="H19" s="14"/>
      <c r="I19" s="14"/>
      <c r="J19" s="14"/>
      <c r="K19" s="14"/>
      <c r="L19" s="14"/>
      <c r="M19" s="468"/>
      <c r="N19" s="14"/>
      <c r="O19" s="14"/>
      <c r="P19" s="14"/>
      <c r="Q19" s="14"/>
      <c r="R19" s="14"/>
      <c r="S19" s="14"/>
    </row>
    <row r="20" spans="2:42" x14ac:dyDescent="0.3">
      <c r="C20" s="14"/>
      <c r="D20" s="14"/>
      <c r="E20" s="468"/>
      <c r="F20" s="14"/>
      <c r="H20" s="14"/>
      <c r="I20" s="14"/>
      <c r="J20" s="14"/>
      <c r="K20" s="14"/>
      <c r="L20" s="17"/>
      <c r="M20" s="468"/>
      <c r="N20" s="14"/>
      <c r="O20" s="14"/>
      <c r="P20" s="14"/>
      <c r="Q20" s="14"/>
      <c r="R20" s="14"/>
      <c r="S20" s="14"/>
    </row>
    <row r="21" spans="2:42" x14ac:dyDescent="0.3">
      <c r="C21" s="14"/>
      <c r="D21" s="14"/>
      <c r="E21" s="14"/>
      <c r="F21" s="14"/>
      <c r="H21" s="14"/>
      <c r="I21" s="14"/>
      <c r="J21" s="14"/>
      <c r="K21" s="14"/>
      <c r="L21" s="14"/>
      <c r="M21" s="14"/>
      <c r="N21" s="14"/>
      <c r="O21" s="14"/>
      <c r="P21" s="14"/>
      <c r="Q21" s="14"/>
      <c r="R21" s="14"/>
      <c r="S21" s="14"/>
    </row>
    <row r="22" spans="2:42" x14ac:dyDescent="0.3">
      <c r="C22" s="14"/>
      <c r="D22" s="14"/>
      <c r="E22" s="14"/>
      <c r="F22" s="14"/>
      <c r="H22" s="14"/>
      <c r="I22" s="14"/>
      <c r="J22" s="14"/>
      <c r="K22" s="14"/>
      <c r="L22" s="14"/>
      <c r="M22" s="14"/>
      <c r="N22" s="14"/>
      <c r="O22" s="14"/>
      <c r="P22" s="14"/>
      <c r="Q22" s="14"/>
      <c r="R22" s="14"/>
      <c r="S22" s="14"/>
    </row>
    <row r="23" spans="2:42" x14ac:dyDescent="0.3">
      <c r="C23" s="14"/>
      <c r="D23" s="14"/>
      <c r="E23" s="14"/>
      <c r="F23" s="14"/>
      <c r="H23" s="14"/>
      <c r="I23" s="14"/>
      <c r="J23" s="14"/>
      <c r="K23" s="14"/>
      <c r="L23" s="14"/>
      <c r="M23" s="14"/>
      <c r="N23" s="14"/>
      <c r="O23" s="14"/>
      <c r="P23" s="14"/>
      <c r="Q23" s="14"/>
      <c r="R23" s="14"/>
      <c r="S23" s="14"/>
    </row>
    <row r="24" spans="2:42" x14ac:dyDescent="0.3">
      <c r="C24" s="14"/>
      <c r="D24" s="14"/>
      <c r="E24" s="14"/>
      <c r="F24" s="14"/>
      <c r="H24" s="14"/>
      <c r="I24" s="14"/>
      <c r="J24" s="14"/>
      <c r="K24" s="14"/>
      <c r="L24" s="14"/>
      <c r="M24" s="14"/>
      <c r="N24" s="14"/>
      <c r="O24" s="14"/>
      <c r="P24" s="14"/>
      <c r="Q24" s="14"/>
      <c r="R24" s="14"/>
      <c r="S24" s="14"/>
    </row>
    <row r="25" spans="2:42" x14ac:dyDescent="0.3">
      <c r="G25" s="14"/>
      <c r="H25" s="14"/>
      <c r="I25" s="14"/>
      <c r="J25" s="14"/>
      <c r="K25" s="14"/>
      <c r="L25" s="14"/>
      <c r="M25" s="14"/>
      <c r="N25" s="14"/>
      <c r="O25" s="14"/>
      <c r="P25" s="14"/>
      <c r="Q25" s="14"/>
    </row>
  </sheetData>
  <mergeCells count="4">
    <mergeCell ref="T5:V5"/>
    <mergeCell ref="Z5:AB5"/>
    <mergeCell ref="AD5:AF5"/>
    <mergeCell ref="F1:G1"/>
  </mergeCells>
  <hyperlinks>
    <hyperlink ref="B3" location="Contents!A1" display="Table of Contents" xr:uid="{00000000-0004-0000-0D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Q46"/>
  <sheetViews>
    <sheetView zoomScale="85" zoomScaleNormal="85" zoomScaleSheetLayoutView="115" workbookViewId="0">
      <selection activeCell="C18" sqref="C18"/>
    </sheetView>
  </sheetViews>
  <sheetFormatPr defaultColWidth="9.109375" defaultRowHeight="14.4" x14ac:dyDescent="0.3"/>
  <cols>
    <col min="1" max="1" width="4.44140625" style="73" customWidth="1"/>
    <col min="2" max="2" width="42.5546875" style="73" customWidth="1"/>
    <col min="3" max="5" width="11" style="73" customWidth="1"/>
    <col min="6" max="14" width="10.33203125" style="73" customWidth="1"/>
    <col min="15" max="15" width="4.33203125" style="73" customWidth="1"/>
    <col min="16" max="16" width="2.6640625" style="50" customWidth="1"/>
    <col min="17" max="16384" width="9.109375" style="73"/>
  </cols>
  <sheetData>
    <row r="1" spans="2:17" x14ac:dyDescent="0.3">
      <c r="Q1" s="500"/>
    </row>
    <row r="2" spans="2:17" ht="18" x14ac:dyDescent="0.35">
      <c r="B2" s="51" t="s">
        <v>76</v>
      </c>
    </row>
    <row r="3" spans="2:17" x14ac:dyDescent="0.3">
      <c r="B3" s="68" t="s">
        <v>83</v>
      </c>
      <c r="C3" s="79"/>
      <c r="D3" s="79"/>
      <c r="E3" s="79"/>
    </row>
    <row r="4" spans="2:17" x14ac:dyDescent="0.3">
      <c r="B4" s="68"/>
      <c r="C4" s="79"/>
      <c r="D4" s="79"/>
      <c r="E4" s="79"/>
    </row>
    <row r="5" spans="2:17" x14ac:dyDescent="0.3">
      <c r="B5" s="73" t="s">
        <v>262</v>
      </c>
      <c r="C5" s="488">
        <v>1.1057223796033997</v>
      </c>
      <c r="D5" s="488">
        <v>1.0892651162790701</v>
      </c>
      <c r="E5" s="488">
        <v>1.0782320441988953</v>
      </c>
      <c r="F5" s="488">
        <v>1.0577777777777779</v>
      </c>
      <c r="G5" s="488">
        <v>1.0577777777777779</v>
      </c>
      <c r="H5" s="488">
        <v>1.0577777777777779</v>
      </c>
      <c r="I5" s="488">
        <v>1.0577777777777779</v>
      </c>
      <c r="J5" s="488">
        <v>1.0577777777777779</v>
      </c>
      <c r="K5" s="488">
        <v>1.0577777777777779</v>
      </c>
      <c r="L5" s="488">
        <v>1.0577777777777779</v>
      </c>
      <c r="M5" s="488">
        <v>1.0577777777777779</v>
      </c>
      <c r="N5" s="488">
        <v>1.0577777777777779</v>
      </c>
    </row>
    <row r="6" spans="2:17" x14ac:dyDescent="0.3">
      <c r="B6" s="489" t="s">
        <v>88</v>
      </c>
    </row>
    <row r="7" spans="2:17" x14ac:dyDescent="0.3">
      <c r="B7" s="490" t="s">
        <v>382</v>
      </c>
    </row>
    <row r="8" spans="2:17" x14ac:dyDescent="0.3">
      <c r="B8" s="491"/>
      <c r="C8" s="71" t="s">
        <v>18</v>
      </c>
      <c r="D8" s="71" t="s">
        <v>18</v>
      </c>
      <c r="E8" s="71" t="s">
        <v>18</v>
      </c>
      <c r="F8" s="71" t="s">
        <v>18</v>
      </c>
      <c r="G8" s="71" t="s">
        <v>112</v>
      </c>
      <c r="H8" s="71" t="s">
        <v>112</v>
      </c>
      <c r="I8" s="71" t="s">
        <v>112</v>
      </c>
      <c r="J8" s="71" t="s">
        <v>112</v>
      </c>
      <c r="K8" s="71" t="s">
        <v>112</v>
      </c>
      <c r="L8" s="71" t="s">
        <v>112</v>
      </c>
      <c r="M8" s="71" t="s">
        <v>112</v>
      </c>
      <c r="N8" s="71" t="s">
        <v>112</v>
      </c>
    </row>
    <row r="9" spans="2:17" x14ac:dyDescent="0.3">
      <c r="B9" s="69" t="s">
        <v>381</v>
      </c>
      <c r="C9" s="71" t="s">
        <v>6</v>
      </c>
      <c r="D9" s="71" t="s">
        <v>7</v>
      </c>
      <c r="E9" s="71" t="s">
        <v>8</v>
      </c>
      <c r="F9" s="71" t="s">
        <v>9</v>
      </c>
      <c r="G9" s="71" t="s">
        <v>10</v>
      </c>
      <c r="H9" s="71" t="s">
        <v>11</v>
      </c>
      <c r="I9" s="71" t="s">
        <v>258</v>
      </c>
      <c r="J9" s="71" t="s">
        <v>116</v>
      </c>
      <c r="K9" s="71" t="s">
        <v>117</v>
      </c>
      <c r="L9" s="71" t="s">
        <v>118</v>
      </c>
      <c r="M9" s="71" t="s">
        <v>165</v>
      </c>
      <c r="N9" s="71" t="s">
        <v>259</v>
      </c>
    </row>
    <row r="10" spans="2:17" x14ac:dyDescent="0.3">
      <c r="B10" s="73" t="s">
        <v>125</v>
      </c>
      <c r="C10" s="492">
        <v>3286.1096307263465</v>
      </c>
      <c r="D10" s="492">
        <v>2505.2993758526518</v>
      </c>
      <c r="E10" s="492">
        <v>4412.5084805370161</v>
      </c>
      <c r="F10" s="492">
        <v>3206.0955565333338</v>
      </c>
      <c r="G10" s="492">
        <v>95.661654960020371</v>
      </c>
      <c r="H10" s="492">
        <v>92.450973665887659</v>
      </c>
      <c r="I10" s="492">
        <v>46.636225266742414</v>
      </c>
      <c r="J10" s="492">
        <v>92.942770106297218</v>
      </c>
      <c r="K10" s="492">
        <v>93.744942697685786</v>
      </c>
      <c r="L10" s="492">
        <v>95.034527797114905</v>
      </c>
      <c r="M10" s="492">
        <v>96.807246048365045</v>
      </c>
      <c r="N10" s="492">
        <v>98.227607714645544</v>
      </c>
    </row>
    <row r="11" spans="2:17" x14ac:dyDescent="0.3">
      <c r="B11" s="73" t="s">
        <v>126</v>
      </c>
      <c r="C11" s="492">
        <v>723.99563376317292</v>
      </c>
      <c r="D11" s="492">
        <v>2006.0321827110699</v>
      </c>
      <c r="E11" s="492">
        <v>3963.4210387513817</v>
      </c>
      <c r="F11" s="492">
        <v>5601.4892272888883</v>
      </c>
      <c r="G11" s="492">
        <v>4309.400832748639</v>
      </c>
      <c r="H11" s="492">
        <v>4712.2575739291506</v>
      </c>
      <c r="I11" s="492">
        <v>2347.06982433641</v>
      </c>
      <c r="J11" s="492">
        <v>4741.0128338261293</v>
      </c>
      <c r="K11" s="492">
        <v>4787.7109335754267</v>
      </c>
      <c r="L11" s="492">
        <v>4873.4053012396507</v>
      </c>
      <c r="M11" s="492">
        <v>4981.2443471257184</v>
      </c>
      <c r="N11" s="492">
        <v>5064.7275689234302</v>
      </c>
    </row>
    <row r="12" spans="2:17" x14ac:dyDescent="0.3">
      <c r="B12" s="73" t="s">
        <v>127</v>
      </c>
      <c r="C12" s="492">
        <v>3586.2636983116158</v>
      </c>
      <c r="D12" s="492">
        <v>5166.5039280022329</v>
      </c>
      <c r="E12" s="492">
        <v>10651.51341688619</v>
      </c>
      <c r="F12" s="492">
        <v>10009.074958400002</v>
      </c>
      <c r="G12" s="492">
        <v>8612.4932637787042</v>
      </c>
      <c r="H12" s="492">
        <v>8456.4592888292682</v>
      </c>
      <c r="I12" s="492">
        <v>4186.5973462246739</v>
      </c>
      <c r="J12" s="492">
        <v>8647.5581948710733</v>
      </c>
      <c r="K12" s="492">
        <v>8658.7559022084733</v>
      </c>
      <c r="L12" s="492">
        <v>8602.5085542314009</v>
      </c>
      <c r="M12" s="492">
        <v>8599.1555653785927</v>
      </c>
      <c r="N12" s="492">
        <v>8670.9779231057437</v>
      </c>
    </row>
    <row r="13" spans="2:17" x14ac:dyDescent="0.3">
      <c r="B13" s="73" t="s">
        <v>128</v>
      </c>
      <c r="C13" s="492">
        <v>6710.6553827195485</v>
      </c>
      <c r="D13" s="492">
        <v>888.49925329786083</v>
      </c>
      <c r="E13" s="492">
        <v>3458.3571588265199</v>
      </c>
      <c r="F13" s="492">
        <v>3731.8290731555562</v>
      </c>
      <c r="G13" s="492">
        <v>3408.450505715693</v>
      </c>
      <c r="H13" s="492">
        <v>3296.3364613433791</v>
      </c>
      <c r="I13" s="492">
        <v>1640.6092666816064</v>
      </c>
      <c r="J13" s="492">
        <v>3308.751292923208</v>
      </c>
      <c r="K13" s="492">
        <v>3335.722736534723</v>
      </c>
      <c r="L13" s="492">
        <v>3389.479266772501</v>
      </c>
      <c r="M13" s="492">
        <v>3459.1800940899388</v>
      </c>
      <c r="N13" s="492">
        <v>3512.1721277895094</v>
      </c>
    </row>
    <row r="14" spans="2:17" x14ac:dyDescent="0.3">
      <c r="B14" s="73" t="s">
        <v>111</v>
      </c>
      <c r="C14" s="492">
        <v>0</v>
      </c>
      <c r="D14" s="492">
        <v>4236.4579355319083</v>
      </c>
      <c r="E14" s="492">
        <v>4947.9444643226534</v>
      </c>
      <c r="F14" s="492">
        <v>3219.4698131555551</v>
      </c>
      <c r="G14" s="492">
        <v>4352.4158933418048</v>
      </c>
      <c r="H14" s="492">
        <v>4576.4168161427706</v>
      </c>
      <c r="I14" s="492">
        <v>2276.2583997009469</v>
      </c>
      <c r="J14" s="492">
        <v>4584.4803940960155</v>
      </c>
      <c r="K14" s="492">
        <v>4615.1419529753293</v>
      </c>
      <c r="L14" s="492">
        <v>4682.4020359803353</v>
      </c>
      <c r="M14" s="492">
        <v>4772.3384176002755</v>
      </c>
      <c r="N14" s="492">
        <v>4839.4689361464125</v>
      </c>
    </row>
    <row r="15" spans="2:17" x14ac:dyDescent="0.3">
      <c r="B15" s="73" t="s">
        <v>129</v>
      </c>
      <c r="C15" s="492">
        <v>26303.984707598876</v>
      </c>
      <c r="D15" s="492">
        <v>146.23384186046519</v>
      </c>
      <c r="E15" s="492">
        <v>361.47211730386749</v>
      </c>
      <c r="F15" s="492">
        <v>250.39398222222226</v>
      </c>
      <c r="G15" s="492">
        <v>12090.691532715593</v>
      </c>
      <c r="H15" s="492">
        <v>14482.143495994565</v>
      </c>
      <c r="I15" s="492">
        <v>8354.3240184544811</v>
      </c>
      <c r="J15" s="492">
        <v>16992.047722153249</v>
      </c>
      <c r="K15" s="492">
        <v>14635.036310914837</v>
      </c>
      <c r="L15" s="492">
        <v>12292.677993883901</v>
      </c>
      <c r="M15" s="492">
        <v>12376.575890939162</v>
      </c>
      <c r="N15" s="492">
        <v>12441.642159447507</v>
      </c>
    </row>
    <row r="16" spans="2:17" x14ac:dyDescent="0.3">
      <c r="B16" s="73" t="s">
        <v>130</v>
      </c>
      <c r="C16" s="492">
        <v>0.55286118980169985</v>
      </c>
      <c r="D16" s="492">
        <v>355.03289346976754</v>
      </c>
      <c r="E16" s="492">
        <v>53.873572965745872</v>
      </c>
      <c r="F16" s="492">
        <v>33.146630222222228</v>
      </c>
      <c r="G16" s="492">
        <v>58.1629976465358</v>
      </c>
      <c r="H16" s="492">
        <v>58.297230939496629</v>
      </c>
      <c r="I16" s="492">
        <v>28.896097399066992</v>
      </c>
      <c r="J16" s="492">
        <v>58.917325441009709</v>
      </c>
      <c r="K16" s="492">
        <v>59.279858616883338</v>
      </c>
      <c r="L16" s="492">
        <v>59.83385390430346</v>
      </c>
      <c r="M16" s="492">
        <v>60.39272329715044</v>
      </c>
      <c r="N16" s="492">
        <v>60.856402899366707</v>
      </c>
    </row>
    <row r="17" spans="2:17" ht="15" thickBot="1" x14ac:dyDescent="0.35">
      <c r="C17" s="493">
        <v>40611.561914309365</v>
      </c>
      <c r="D17" s="493">
        <v>15304.059410725959</v>
      </c>
      <c r="E17" s="493">
        <v>27849.09024959337</v>
      </c>
      <c r="F17" s="493">
        <v>26051.499240977784</v>
      </c>
      <c r="G17" s="493">
        <v>32927.276680906987</v>
      </c>
      <c r="H17" s="493">
        <v>35674.361840844518</v>
      </c>
      <c r="I17" s="493">
        <v>18880.391178063925</v>
      </c>
      <c r="J17" s="493">
        <v>38425.710533416983</v>
      </c>
      <c r="K17" s="493">
        <v>36185.392637523364</v>
      </c>
      <c r="L17" s="493">
        <v>33995.341533809209</v>
      </c>
      <c r="M17" s="493">
        <v>34345.694284479199</v>
      </c>
      <c r="N17" s="493">
        <v>34688.072726026607</v>
      </c>
    </row>
    <row r="18" spans="2:17" x14ac:dyDescent="0.3">
      <c r="C18" s="349">
        <f>C17-Cost_Recovery!U16*C5</f>
        <v>0</v>
      </c>
      <c r="D18" s="349">
        <f>D17-Cost_Recovery!AA16*D5</f>
        <v>0</v>
      </c>
      <c r="E18" s="349">
        <f>E17-Cost_Recovery!AE16*E5</f>
        <v>0</v>
      </c>
      <c r="F18" s="349">
        <f>F17-(Capex_ActualCY18!F25-Capex_ActualCY18!E17)/1000*F5</f>
        <v>0</v>
      </c>
      <c r="G18" s="492"/>
      <c r="H18" s="492"/>
      <c r="I18" s="492"/>
      <c r="J18" s="492"/>
      <c r="K18" s="492"/>
      <c r="L18" s="492"/>
      <c r="M18" s="492"/>
      <c r="N18" s="492"/>
    </row>
    <row r="19" spans="2:17" x14ac:dyDescent="0.3">
      <c r="B19" s="494" t="s">
        <v>238</v>
      </c>
      <c r="C19" s="492"/>
      <c r="D19" s="495"/>
    </row>
    <row r="20" spans="2:17" x14ac:dyDescent="0.3">
      <c r="Q20" s="501"/>
    </row>
    <row r="21" spans="2:17" x14ac:dyDescent="0.3">
      <c r="C21" s="71" t="s">
        <v>6</v>
      </c>
      <c r="D21" s="71" t="s">
        <v>7</v>
      </c>
      <c r="E21" s="71" t="s">
        <v>8</v>
      </c>
      <c r="F21" s="71" t="s">
        <v>9</v>
      </c>
      <c r="G21" s="71" t="s">
        <v>10</v>
      </c>
      <c r="H21" s="71" t="s">
        <v>11</v>
      </c>
      <c r="I21" s="71" t="s">
        <v>258</v>
      </c>
      <c r="J21" s="71" t="s">
        <v>116</v>
      </c>
      <c r="K21" s="71" t="s">
        <v>117</v>
      </c>
      <c r="L21" s="71" t="s">
        <v>118</v>
      </c>
      <c r="M21" s="71" t="s">
        <v>165</v>
      </c>
      <c r="N21" s="71" t="s">
        <v>259</v>
      </c>
    </row>
    <row r="22" spans="2:17" x14ac:dyDescent="0.3">
      <c r="B22" s="73" t="s">
        <v>125</v>
      </c>
      <c r="C22" s="496">
        <v>0.21522336294229386</v>
      </c>
      <c r="D22" s="496">
        <v>8.1529333006324561E-2</v>
      </c>
      <c r="E22" s="496">
        <v>0.16657718630210383</v>
      </c>
      <c r="F22" s="496">
        <v>0.1638825138724572</v>
      </c>
      <c r="G22" s="496">
        <v>0.1638825138724572</v>
      </c>
      <c r="H22" s="496">
        <v>0.1638825138724572</v>
      </c>
      <c r="I22" s="496">
        <v>0.1638825138724572</v>
      </c>
      <c r="J22" s="496">
        <v>0.1638825138724572</v>
      </c>
      <c r="K22" s="496">
        <v>0.1638825138724572</v>
      </c>
      <c r="L22" s="496">
        <v>0.1638825138724572</v>
      </c>
      <c r="M22" s="496">
        <v>0.1638825138724572</v>
      </c>
      <c r="N22" s="496">
        <v>0.1638825138724572</v>
      </c>
    </row>
    <row r="23" spans="2:17" x14ac:dyDescent="0.3">
      <c r="B23" s="73" t="s">
        <v>126</v>
      </c>
      <c r="C23" s="496">
        <v>5.7449882143197857E-2</v>
      </c>
      <c r="D23" s="496">
        <v>0.15179174166067255</v>
      </c>
      <c r="E23" s="496">
        <v>0.31356933631718487</v>
      </c>
      <c r="F23" s="496">
        <v>0.40836279255043006</v>
      </c>
      <c r="G23" s="496">
        <v>0.36335619330597391</v>
      </c>
      <c r="H23" s="496">
        <v>0.36335619330597391</v>
      </c>
      <c r="I23" s="496">
        <v>0.36335619330597391</v>
      </c>
      <c r="J23" s="496">
        <v>0.36335619330597391</v>
      </c>
      <c r="K23" s="496">
        <v>0.36335619330597391</v>
      </c>
      <c r="L23" s="496">
        <v>0.36335619330597391</v>
      </c>
      <c r="M23" s="496">
        <v>0.36335619330597391</v>
      </c>
      <c r="N23" s="496">
        <v>0.36335619330597391</v>
      </c>
    </row>
    <row r="24" spans="2:17" x14ac:dyDescent="0.3">
      <c r="B24" s="73" t="s">
        <v>127</v>
      </c>
      <c r="C24" s="496">
        <v>0.21426753798748835</v>
      </c>
      <c r="D24" s="496">
        <v>0.3119703516889577</v>
      </c>
      <c r="E24" s="497">
        <v>0.45627899746876321</v>
      </c>
      <c r="F24" s="496">
        <v>0.31077661904331433</v>
      </c>
      <c r="G24" s="496">
        <v>0.35967532273367842</v>
      </c>
      <c r="H24" s="496">
        <v>0.35967532273367842</v>
      </c>
      <c r="I24" s="496">
        <v>0.35967532273367842</v>
      </c>
      <c r="J24" s="496">
        <v>0.35967532273367842</v>
      </c>
      <c r="K24" s="496">
        <v>0.35967532273367842</v>
      </c>
      <c r="L24" s="496">
        <v>0.35967532273367842</v>
      </c>
      <c r="M24" s="496">
        <v>0.35967532273367842</v>
      </c>
      <c r="N24" s="496">
        <v>0.35967532273367842</v>
      </c>
    </row>
    <row r="25" spans="2:17" x14ac:dyDescent="0.3">
      <c r="B25" s="73" t="s">
        <v>128</v>
      </c>
      <c r="C25" s="496">
        <v>0.35873572697989237</v>
      </c>
      <c r="D25" s="496">
        <v>0.25938532961990801</v>
      </c>
      <c r="E25" s="498">
        <v>0.46023279473482342</v>
      </c>
      <c r="F25" s="496">
        <v>0.43563978421275568</v>
      </c>
      <c r="G25" s="496">
        <v>0.44701471331224707</v>
      </c>
      <c r="H25" s="496">
        <v>0.44701471331224707</v>
      </c>
      <c r="I25" s="496">
        <v>0.44701471331224707</v>
      </c>
      <c r="J25" s="496">
        <v>0.44701471331224707</v>
      </c>
      <c r="K25" s="496">
        <v>0.44701471331224707</v>
      </c>
      <c r="L25" s="496">
        <v>0.44701471331224707</v>
      </c>
      <c r="M25" s="496">
        <v>0.44701471331224707</v>
      </c>
      <c r="N25" s="496">
        <v>0.44701471331224707</v>
      </c>
    </row>
    <row r="26" spans="2:17" x14ac:dyDescent="0.3">
      <c r="B26" s="73" t="s">
        <v>111</v>
      </c>
      <c r="C26" s="496">
        <v>0</v>
      </c>
      <c r="D26" s="496">
        <v>0.53479971044984964</v>
      </c>
      <c r="E26" s="498">
        <v>0.70345467226331582</v>
      </c>
      <c r="F26" s="496">
        <v>0.56359373742469854</v>
      </c>
      <c r="G26" s="496">
        <v>0.64011072202024988</v>
      </c>
      <c r="H26" s="496">
        <v>0.64011072202024988</v>
      </c>
      <c r="I26" s="496">
        <v>0.64011072202024988</v>
      </c>
      <c r="J26" s="496">
        <v>0.64011072202024988</v>
      </c>
      <c r="K26" s="496">
        <v>0.64011072202024988</v>
      </c>
      <c r="L26" s="496">
        <v>0.64011072202024988</v>
      </c>
      <c r="M26" s="496">
        <v>0.64011072202024988</v>
      </c>
      <c r="N26" s="496">
        <v>0.64011072202024988</v>
      </c>
    </row>
    <row r="27" spans="2:17" x14ac:dyDescent="0.3">
      <c r="B27" s="73" t="s">
        <v>129</v>
      </c>
      <c r="C27" s="496">
        <v>1.0662666678537316</v>
      </c>
      <c r="D27" s="496">
        <v>0.33832262180552491</v>
      </c>
      <c r="E27" s="498">
        <v>2.4845346382773523</v>
      </c>
      <c r="F27" s="496">
        <v>1.7709831734216028</v>
      </c>
      <c r="G27" s="496">
        <v>1</v>
      </c>
      <c r="H27" s="496">
        <v>1</v>
      </c>
      <c r="I27" s="496">
        <v>1</v>
      </c>
      <c r="J27" s="496">
        <v>1</v>
      </c>
      <c r="K27" s="496">
        <v>1</v>
      </c>
      <c r="L27" s="496">
        <v>1</v>
      </c>
      <c r="M27" s="496">
        <v>1</v>
      </c>
      <c r="N27" s="496">
        <v>1</v>
      </c>
    </row>
    <row r="28" spans="2:17" x14ac:dyDescent="0.3">
      <c r="B28" s="73" t="s">
        <v>130</v>
      </c>
      <c r="C28" s="496">
        <v>4.2473145679199E-4</v>
      </c>
      <c r="D28" s="496">
        <v>0.26783730750666696</v>
      </c>
      <c r="E28" s="498">
        <v>8.1145079106234128E-2</v>
      </c>
      <c r="F28" s="496">
        <v>2.8099507436697743E-2</v>
      </c>
      <c r="G28" s="496">
        <v>4.6969479649184236E-2</v>
      </c>
      <c r="H28" s="496">
        <v>4.6969479649184236E-2</v>
      </c>
      <c r="I28" s="496">
        <v>4.6969479649184236E-2</v>
      </c>
      <c r="J28" s="496">
        <v>4.6969479649184236E-2</v>
      </c>
      <c r="K28" s="496">
        <v>4.6969479649184236E-2</v>
      </c>
      <c r="L28" s="496">
        <v>4.6969479649184236E-2</v>
      </c>
      <c r="M28" s="496">
        <v>4.6969479649184236E-2</v>
      </c>
      <c r="N28" s="496">
        <v>4.6969479649184236E-2</v>
      </c>
    </row>
    <row r="31" spans="2:17" x14ac:dyDescent="0.3">
      <c r="G31" s="495"/>
      <c r="H31" s="495"/>
      <c r="I31" s="495"/>
    </row>
    <row r="32" spans="2:17" x14ac:dyDescent="0.3">
      <c r="C32" s="71"/>
      <c r="D32" s="71"/>
      <c r="E32" s="71"/>
      <c r="F32" s="71"/>
      <c r="G32" s="495"/>
      <c r="H32" s="495"/>
      <c r="I32" s="495"/>
    </row>
    <row r="33" spans="2:14" x14ac:dyDescent="0.3">
      <c r="C33" s="499"/>
      <c r="D33" s="333"/>
      <c r="E33" s="333"/>
      <c r="F33" s="333"/>
      <c r="G33" s="495"/>
      <c r="H33" s="495"/>
      <c r="I33" s="495"/>
      <c r="J33" s="495"/>
      <c r="K33" s="495"/>
      <c r="L33" s="495"/>
      <c r="M33" s="495"/>
      <c r="N33" s="495"/>
    </row>
    <row r="34" spans="2:14" x14ac:dyDescent="0.3">
      <c r="C34" s="499"/>
      <c r="D34" s="333"/>
      <c r="E34" s="333"/>
      <c r="F34" s="333"/>
      <c r="G34" s="495"/>
      <c r="H34" s="495"/>
      <c r="I34" s="495"/>
      <c r="J34" s="495"/>
      <c r="K34" s="495"/>
      <c r="L34" s="495"/>
      <c r="M34" s="495"/>
      <c r="N34" s="495"/>
    </row>
    <row r="35" spans="2:14" x14ac:dyDescent="0.3">
      <c r="D35" s="333"/>
      <c r="E35" s="333"/>
      <c r="F35" s="333"/>
      <c r="G35" s="495"/>
      <c r="H35" s="495"/>
      <c r="I35" s="495"/>
      <c r="J35" s="495"/>
      <c r="K35" s="495"/>
      <c r="L35" s="495"/>
      <c r="M35" s="495"/>
      <c r="N35" s="495"/>
    </row>
    <row r="36" spans="2:14" x14ac:dyDescent="0.3">
      <c r="C36" s="499"/>
      <c r="D36" s="333"/>
      <c r="E36" s="333"/>
      <c r="F36" s="333"/>
      <c r="G36" s="495"/>
      <c r="H36" s="495"/>
      <c r="I36" s="495"/>
      <c r="J36" s="495"/>
      <c r="K36" s="495"/>
      <c r="L36" s="495"/>
      <c r="M36" s="495"/>
      <c r="N36" s="495"/>
    </row>
    <row r="37" spans="2:14" x14ac:dyDescent="0.3">
      <c r="G37" s="495"/>
      <c r="H37" s="495"/>
      <c r="I37" s="495"/>
      <c r="J37" s="495"/>
      <c r="K37" s="495"/>
      <c r="L37" s="495"/>
      <c r="M37" s="495"/>
      <c r="N37" s="495"/>
    </row>
    <row r="39" spans="2:14" x14ac:dyDescent="0.3">
      <c r="B39" s="69"/>
    </row>
    <row r="40" spans="2:14" x14ac:dyDescent="0.3">
      <c r="B40" s="69"/>
    </row>
    <row r="41" spans="2:14" x14ac:dyDescent="0.3">
      <c r="B41" s="69"/>
      <c r="C41" s="71"/>
      <c r="D41" s="71"/>
      <c r="E41" s="71"/>
      <c r="F41" s="71"/>
      <c r="G41" s="71"/>
      <c r="H41" s="71"/>
      <c r="I41" s="71"/>
      <c r="J41" s="71"/>
      <c r="K41" s="71"/>
      <c r="L41" s="71"/>
      <c r="M41" s="71"/>
      <c r="N41" s="71"/>
    </row>
    <row r="42" spans="2:14" x14ac:dyDescent="0.3">
      <c r="C42" s="496"/>
      <c r="D42" s="496"/>
      <c r="E42" s="496"/>
      <c r="F42" s="496"/>
      <c r="G42" s="496"/>
      <c r="H42" s="496"/>
      <c r="I42" s="496"/>
      <c r="J42" s="496"/>
      <c r="K42" s="496"/>
      <c r="L42" s="496"/>
      <c r="M42" s="496"/>
      <c r="N42" s="496"/>
    </row>
    <row r="43" spans="2:14" x14ac:dyDescent="0.3">
      <c r="C43" s="496"/>
      <c r="D43" s="496"/>
      <c r="E43" s="496"/>
      <c r="F43" s="496"/>
      <c r="G43" s="496"/>
      <c r="H43" s="496"/>
      <c r="I43" s="496"/>
      <c r="J43" s="496"/>
      <c r="K43" s="496"/>
      <c r="L43" s="496"/>
      <c r="M43" s="496"/>
      <c r="N43" s="496"/>
    </row>
    <row r="44" spans="2:14" x14ac:dyDescent="0.3">
      <c r="C44" s="496"/>
      <c r="D44" s="496"/>
      <c r="E44" s="496"/>
      <c r="F44" s="496"/>
      <c r="G44" s="496"/>
      <c r="H44" s="496"/>
      <c r="I44" s="496"/>
      <c r="J44" s="496"/>
      <c r="K44" s="496"/>
      <c r="L44" s="496"/>
      <c r="M44" s="496"/>
      <c r="N44" s="496"/>
    </row>
    <row r="45" spans="2:14" x14ac:dyDescent="0.3">
      <c r="C45" s="496"/>
      <c r="D45" s="496"/>
      <c r="E45" s="496"/>
      <c r="F45" s="496"/>
      <c r="G45" s="496"/>
      <c r="H45" s="496"/>
      <c r="I45" s="496"/>
      <c r="J45" s="496"/>
      <c r="K45" s="496"/>
      <c r="L45" s="496"/>
      <c r="M45" s="496"/>
      <c r="N45" s="496"/>
    </row>
    <row r="46" spans="2:14" x14ac:dyDescent="0.3">
      <c r="B46" s="491"/>
    </row>
  </sheetData>
  <hyperlinks>
    <hyperlink ref="B3" location="Contents!A1" display="Table of Contents" xr:uid="{00000000-0004-0000-0E00-000000000000}"/>
  </hyperlinks>
  <pageMargins left="0.25" right="0.25" top="0.75" bottom="0.75" header="0.3" footer="0.3"/>
  <pageSetup paperSize="9" scale="85" orientation="portrait" r:id="rId1"/>
  <colBreaks count="2" manualBreakCount="2">
    <brk id="14" max="44" man="1"/>
    <brk id="16" max="44" man="1"/>
  </colBreaks>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2:AC51"/>
  <sheetViews>
    <sheetView zoomScale="85" zoomScaleNormal="85" zoomScaleSheetLayoutView="85" workbookViewId="0">
      <pane ySplit="5" topLeftCell="A6" activePane="bottomLeft" state="frozen"/>
      <selection activeCell="C13" sqref="C13"/>
      <selection pane="bottomLeft" activeCell="F10" sqref="F10"/>
    </sheetView>
  </sheetViews>
  <sheetFormatPr defaultColWidth="9.109375" defaultRowHeight="14.4" x14ac:dyDescent="0.3"/>
  <cols>
    <col min="1" max="1" width="2.44140625" style="2" customWidth="1"/>
    <col min="2" max="2" width="51.44140625" style="2" customWidth="1"/>
    <col min="3" max="3" width="9.109375" style="2"/>
    <col min="4" max="8" width="10.33203125" style="2" bestFit="1" customWidth="1"/>
    <col min="9" max="14" width="10.33203125" style="2" customWidth="1"/>
    <col min="15" max="15" width="11.33203125" style="2" customWidth="1"/>
    <col min="16" max="16" width="1.6640625" style="2" customWidth="1"/>
    <col min="17" max="17" width="44.88671875" style="2" customWidth="1"/>
    <col min="18" max="16384" width="9.109375" style="2"/>
  </cols>
  <sheetData>
    <row r="2" spans="2:29" ht="18" x14ac:dyDescent="0.35">
      <c r="B2" s="52" t="s">
        <v>164</v>
      </c>
      <c r="C2" s="20"/>
      <c r="D2" s="18"/>
    </row>
    <row r="3" spans="2:29" x14ac:dyDescent="0.3">
      <c r="B3" s="53" t="s">
        <v>83</v>
      </c>
      <c r="C3" s="20"/>
      <c r="D3" s="18"/>
    </row>
    <row r="4" spans="2:29" x14ac:dyDescent="0.3">
      <c r="C4" s="136" t="s">
        <v>18</v>
      </c>
      <c r="D4" s="136" t="s">
        <v>18</v>
      </c>
      <c r="E4" s="136" t="s">
        <v>18</v>
      </c>
      <c r="F4" s="263" t="s">
        <v>18</v>
      </c>
      <c r="G4" s="11" t="s">
        <v>112</v>
      </c>
      <c r="H4" s="11" t="s">
        <v>112</v>
      </c>
      <c r="I4" s="276" t="s">
        <v>112</v>
      </c>
      <c r="J4" s="157" t="s">
        <v>112</v>
      </c>
      <c r="K4" s="11" t="s">
        <v>112</v>
      </c>
      <c r="L4" s="11" t="s">
        <v>112</v>
      </c>
      <c r="M4" s="11" t="s">
        <v>112</v>
      </c>
      <c r="N4" s="11" t="s">
        <v>112</v>
      </c>
      <c r="O4" s="38" t="s">
        <v>264</v>
      </c>
    </row>
    <row r="5" spans="2:29" x14ac:dyDescent="0.3">
      <c r="B5" s="12" t="s">
        <v>63</v>
      </c>
      <c r="C5" s="4" t="s">
        <v>6</v>
      </c>
      <c r="D5" s="4" t="s">
        <v>7</v>
      </c>
      <c r="E5" s="151" t="s">
        <v>8</v>
      </c>
      <c r="F5" s="128" t="s">
        <v>9</v>
      </c>
      <c r="G5" s="4" t="s">
        <v>10</v>
      </c>
      <c r="H5" s="4" t="s">
        <v>11</v>
      </c>
      <c r="I5" s="273" t="s">
        <v>258</v>
      </c>
      <c r="J5" s="158" t="s">
        <v>116</v>
      </c>
      <c r="K5" s="279" t="s">
        <v>117</v>
      </c>
      <c r="L5" s="279" t="s">
        <v>118</v>
      </c>
      <c r="M5" s="279" t="s">
        <v>165</v>
      </c>
      <c r="N5" s="279" t="s">
        <v>259</v>
      </c>
      <c r="O5" s="38" t="s">
        <v>3</v>
      </c>
      <c r="Q5" s="38" t="s">
        <v>131</v>
      </c>
    </row>
    <row r="6" spans="2:29" x14ac:dyDescent="0.3">
      <c r="B6" s="20" t="s">
        <v>263</v>
      </c>
      <c r="E6" s="110"/>
      <c r="F6" s="129"/>
      <c r="J6" s="159"/>
    </row>
    <row r="7" spans="2:29" x14ac:dyDescent="0.3">
      <c r="B7" s="2" t="s">
        <v>125</v>
      </c>
      <c r="C7" s="63">
        <v>15275.098473946877</v>
      </c>
      <c r="D7" s="63">
        <v>30555.513274022302</v>
      </c>
      <c r="E7" s="118">
        <v>25248.353572061125</v>
      </c>
      <c r="F7" s="171">
        <v>19701.522136503165</v>
      </c>
      <c r="G7" s="63">
        <v>10091.009029039444</v>
      </c>
      <c r="H7" s="63">
        <v>9727.6255780288266</v>
      </c>
      <c r="I7" s="63">
        <v>4878.5408453712735</v>
      </c>
      <c r="J7" s="360">
        <v>9813.4235600801694</v>
      </c>
      <c r="K7" s="63">
        <v>9908.553988974978</v>
      </c>
      <c r="L7" s="63">
        <v>10084.419263774806</v>
      </c>
      <c r="M7" s="63">
        <v>10318.429915967325</v>
      </c>
      <c r="N7" s="63">
        <v>10502.431429284909</v>
      </c>
      <c r="O7" s="5">
        <v>50627.258158082186</v>
      </c>
      <c r="Q7" s="150"/>
      <c r="R7" s="5"/>
      <c r="V7" s="5"/>
      <c r="W7" s="5"/>
      <c r="X7" s="5"/>
      <c r="Y7" s="5"/>
      <c r="Z7" s="5"/>
      <c r="AA7" s="5"/>
      <c r="AB7" s="5"/>
      <c r="AC7" s="5"/>
    </row>
    <row r="8" spans="2:29" ht="28.8" x14ac:dyDescent="0.3">
      <c r="B8" s="2" t="s">
        <v>251</v>
      </c>
      <c r="C8" s="63"/>
      <c r="D8" s="63">
        <v>173.29663367441864</v>
      </c>
      <c r="E8" s="118">
        <v>1240.9189297237572</v>
      </c>
      <c r="F8" s="171">
        <v>25331.075155555558</v>
      </c>
      <c r="G8" s="63">
        <v>34709.42631249789</v>
      </c>
      <c r="H8" s="63">
        <v>33613.963491806921</v>
      </c>
      <c r="I8" s="63">
        <v>16947.441854534834</v>
      </c>
      <c r="J8" s="360">
        <v>33894.883709069669</v>
      </c>
      <c r="K8" s="63">
        <v>34262.054670658858</v>
      </c>
      <c r="L8" s="63">
        <v>34812.250460004638</v>
      </c>
      <c r="M8" s="63">
        <v>35531.833312404597</v>
      </c>
      <c r="N8" s="63">
        <v>36119.139120593252</v>
      </c>
      <c r="O8" s="63">
        <v>174620.16127273103</v>
      </c>
      <c r="Q8" s="150" t="s">
        <v>187</v>
      </c>
      <c r="R8" s="5"/>
      <c r="V8" s="5"/>
      <c r="W8" s="5"/>
      <c r="X8" s="5"/>
      <c r="Y8" s="5"/>
      <c r="Z8" s="5"/>
      <c r="AA8" s="5"/>
      <c r="AB8" s="5"/>
      <c r="AC8" s="5"/>
    </row>
    <row r="9" spans="2:29" x14ac:dyDescent="0.3">
      <c r="B9" s="2" t="s">
        <v>126</v>
      </c>
      <c r="C9" s="63">
        <v>12950.364529251983</v>
      </c>
      <c r="D9" s="63">
        <v>13215.687235446016</v>
      </c>
      <c r="E9" s="118">
        <v>12639.695849412587</v>
      </c>
      <c r="F9" s="171">
        <v>13046.456792685565</v>
      </c>
      <c r="G9" s="63">
        <v>11859.990037708789</v>
      </c>
      <c r="H9" s="63">
        <v>12968.700302188236</v>
      </c>
      <c r="I9" s="63">
        <v>6459.4187950444439</v>
      </c>
      <c r="J9" s="360">
        <v>13047.838240186073</v>
      </c>
      <c r="K9" s="63">
        <v>13176.357034167311</v>
      </c>
      <c r="L9" s="63">
        <v>13412.198253452825</v>
      </c>
      <c r="M9" s="63">
        <v>13708.984293907788</v>
      </c>
      <c r="N9" s="63">
        <v>13938.740173498403</v>
      </c>
      <c r="O9" s="5">
        <v>67284.117995212408</v>
      </c>
      <c r="R9" s="5"/>
      <c r="V9" s="5"/>
      <c r="W9" s="5"/>
      <c r="X9" s="5"/>
      <c r="Y9" s="5"/>
      <c r="Z9" s="5"/>
      <c r="AA9" s="5"/>
      <c r="AB9" s="5"/>
      <c r="AC9" s="5"/>
    </row>
    <row r="10" spans="2:29" x14ac:dyDescent="0.3">
      <c r="B10" s="2" t="s">
        <v>127</v>
      </c>
      <c r="C10" s="63">
        <v>16921.64957528028</v>
      </c>
      <c r="D10" s="63">
        <v>16560.88118640635</v>
      </c>
      <c r="E10" s="118">
        <v>23344.299159014849</v>
      </c>
      <c r="F10" s="171">
        <v>32668.921000430608</v>
      </c>
      <c r="G10" s="63">
        <v>23945.188116661051</v>
      </c>
      <c r="H10" s="63">
        <v>23511.36915526132</v>
      </c>
      <c r="I10" s="63">
        <v>11639.934912422779</v>
      </c>
      <c r="J10" s="360">
        <v>24042.678627897298</v>
      </c>
      <c r="K10" s="63">
        <v>24073.811448609857</v>
      </c>
      <c r="L10" s="63">
        <v>23917.427775830838</v>
      </c>
      <c r="M10" s="63">
        <v>23908.105510329482</v>
      </c>
      <c r="N10" s="63">
        <v>24107.792153219722</v>
      </c>
      <c r="O10" s="5">
        <v>120049.8155158872</v>
      </c>
      <c r="R10" s="5"/>
      <c r="V10" s="5"/>
      <c r="W10" s="5"/>
      <c r="X10" s="5"/>
      <c r="Y10" s="5"/>
      <c r="Z10" s="5"/>
      <c r="AA10" s="5"/>
      <c r="AB10" s="5"/>
      <c r="AC10" s="5"/>
    </row>
    <row r="11" spans="2:29" x14ac:dyDescent="0.3">
      <c r="B11" s="2" t="s">
        <v>128</v>
      </c>
      <c r="C11" s="63">
        <v>19509.689054629423</v>
      </c>
      <c r="D11" s="63">
        <v>3425.4028730145565</v>
      </c>
      <c r="E11" s="118">
        <v>7514.3649005263806</v>
      </c>
      <c r="F11" s="171">
        <v>8574.8220476744045</v>
      </c>
      <c r="G11" s="63">
        <v>7624.9179371750006</v>
      </c>
      <c r="H11" s="63">
        <v>7374.1117756918984</v>
      </c>
      <c r="I11" s="63">
        <v>3670.1460104638973</v>
      </c>
      <c r="J11" s="360">
        <v>7401.8845339705658</v>
      </c>
      <c r="K11" s="63">
        <v>7462.2213479686206</v>
      </c>
      <c r="L11" s="63">
        <v>7582.4780836797527</v>
      </c>
      <c r="M11" s="63">
        <v>7738.403213752038</v>
      </c>
      <c r="N11" s="63">
        <v>7856.9497226732219</v>
      </c>
      <c r="O11" s="5">
        <v>38041.936902044203</v>
      </c>
      <c r="R11" s="5"/>
      <c r="V11" s="5"/>
      <c r="W11" s="5"/>
      <c r="X11" s="5"/>
      <c r="Y11" s="5"/>
      <c r="Z11" s="5"/>
      <c r="AA11" s="5"/>
      <c r="AB11" s="5"/>
      <c r="AC11" s="5"/>
    </row>
    <row r="12" spans="2:29" x14ac:dyDescent="0.3">
      <c r="B12" s="2" t="s">
        <v>111</v>
      </c>
      <c r="C12" s="63">
        <v>0</v>
      </c>
      <c r="D12" s="63">
        <v>7921.578588680215</v>
      </c>
      <c r="E12" s="118">
        <v>7033.7786632406469</v>
      </c>
      <c r="F12" s="171">
        <v>5784.9591090092244</v>
      </c>
      <c r="G12" s="63">
        <v>6799.4735029670637</v>
      </c>
      <c r="H12" s="63">
        <v>7149.4144039630628</v>
      </c>
      <c r="I12" s="63">
        <v>3556.038543639545</v>
      </c>
      <c r="J12" s="360">
        <v>7162.0115651663546</v>
      </c>
      <c r="K12" s="63">
        <v>7209.9119639950814</v>
      </c>
      <c r="L12" s="63">
        <v>7314.9876652623971</v>
      </c>
      <c r="M12" s="63">
        <v>7455.4889543770259</v>
      </c>
      <c r="N12" s="63">
        <v>7560.3622461948326</v>
      </c>
      <c r="O12" s="5">
        <v>36702.762394995691</v>
      </c>
      <c r="Q12" s="150"/>
      <c r="R12" s="5"/>
      <c r="V12" s="5"/>
      <c r="W12" s="5"/>
      <c r="X12" s="5"/>
      <c r="Y12" s="5"/>
      <c r="Z12" s="5"/>
      <c r="AA12" s="5"/>
      <c r="AB12" s="5"/>
      <c r="AC12" s="5"/>
    </row>
    <row r="13" spans="2:29" x14ac:dyDescent="0.3">
      <c r="B13" s="2" t="s">
        <v>129</v>
      </c>
      <c r="C13" s="63">
        <v>25385.942426903996</v>
      </c>
      <c r="D13" s="63">
        <v>432.23193613261691</v>
      </c>
      <c r="E13" s="118">
        <v>145.48886207297701</v>
      </c>
      <c r="F13" s="171">
        <v>135.98114795539956</v>
      </c>
      <c r="G13" s="63">
        <v>12090.691532715593</v>
      </c>
      <c r="H13" s="63">
        <v>14482.143495994565</v>
      </c>
      <c r="I13" s="63">
        <v>8354.3240184544811</v>
      </c>
      <c r="J13" s="360">
        <v>16992.047722153249</v>
      </c>
      <c r="K13" s="63">
        <v>14635.036310914837</v>
      </c>
      <c r="L13" s="63">
        <v>12292.677993883901</v>
      </c>
      <c r="M13" s="63">
        <v>12376.575890939162</v>
      </c>
      <c r="N13" s="63">
        <v>12441.642159447507</v>
      </c>
      <c r="O13" s="5">
        <v>68737.980077338667</v>
      </c>
      <c r="Q13" s="179" t="s">
        <v>243</v>
      </c>
      <c r="R13" s="5"/>
      <c r="V13" s="5"/>
      <c r="W13" s="5"/>
      <c r="X13" s="5"/>
      <c r="Y13" s="5"/>
      <c r="Z13" s="5"/>
      <c r="AA13" s="5"/>
      <c r="AB13" s="5"/>
      <c r="AC13" s="5"/>
    </row>
    <row r="14" spans="2:29" x14ac:dyDescent="0.3">
      <c r="C14" s="119">
        <v>90042.744060012556</v>
      </c>
      <c r="D14" s="119">
        <v>72284.591727376479</v>
      </c>
      <c r="E14" s="119">
        <v>77166.89993605233</v>
      </c>
      <c r="F14" s="174">
        <v>105243.73738981393</v>
      </c>
      <c r="G14" s="119">
        <v>107120.69646876484</v>
      </c>
      <c r="H14" s="119">
        <v>108827.32820293482</v>
      </c>
      <c r="I14" s="119">
        <v>55505.844979931251</v>
      </c>
      <c r="J14" s="361">
        <v>112354.76795852339</v>
      </c>
      <c r="K14" s="119">
        <v>110727.94676528954</v>
      </c>
      <c r="L14" s="119">
        <v>109416.43949588916</v>
      </c>
      <c r="M14" s="119">
        <v>111037.82109167741</v>
      </c>
      <c r="N14" s="119">
        <v>112527.05700491185</v>
      </c>
      <c r="O14" s="6">
        <v>556064.03231629136</v>
      </c>
      <c r="R14" s="5"/>
      <c r="X14" s="5"/>
      <c r="Y14" s="5"/>
      <c r="Z14" s="5"/>
      <c r="AA14" s="5"/>
      <c r="AB14" s="5"/>
      <c r="AC14" s="5"/>
    </row>
    <row r="15" spans="2:29" x14ac:dyDescent="0.3">
      <c r="B15" s="2" t="s">
        <v>130</v>
      </c>
      <c r="C15" s="63">
        <v>1341.8569463450162</v>
      </c>
      <c r="D15" s="63">
        <v>1325.5542955341648</v>
      </c>
      <c r="E15" s="118">
        <v>663.91669783469263</v>
      </c>
      <c r="F15" s="171">
        <v>1204.3052905160739</v>
      </c>
      <c r="G15" s="63">
        <v>1238.3147116160562</v>
      </c>
      <c r="H15" s="63">
        <v>1241.1725949471772</v>
      </c>
      <c r="I15" s="63">
        <v>615.21008141653658</v>
      </c>
      <c r="J15" s="360">
        <v>1254.3746679985411</v>
      </c>
      <c r="K15" s="63">
        <v>1262.0931519711419</v>
      </c>
      <c r="L15" s="63">
        <v>1273.8879449209026</v>
      </c>
      <c r="M15" s="63">
        <v>1285.7865096276266</v>
      </c>
      <c r="N15" s="63">
        <v>1295.6584436085755</v>
      </c>
      <c r="O15" s="5">
        <v>6371.8007181267876</v>
      </c>
      <c r="R15" s="5"/>
      <c r="S15" s="35"/>
      <c r="T15" s="35"/>
      <c r="U15" s="35"/>
      <c r="V15" s="35"/>
      <c r="X15" s="5"/>
      <c r="Y15" s="5"/>
      <c r="Z15" s="5"/>
      <c r="AA15" s="5"/>
      <c r="AB15" s="5"/>
      <c r="AC15" s="5"/>
    </row>
    <row r="16" spans="2:29" x14ac:dyDescent="0.3">
      <c r="B16" s="2" t="s">
        <v>190</v>
      </c>
      <c r="C16" s="5">
        <v>0</v>
      </c>
      <c r="D16" s="5">
        <v>0</v>
      </c>
      <c r="E16" s="7">
        <v>0</v>
      </c>
      <c r="F16" s="130">
        <v>0</v>
      </c>
      <c r="G16" s="5">
        <v>0</v>
      </c>
      <c r="H16" s="5">
        <v>0</v>
      </c>
      <c r="I16" s="5">
        <v>0</v>
      </c>
      <c r="J16" s="160">
        <v>0</v>
      </c>
      <c r="K16" s="5">
        <v>0</v>
      </c>
      <c r="L16" s="5">
        <v>0</v>
      </c>
      <c r="M16" s="5">
        <v>0</v>
      </c>
      <c r="N16" s="5">
        <v>0</v>
      </c>
      <c r="O16" s="5">
        <v>0</v>
      </c>
      <c r="S16" s="35"/>
      <c r="T16" s="35"/>
      <c r="U16" s="35"/>
      <c r="V16" s="35"/>
      <c r="X16" s="5"/>
      <c r="Y16" s="5"/>
      <c r="Z16" s="5"/>
      <c r="AA16" s="5"/>
      <c r="AB16" s="5"/>
      <c r="AC16" s="5"/>
    </row>
    <row r="17" spans="2:29" ht="15" thickBot="1" x14ac:dyDescent="0.35">
      <c r="B17" s="20" t="s">
        <v>266</v>
      </c>
      <c r="C17" s="62">
        <v>91384.601006357567</v>
      </c>
      <c r="D17" s="62">
        <v>73610.146022910645</v>
      </c>
      <c r="E17" s="62">
        <v>77830.816633887021</v>
      </c>
      <c r="F17" s="62">
        <v>106448.04268033001</v>
      </c>
      <c r="G17" s="62">
        <v>108359.0111803809</v>
      </c>
      <c r="H17" s="62">
        <v>110068.50079788199</v>
      </c>
      <c r="I17" s="62">
        <v>56121.05506134779</v>
      </c>
      <c r="J17" s="162">
        <v>113609.14262652192</v>
      </c>
      <c r="K17" s="62">
        <v>111990.03991726068</v>
      </c>
      <c r="L17" s="62">
        <v>110690.32744081007</v>
      </c>
      <c r="M17" s="62">
        <v>112323.60760130503</v>
      </c>
      <c r="N17" s="62">
        <v>113822.71544852042</v>
      </c>
      <c r="O17" s="62">
        <v>562435.83303441817</v>
      </c>
      <c r="Q17" s="155"/>
      <c r="R17" s="15"/>
      <c r="S17" s="15"/>
      <c r="X17" s="5"/>
      <c r="Y17" s="5"/>
      <c r="Z17" s="5"/>
      <c r="AA17" s="5"/>
      <c r="AB17" s="5"/>
      <c r="AC17" s="5"/>
    </row>
    <row r="18" spans="2:29" x14ac:dyDescent="0.3">
      <c r="B18" s="173" t="s">
        <v>92</v>
      </c>
      <c r="C18" s="65">
        <v>0</v>
      </c>
      <c r="D18" s="65">
        <v>0</v>
      </c>
      <c r="E18" s="64">
        <v>0</v>
      </c>
      <c r="F18" s="133">
        <v>0</v>
      </c>
      <c r="G18" s="65">
        <v>0</v>
      </c>
      <c r="H18" s="65">
        <v>0</v>
      </c>
      <c r="I18" s="65"/>
      <c r="J18" s="65">
        <v>0</v>
      </c>
      <c r="K18" s="65">
        <v>0</v>
      </c>
      <c r="L18" s="65">
        <v>0</v>
      </c>
      <c r="M18" s="65">
        <v>0</v>
      </c>
      <c r="N18" s="65">
        <v>0</v>
      </c>
      <c r="O18" s="65">
        <v>0</v>
      </c>
      <c r="R18" s="15"/>
      <c r="S18" s="15"/>
      <c r="T18" s="5"/>
      <c r="U18" s="5"/>
      <c r="V18" s="5"/>
      <c r="X18" s="5"/>
      <c r="Y18" s="5"/>
      <c r="Z18" s="5"/>
      <c r="AA18" s="5"/>
      <c r="AB18" s="5"/>
      <c r="AC18" s="5"/>
    </row>
    <row r="19" spans="2:29" x14ac:dyDescent="0.3">
      <c r="B19" s="173"/>
      <c r="C19" s="65"/>
      <c r="D19" s="65"/>
      <c r="E19" s="64"/>
      <c r="F19" s="133"/>
      <c r="G19" s="65"/>
      <c r="H19" s="65"/>
      <c r="I19" s="65"/>
      <c r="J19" s="65"/>
      <c r="K19" s="65"/>
      <c r="L19" s="65"/>
      <c r="M19" s="65"/>
      <c r="N19" s="65"/>
      <c r="O19" s="65"/>
      <c r="S19" s="5"/>
      <c r="T19" s="5"/>
      <c r="U19" s="5"/>
      <c r="V19" s="5"/>
      <c r="X19" s="5"/>
      <c r="Y19" s="5"/>
      <c r="Z19" s="5"/>
      <c r="AA19" s="5"/>
      <c r="AB19" s="5"/>
      <c r="AC19" s="5"/>
    </row>
    <row r="20" spans="2:29" x14ac:dyDescent="0.3">
      <c r="B20" s="20" t="s">
        <v>267</v>
      </c>
      <c r="C20" s="38" t="s">
        <v>6</v>
      </c>
      <c r="D20" s="38" t="s">
        <v>7</v>
      </c>
      <c r="E20" s="151" t="s">
        <v>8</v>
      </c>
      <c r="F20" s="128" t="s">
        <v>9</v>
      </c>
      <c r="G20" s="38" t="s">
        <v>10</v>
      </c>
      <c r="H20" s="38" t="s">
        <v>11</v>
      </c>
      <c r="I20" s="273" t="s">
        <v>258</v>
      </c>
      <c r="J20" s="158" t="s">
        <v>116</v>
      </c>
      <c r="K20" s="38" t="s">
        <v>117</v>
      </c>
      <c r="L20" s="38" t="s">
        <v>118</v>
      </c>
      <c r="M20" s="38" t="s">
        <v>165</v>
      </c>
      <c r="N20" s="38" t="s">
        <v>259</v>
      </c>
      <c r="O20" s="38" t="s">
        <v>3</v>
      </c>
      <c r="X20" s="5"/>
      <c r="Y20" s="5"/>
      <c r="Z20" s="5"/>
      <c r="AA20" s="5"/>
      <c r="AB20" s="5"/>
      <c r="AC20" s="5"/>
    </row>
    <row r="21" spans="2:29" x14ac:dyDescent="0.3">
      <c r="B21" s="2" t="s">
        <v>125</v>
      </c>
      <c r="C21" s="5">
        <v>3286.1096307263465</v>
      </c>
      <c r="D21" s="5">
        <v>2505.2993758526518</v>
      </c>
      <c r="E21" s="7">
        <v>4412.5084805370161</v>
      </c>
      <c r="F21" s="130">
        <v>3206.0955565333338</v>
      </c>
      <c r="G21" s="5">
        <v>95.661654960020371</v>
      </c>
      <c r="H21" s="5">
        <v>92.450973665887659</v>
      </c>
      <c r="I21" s="5">
        <v>46.636225266742414</v>
      </c>
      <c r="J21" s="160">
        <v>92.942770106297218</v>
      </c>
      <c r="K21" s="5">
        <v>93.744942697685786</v>
      </c>
      <c r="L21" s="5">
        <v>95.034527797114905</v>
      </c>
      <c r="M21" s="5">
        <v>96.807246048365045</v>
      </c>
      <c r="N21" s="5">
        <v>98.227607714645544</v>
      </c>
      <c r="O21" s="5">
        <v>476.75709436410847</v>
      </c>
      <c r="Q21" s="150" t="s">
        <v>188</v>
      </c>
      <c r="R21" s="15"/>
      <c r="S21" s="15"/>
      <c r="T21" s="15"/>
      <c r="U21" s="15"/>
      <c r="V21" s="15"/>
      <c r="W21" s="5"/>
      <c r="X21" s="5"/>
      <c r="Y21" s="5"/>
      <c r="Z21" s="5"/>
      <c r="AA21" s="5"/>
      <c r="AB21" s="5"/>
      <c r="AC21" s="5"/>
    </row>
    <row r="22" spans="2:29" x14ac:dyDescent="0.3">
      <c r="B22" s="2" t="s">
        <v>251</v>
      </c>
      <c r="C22" s="5"/>
      <c r="D22" s="63">
        <v>173.29663367441864</v>
      </c>
      <c r="E22" s="118">
        <v>1240.9189297237572</v>
      </c>
      <c r="F22" s="171">
        <v>25331.075155555558</v>
      </c>
      <c r="G22" s="63">
        <v>34709.42631249789</v>
      </c>
      <c r="H22" s="63">
        <v>33613.963491806921</v>
      </c>
      <c r="I22" s="63">
        <v>16947.441854534834</v>
      </c>
      <c r="J22" s="360">
        <v>33894.883709069669</v>
      </c>
      <c r="K22" s="63">
        <v>34262.054670658858</v>
      </c>
      <c r="L22" s="63">
        <v>34812.250460004638</v>
      </c>
      <c r="M22" s="63">
        <v>35531.833312404597</v>
      </c>
      <c r="N22" s="63">
        <v>36119.139120593252</v>
      </c>
      <c r="O22" s="63">
        <v>174620.16127273103</v>
      </c>
      <c r="Q22" s="150"/>
      <c r="R22" s="15"/>
      <c r="S22" s="15"/>
      <c r="T22" s="15"/>
      <c r="U22" s="15"/>
      <c r="V22" s="15"/>
      <c r="W22" s="5"/>
      <c r="X22" s="5"/>
      <c r="Y22" s="5"/>
      <c r="Z22" s="5"/>
      <c r="AA22" s="5"/>
      <c r="AB22" s="5"/>
      <c r="AC22" s="5"/>
    </row>
    <row r="23" spans="2:29" x14ac:dyDescent="0.3">
      <c r="B23" s="2" t="s">
        <v>126</v>
      </c>
      <c r="C23" s="5">
        <v>723.99563376317292</v>
      </c>
      <c r="D23" s="5">
        <v>2006.0321827110699</v>
      </c>
      <c r="E23" s="7">
        <v>3963.4210387513817</v>
      </c>
      <c r="F23" s="153">
        <v>5601.4892272888883</v>
      </c>
      <c r="G23" s="154">
        <v>4309.400832748639</v>
      </c>
      <c r="H23" s="154">
        <v>4712.2575739291506</v>
      </c>
      <c r="I23" s="154">
        <v>2347.06982433641</v>
      </c>
      <c r="J23" s="163">
        <v>4741.0128338261293</v>
      </c>
      <c r="K23" s="154">
        <v>4787.7109335754267</v>
      </c>
      <c r="L23" s="154">
        <v>4873.4053012396507</v>
      </c>
      <c r="M23" s="154">
        <v>4981.2443471257184</v>
      </c>
      <c r="N23" s="154">
        <v>5064.7275689234302</v>
      </c>
      <c r="O23" s="5">
        <v>24448.100984690354</v>
      </c>
      <c r="Q23" s="150"/>
      <c r="R23" s="15"/>
      <c r="S23" s="15"/>
      <c r="T23" s="15"/>
      <c r="U23" s="15"/>
      <c r="V23" s="15"/>
      <c r="W23" s="5"/>
      <c r="X23" s="5"/>
      <c r="Y23" s="5"/>
      <c r="Z23" s="5"/>
      <c r="AA23" s="5"/>
      <c r="AB23" s="5"/>
      <c r="AC23" s="5"/>
    </row>
    <row r="24" spans="2:29" x14ac:dyDescent="0.3">
      <c r="B24" s="2" t="s">
        <v>127</v>
      </c>
      <c r="C24" s="5">
        <v>3586.2636983116158</v>
      </c>
      <c r="D24" s="5">
        <v>5166.5039280022329</v>
      </c>
      <c r="E24" s="7">
        <v>10651.51341688619</v>
      </c>
      <c r="F24" s="130">
        <v>10009.074958400002</v>
      </c>
      <c r="G24" s="5">
        <v>8612.4932637787042</v>
      </c>
      <c r="H24" s="5">
        <v>8456.4592888292682</v>
      </c>
      <c r="I24" s="5">
        <v>4186.5973462246739</v>
      </c>
      <c r="J24" s="160">
        <v>8647.5581948710733</v>
      </c>
      <c r="K24" s="5">
        <v>8658.7559022084733</v>
      </c>
      <c r="L24" s="5">
        <v>8602.5085542314009</v>
      </c>
      <c r="M24" s="5">
        <v>8599.1555653785927</v>
      </c>
      <c r="N24" s="5">
        <v>8670.9779231057437</v>
      </c>
      <c r="O24" s="5">
        <v>43178.956139795278</v>
      </c>
      <c r="R24" s="15"/>
      <c r="S24" s="15"/>
      <c r="T24" s="15"/>
      <c r="U24" s="15"/>
      <c r="V24" s="15"/>
      <c r="W24" s="5"/>
      <c r="X24" s="5"/>
      <c r="Y24" s="5"/>
      <c r="Z24" s="5"/>
      <c r="AA24" s="5"/>
      <c r="AB24" s="5"/>
      <c r="AC24" s="5"/>
    </row>
    <row r="25" spans="2:29" x14ac:dyDescent="0.3">
      <c r="B25" s="2" t="s">
        <v>128</v>
      </c>
      <c r="C25" s="5">
        <v>6710.6553827195485</v>
      </c>
      <c r="D25" s="5">
        <v>888.49925329786083</v>
      </c>
      <c r="E25" s="7">
        <v>3458.3571588265199</v>
      </c>
      <c r="F25" s="130">
        <v>3731.8290731555562</v>
      </c>
      <c r="G25" s="5">
        <v>3408.450505715693</v>
      </c>
      <c r="H25" s="5">
        <v>3296.3364613433791</v>
      </c>
      <c r="I25" s="5">
        <v>1640.6092666816064</v>
      </c>
      <c r="J25" s="160">
        <v>3308.751292923208</v>
      </c>
      <c r="K25" s="5">
        <v>3335.722736534723</v>
      </c>
      <c r="L25" s="5">
        <v>3389.479266772501</v>
      </c>
      <c r="M25" s="5">
        <v>3459.1800940899388</v>
      </c>
      <c r="N25" s="5">
        <v>3512.1721277895094</v>
      </c>
      <c r="O25" s="5">
        <v>17005.305518109883</v>
      </c>
      <c r="R25" s="15"/>
      <c r="S25" s="15"/>
      <c r="T25" s="15"/>
      <c r="U25" s="15"/>
      <c r="V25" s="15"/>
      <c r="W25" s="5"/>
      <c r="X25" s="5"/>
      <c r="Y25" s="5"/>
      <c r="Z25" s="5"/>
      <c r="AA25" s="5"/>
      <c r="AB25" s="5"/>
      <c r="AC25" s="5"/>
    </row>
    <row r="26" spans="2:29" x14ac:dyDescent="0.3">
      <c r="B26" s="2" t="s">
        <v>111</v>
      </c>
      <c r="C26" s="5">
        <v>0</v>
      </c>
      <c r="D26" s="5">
        <v>4236.4579355319083</v>
      </c>
      <c r="E26" s="7">
        <v>4947.9444643226534</v>
      </c>
      <c r="F26" s="130">
        <v>3219.4698131555551</v>
      </c>
      <c r="G26" s="5">
        <v>4352.4158933418048</v>
      </c>
      <c r="H26" s="5">
        <v>4576.4168161427706</v>
      </c>
      <c r="I26" s="5">
        <v>2276.2583997009469</v>
      </c>
      <c r="J26" s="160">
        <v>4584.4803940960155</v>
      </c>
      <c r="K26" s="5">
        <v>4615.1419529753293</v>
      </c>
      <c r="L26" s="5">
        <v>4682.4020359803353</v>
      </c>
      <c r="M26" s="5">
        <v>4772.3384176002755</v>
      </c>
      <c r="N26" s="5">
        <v>4839.4689361464125</v>
      </c>
      <c r="O26" s="5">
        <v>23493.831736798369</v>
      </c>
      <c r="R26" s="15"/>
      <c r="S26" s="15"/>
      <c r="T26" s="15"/>
      <c r="U26" s="15"/>
      <c r="V26" s="15"/>
      <c r="W26" s="5"/>
      <c r="X26" s="5"/>
      <c r="Y26" s="5"/>
      <c r="Z26" s="5"/>
      <c r="AA26" s="5"/>
      <c r="AB26" s="5"/>
      <c r="AC26" s="5"/>
    </row>
    <row r="27" spans="2:29" x14ac:dyDescent="0.3">
      <c r="B27" s="2" t="s">
        <v>129</v>
      </c>
      <c r="C27" s="5">
        <v>26303.984707598876</v>
      </c>
      <c r="D27" s="5">
        <v>146.23384186046519</v>
      </c>
      <c r="E27" s="7">
        <v>361.47211730386749</v>
      </c>
      <c r="F27" s="153">
        <v>250.39398222222226</v>
      </c>
      <c r="G27" s="154">
        <v>12090.691532715593</v>
      </c>
      <c r="H27" s="154">
        <v>14482.143495994565</v>
      </c>
      <c r="I27" s="154">
        <v>8354.3240184544811</v>
      </c>
      <c r="J27" s="163">
        <v>16992.047722153249</v>
      </c>
      <c r="K27" s="154">
        <v>14635.036310914837</v>
      </c>
      <c r="L27" s="154">
        <v>12292.677993883901</v>
      </c>
      <c r="M27" s="154">
        <v>12376.575890939162</v>
      </c>
      <c r="N27" s="154">
        <v>12441.642159447507</v>
      </c>
      <c r="O27" s="5">
        <v>68737.980077338667</v>
      </c>
      <c r="Q27" s="179" t="s">
        <v>243</v>
      </c>
      <c r="R27" s="15"/>
      <c r="S27" s="15"/>
      <c r="T27" s="15"/>
      <c r="U27" s="15"/>
      <c r="V27" s="15"/>
      <c r="W27" s="5"/>
      <c r="X27" s="5"/>
      <c r="Y27" s="5"/>
      <c r="Z27" s="5"/>
      <c r="AA27" s="5"/>
      <c r="AB27" s="5"/>
      <c r="AC27" s="5"/>
    </row>
    <row r="28" spans="2:29" x14ac:dyDescent="0.3">
      <c r="C28" s="6">
        <v>40611.00905311956</v>
      </c>
      <c r="D28" s="6">
        <v>15122.323150930608</v>
      </c>
      <c r="E28" s="6">
        <v>29036.135606351385</v>
      </c>
      <c r="F28" s="131">
        <v>51349.427766311113</v>
      </c>
      <c r="G28" s="6">
        <v>67578.539995758343</v>
      </c>
      <c r="H28" s="6">
        <v>69230.028101711941</v>
      </c>
      <c r="I28" s="6">
        <v>35798.936935199694</v>
      </c>
      <c r="J28" s="161">
        <v>72261.676917045639</v>
      </c>
      <c r="K28" s="6">
        <v>70388.167449565328</v>
      </c>
      <c r="L28" s="6">
        <v>68747.758139909536</v>
      </c>
      <c r="M28" s="6">
        <v>69817.134873586649</v>
      </c>
      <c r="N28" s="6">
        <v>70746.355443720502</v>
      </c>
      <c r="O28" s="6">
        <v>351961.09282382764</v>
      </c>
      <c r="R28" s="5"/>
      <c r="V28" s="5"/>
      <c r="W28" s="5"/>
      <c r="X28" s="5"/>
      <c r="Y28" s="5"/>
      <c r="Z28" s="5"/>
      <c r="AA28" s="5"/>
      <c r="AB28" s="5"/>
      <c r="AC28" s="5"/>
    </row>
    <row r="29" spans="2:29" x14ac:dyDescent="0.3">
      <c r="B29" s="2" t="s">
        <v>130</v>
      </c>
      <c r="C29" s="21">
        <v>0.55286118980169985</v>
      </c>
      <c r="D29" s="21">
        <v>355.03289346976754</v>
      </c>
      <c r="E29" s="152">
        <v>53.873572965745872</v>
      </c>
      <c r="F29" s="134">
        <v>33.146630222222228</v>
      </c>
      <c r="G29" s="21">
        <v>58.1629976465358</v>
      </c>
      <c r="H29" s="21">
        <v>58.297230939496629</v>
      </c>
      <c r="I29" s="21">
        <v>28.896097399066992</v>
      </c>
      <c r="J29" s="164">
        <v>58.917325441009709</v>
      </c>
      <c r="K29" s="21">
        <v>59.279858616883338</v>
      </c>
      <c r="L29" s="21">
        <v>59.83385390430346</v>
      </c>
      <c r="M29" s="21">
        <v>60.39272329715044</v>
      </c>
      <c r="N29" s="21">
        <v>60.856402899366707</v>
      </c>
      <c r="O29" s="21">
        <v>299.28016415871366</v>
      </c>
      <c r="R29" s="5"/>
      <c r="X29" s="5"/>
      <c r="Y29" s="5"/>
      <c r="Z29" s="5"/>
      <c r="AA29" s="5"/>
      <c r="AB29" s="5"/>
      <c r="AC29" s="5"/>
    </row>
    <row r="30" spans="2:29" x14ac:dyDescent="0.3">
      <c r="B30" s="2" t="s">
        <v>190</v>
      </c>
      <c r="C30" s="21"/>
      <c r="D30" s="21"/>
      <c r="E30" s="152"/>
      <c r="F30" s="134"/>
      <c r="G30" s="21"/>
      <c r="H30" s="21"/>
      <c r="I30" s="21"/>
      <c r="J30" s="164"/>
      <c r="K30" s="21"/>
      <c r="L30" s="21"/>
      <c r="M30" s="21"/>
      <c r="N30" s="21"/>
      <c r="O30" s="21">
        <v>0</v>
      </c>
      <c r="R30" s="5"/>
      <c r="X30" s="5"/>
      <c r="Y30" s="5"/>
      <c r="Z30" s="5"/>
      <c r="AA30" s="5"/>
      <c r="AB30" s="5"/>
      <c r="AC30" s="5"/>
    </row>
    <row r="31" spans="2:29" ht="15" thickBot="1" x14ac:dyDescent="0.35">
      <c r="B31" s="20" t="s">
        <v>268</v>
      </c>
      <c r="C31" s="62">
        <v>40611.561914309365</v>
      </c>
      <c r="D31" s="62">
        <v>15477.356044400376</v>
      </c>
      <c r="E31" s="62">
        <v>29090.00917931713</v>
      </c>
      <c r="F31" s="418">
        <v>51382.574396533339</v>
      </c>
      <c r="G31" s="62">
        <v>67636.702993404877</v>
      </c>
      <c r="H31" s="62">
        <v>69288.325332651439</v>
      </c>
      <c r="I31" s="62">
        <v>35827.833032598763</v>
      </c>
      <c r="J31" s="162">
        <v>72320.594242486652</v>
      </c>
      <c r="K31" s="62">
        <v>70447.447308182207</v>
      </c>
      <c r="L31" s="62">
        <v>68807.59199381384</v>
      </c>
      <c r="M31" s="62">
        <v>69877.527596883796</v>
      </c>
      <c r="N31" s="62">
        <v>70807.211846619874</v>
      </c>
      <c r="O31" s="62">
        <v>352260.37298798637</v>
      </c>
      <c r="R31" s="5"/>
      <c r="S31" s="35"/>
      <c r="T31" s="35"/>
      <c r="U31" s="35"/>
      <c r="V31" s="35"/>
      <c r="X31" s="5"/>
      <c r="Y31" s="5"/>
      <c r="Z31" s="5"/>
      <c r="AA31" s="5"/>
      <c r="AB31" s="5"/>
      <c r="AC31" s="5"/>
    </row>
    <row r="32" spans="2:29" x14ac:dyDescent="0.3">
      <c r="B32" s="2" t="s">
        <v>132</v>
      </c>
      <c r="C32" s="22">
        <v>0.4444026834617798</v>
      </c>
      <c r="D32" s="22">
        <v>0.21026117839221725</v>
      </c>
      <c r="E32" s="22">
        <v>0.37375952659157291</v>
      </c>
      <c r="F32" s="135">
        <v>0.48270097883188284</v>
      </c>
      <c r="G32" s="22">
        <v>0.62419084722739648</v>
      </c>
      <c r="H32" s="22">
        <v>0.6295018541215992</v>
      </c>
      <c r="I32" s="22">
        <v>0.63840269919077908</v>
      </c>
      <c r="J32" s="22">
        <v>0.63657371731281331</v>
      </c>
      <c r="K32" s="22">
        <v>0.62905100632368249</v>
      </c>
      <c r="L32" s="22">
        <v>0.62162244511027964</v>
      </c>
      <c r="M32" s="22">
        <v>0.6221090035223541</v>
      </c>
      <c r="N32" s="22">
        <v>0.62208331234765224</v>
      </c>
      <c r="O32" s="22">
        <v>0.62631210939653958</v>
      </c>
      <c r="X32" s="5"/>
      <c r="Y32" s="5"/>
      <c r="Z32" s="5"/>
      <c r="AA32" s="5"/>
      <c r="AB32" s="5"/>
      <c r="AC32" s="5"/>
    </row>
    <row r="33" spans="2:29" x14ac:dyDescent="0.3">
      <c r="B33" s="2" t="s">
        <v>133</v>
      </c>
      <c r="C33" s="156">
        <v>40611.561914309365</v>
      </c>
      <c r="D33" s="156">
        <v>15304.059410725957</v>
      </c>
      <c r="E33" s="156">
        <v>27849.090249593373</v>
      </c>
      <c r="F33" s="156">
        <v>26051.499240977781</v>
      </c>
      <c r="G33" s="156">
        <v>32927.276680906987</v>
      </c>
      <c r="H33" s="156">
        <v>35674.361840844518</v>
      </c>
      <c r="I33" s="156">
        <v>18880.391178063928</v>
      </c>
      <c r="J33" s="156">
        <v>38425.710533416983</v>
      </c>
      <c r="K33" s="156">
        <v>36185.39263752335</v>
      </c>
      <c r="L33" s="156">
        <v>33995.341533809202</v>
      </c>
      <c r="M33" s="156">
        <v>34345.694284479199</v>
      </c>
      <c r="N33" s="156">
        <v>34688.072726026621</v>
      </c>
      <c r="O33" s="156">
        <v>188144.63211173355</v>
      </c>
      <c r="X33" s="5"/>
      <c r="Y33" s="5"/>
      <c r="Z33" s="5"/>
      <c r="AA33" s="5"/>
      <c r="AB33" s="5"/>
      <c r="AC33" s="5"/>
    </row>
    <row r="34" spans="2:29" x14ac:dyDescent="0.3">
      <c r="B34" s="2" t="s">
        <v>134</v>
      </c>
      <c r="C34" s="22">
        <v>0.4444026834617798</v>
      </c>
      <c r="D34" s="22">
        <v>0.2083975488873451</v>
      </c>
      <c r="E34" s="22">
        <v>0.36361310152369558</v>
      </c>
      <c r="F34" s="22">
        <v>0.3211596788676947</v>
      </c>
      <c r="G34" s="22">
        <v>0.44708027533317246</v>
      </c>
      <c r="H34" s="22">
        <v>0.4666088252947917</v>
      </c>
      <c r="I34" s="22">
        <v>0.48196705977533649</v>
      </c>
      <c r="J34" s="22">
        <v>0.48204312572495417</v>
      </c>
      <c r="K34" s="22">
        <v>0.46553879561808564</v>
      </c>
      <c r="L34" s="22">
        <v>0.44802587106166203</v>
      </c>
      <c r="M34" s="22">
        <v>0.44725746478088035</v>
      </c>
      <c r="N34" s="22">
        <v>0.44641539508599809</v>
      </c>
      <c r="O34" s="22">
        <v>0.48513932213484268</v>
      </c>
      <c r="S34" s="35"/>
      <c r="T34" s="35"/>
      <c r="U34" s="35"/>
      <c r="V34" s="35"/>
      <c r="X34" s="5"/>
      <c r="Y34" s="5"/>
      <c r="Z34" s="5"/>
      <c r="AA34" s="5"/>
      <c r="AB34" s="5"/>
      <c r="AC34" s="5"/>
    </row>
    <row r="35" spans="2:29" x14ac:dyDescent="0.3">
      <c r="B35" s="2" t="s">
        <v>135</v>
      </c>
      <c r="C35" s="22">
        <v>0.21678587890519135</v>
      </c>
      <c r="D35" s="22">
        <v>0.20762831308036797</v>
      </c>
      <c r="E35" s="22">
        <v>0.35957656745138994</v>
      </c>
      <c r="F35" s="22">
        <v>0.31860695223812652</v>
      </c>
      <c r="G35" s="22">
        <v>0.338482126940509</v>
      </c>
      <c r="H35" s="22">
        <v>0.3419622357947838</v>
      </c>
      <c r="I35" s="22">
        <v>0.34154152924414333</v>
      </c>
      <c r="J35" s="22">
        <v>0.34172364785618681</v>
      </c>
      <c r="K35" s="22">
        <v>0.34156520958586983</v>
      </c>
      <c r="L35" s="22">
        <v>0.34131520578158486</v>
      </c>
      <c r="M35" s="22">
        <v>0.34105488983847254</v>
      </c>
      <c r="N35" s="22">
        <v>0.34087911812647043</v>
      </c>
      <c r="O35" s="22">
        <v>0.37422438216871445</v>
      </c>
      <c r="S35" s="35"/>
      <c r="T35" s="35"/>
      <c r="U35" s="35"/>
      <c r="V35" s="35"/>
      <c r="X35" s="5"/>
      <c r="Y35" s="5"/>
      <c r="Z35" s="5"/>
      <c r="AA35" s="5"/>
      <c r="AB35" s="5"/>
      <c r="AC35" s="5"/>
    </row>
    <row r="36" spans="2:29" x14ac:dyDescent="0.3">
      <c r="C36" s="22"/>
      <c r="D36" s="22"/>
      <c r="E36" s="22"/>
      <c r="F36" s="22"/>
      <c r="G36" s="22"/>
      <c r="H36" s="22"/>
      <c r="I36" s="22"/>
      <c r="J36" s="22"/>
      <c r="K36" s="22"/>
      <c r="L36" s="22"/>
      <c r="M36" s="22"/>
      <c r="N36" s="22"/>
      <c r="O36" s="22"/>
      <c r="S36" s="35"/>
      <c r="T36" s="35"/>
      <c r="U36" s="35"/>
      <c r="V36" s="35"/>
      <c r="X36" s="5"/>
      <c r="Y36" s="5"/>
      <c r="Z36" s="5"/>
      <c r="AA36" s="5"/>
      <c r="AB36" s="5"/>
      <c r="AC36" s="5"/>
    </row>
    <row r="37" spans="2:29" x14ac:dyDescent="0.3">
      <c r="B37" s="20" t="s">
        <v>269</v>
      </c>
      <c r="C37" s="38" t="s">
        <v>6</v>
      </c>
      <c r="D37" s="38" t="s">
        <v>7</v>
      </c>
      <c r="E37" s="151" t="s">
        <v>8</v>
      </c>
      <c r="F37" s="128" t="s">
        <v>9</v>
      </c>
      <c r="G37" s="38" t="s">
        <v>10</v>
      </c>
      <c r="H37" s="38" t="s">
        <v>11</v>
      </c>
      <c r="I37" s="273" t="s">
        <v>258</v>
      </c>
      <c r="J37" s="158" t="s">
        <v>116</v>
      </c>
      <c r="K37" s="38" t="s">
        <v>117</v>
      </c>
      <c r="L37" s="38" t="s">
        <v>118</v>
      </c>
      <c r="M37" s="38" t="s">
        <v>165</v>
      </c>
      <c r="N37" s="38" t="s">
        <v>259</v>
      </c>
      <c r="O37" s="38" t="s">
        <v>3</v>
      </c>
      <c r="X37" s="5"/>
      <c r="Y37" s="5"/>
      <c r="Z37" s="5"/>
      <c r="AA37" s="5"/>
      <c r="AB37" s="5"/>
      <c r="AC37" s="5"/>
    </row>
    <row r="38" spans="2:29" x14ac:dyDescent="0.3">
      <c r="B38" s="2" t="s">
        <v>125</v>
      </c>
      <c r="C38" s="5">
        <v>11988.98884322053</v>
      </c>
      <c r="D38" s="5">
        <v>28050.213898169648</v>
      </c>
      <c r="E38" s="7">
        <v>20835.845091524108</v>
      </c>
      <c r="F38" s="130">
        <v>16495.42657996983</v>
      </c>
      <c r="G38" s="5">
        <v>9995.3473740794234</v>
      </c>
      <c r="H38" s="5">
        <v>9635.1746043629391</v>
      </c>
      <c r="I38" s="5">
        <v>4831.9046201045312</v>
      </c>
      <c r="J38" s="160">
        <v>9720.4807899738717</v>
      </c>
      <c r="K38" s="5">
        <v>9814.8090462772925</v>
      </c>
      <c r="L38" s="5">
        <v>9989.3847359776901</v>
      </c>
      <c r="M38" s="5">
        <v>10221.622669918959</v>
      </c>
      <c r="N38" s="5">
        <v>10404.203821570263</v>
      </c>
      <c r="O38" s="5">
        <v>50150.501063718075</v>
      </c>
      <c r="R38" s="5"/>
      <c r="S38" s="35"/>
      <c r="T38" s="35"/>
      <c r="U38" s="35"/>
      <c r="V38" s="35"/>
      <c r="W38" s="5"/>
      <c r="X38" s="5"/>
      <c r="Y38" s="5"/>
      <c r="Z38" s="5"/>
      <c r="AA38" s="5"/>
      <c r="AB38" s="5"/>
      <c r="AC38" s="5"/>
    </row>
    <row r="39" spans="2:29" x14ac:dyDescent="0.3">
      <c r="B39" s="2" t="s">
        <v>251</v>
      </c>
      <c r="C39" s="5">
        <v>0</v>
      </c>
      <c r="D39" s="5">
        <v>0</v>
      </c>
      <c r="E39" s="7">
        <v>0</v>
      </c>
      <c r="F39" s="130">
        <v>0</v>
      </c>
      <c r="G39" s="5">
        <v>0</v>
      </c>
      <c r="H39" s="5">
        <v>0</v>
      </c>
      <c r="I39" s="5">
        <v>0</v>
      </c>
      <c r="J39" s="160">
        <v>0</v>
      </c>
      <c r="K39" s="5">
        <v>0</v>
      </c>
      <c r="L39" s="5">
        <v>0</v>
      </c>
      <c r="M39" s="5">
        <v>0</v>
      </c>
      <c r="N39" s="5">
        <v>0</v>
      </c>
      <c r="O39" s="5">
        <v>0</v>
      </c>
      <c r="R39" s="5"/>
      <c r="S39" s="35"/>
      <c r="T39" s="35"/>
      <c r="U39" s="35"/>
      <c r="V39" s="35"/>
      <c r="W39" s="5"/>
      <c r="X39" s="5"/>
      <c r="Y39" s="5"/>
      <c r="Z39" s="5"/>
      <c r="AA39" s="5"/>
      <c r="AB39" s="5"/>
      <c r="AC39" s="5"/>
    </row>
    <row r="40" spans="2:29" x14ac:dyDescent="0.3">
      <c r="B40" s="2" t="s">
        <v>126</v>
      </c>
      <c r="C40" s="5">
        <v>12226.368895488809</v>
      </c>
      <c r="D40" s="5">
        <v>11209.655052734946</v>
      </c>
      <c r="E40" s="7">
        <v>8676.2748106612053</v>
      </c>
      <c r="F40" s="130">
        <v>7444.9675653966769</v>
      </c>
      <c r="G40" s="5">
        <v>7550.5892049601498</v>
      </c>
      <c r="H40" s="5">
        <v>8256.4427282590841</v>
      </c>
      <c r="I40" s="5">
        <v>4112.3489707080334</v>
      </c>
      <c r="J40" s="160">
        <v>8306.8254063599434</v>
      </c>
      <c r="K40" s="5">
        <v>8388.6461005918845</v>
      </c>
      <c r="L40" s="5">
        <v>8538.7929522131744</v>
      </c>
      <c r="M40" s="5">
        <v>8727.7399467820687</v>
      </c>
      <c r="N40" s="5">
        <v>8874.012604574973</v>
      </c>
      <c r="O40" s="5">
        <v>42836.017010522039</v>
      </c>
      <c r="R40" s="5"/>
      <c r="V40" s="5"/>
      <c r="W40" s="5"/>
      <c r="X40" s="5"/>
      <c r="Y40" s="5"/>
      <c r="Z40" s="5"/>
      <c r="AA40" s="5"/>
      <c r="AB40" s="5"/>
      <c r="AC40" s="5"/>
    </row>
    <row r="41" spans="2:29" x14ac:dyDescent="0.3">
      <c r="B41" s="2" t="s">
        <v>127</v>
      </c>
      <c r="C41" s="5">
        <v>13335.385876968665</v>
      </c>
      <c r="D41" s="5">
        <v>11394.377258404118</v>
      </c>
      <c r="E41" s="7">
        <v>12692.785742128659</v>
      </c>
      <c r="F41" s="130">
        <v>22659.846042030607</v>
      </c>
      <c r="G41" s="5">
        <v>15332.694852882347</v>
      </c>
      <c r="H41" s="5">
        <v>15054.909866432052</v>
      </c>
      <c r="I41" s="5">
        <v>7453.3375661981054</v>
      </c>
      <c r="J41" s="160">
        <v>15395.120433026224</v>
      </c>
      <c r="K41" s="5">
        <v>15415.055546401383</v>
      </c>
      <c r="L41" s="5">
        <v>15314.919221599437</v>
      </c>
      <c r="M41" s="5">
        <v>15308.949944950889</v>
      </c>
      <c r="N41" s="5">
        <v>15436.814230113978</v>
      </c>
      <c r="O41" s="5">
        <v>76870.859376091903</v>
      </c>
      <c r="R41" s="5"/>
      <c r="V41" s="5"/>
      <c r="W41" s="5"/>
      <c r="X41" s="5"/>
      <c r="Y41" s="5"/>
      <c r="Z41" s="5"/>
      <c r="AA41" s="5"/>
      <c r="AB41" s="5"/>
      <c r="AC41" s="5"/>
    </row>
    <row r="42" spans="2:29" x14ac:dyDescent="0.3">
      <c r="B42" s="2" t="s">
        <v>128</v>
      </c>
      <c r="C42" s="5">
        <v>12799.033671909874</v>
      </c>
      <c r="D42" s="5">
        <v>2536.9036197166956</v>
      </c>
      <c r="E42" s="7">
        <v>4056.0077416998606</v>
      </c>
      <c r="F42" s="130">
        <v>4842.9929745188483</v>
      </c>
      <c r="G42" s="5">
        <v>4216.4674314593076</v>
      </c>
      <c r="H42" s="5">
        <v>4077.7753143485193</v>
      </c>
      <c r="I42" s="5">
        <v>2029.5367437822908</v>
      </c>
      <c r="J42" s="160">
        <v>4093.1332410473578</v>
      </c>
      <c r="K42" s="5">
        <v>4126.4986114338972</v>
      </c>
      <c r="L42" s="5">
        <v>4192.9988169072512</v>
      </c>
      <c r="M42" s="5">
        <v>4279.2231196620996</v>
      </c>
      <c r="N42" s="5">
        <v>4344.7775948837125</v>
      </c>
      <c r="O42" s="5">
        <v>21036.631383934317</v>
      </c>
      <c r="R42" s="5"/>
      <c r="V42" s="5"/>
      <c r="W42" s="5"/>
      <c r="X42" s="5"/>
      <c r="Y42" s="5"/>
      <c r="Z42" s="5"/>
      <c r="AA42" s="5"/>
      <c r="AB42" s="5"/>
      <c r="AC42" s="5"/>
    </row>
    <row r="43" spans="2:29" x14ac:dyDescent="0.3">
      <c r="B43" s="2" t="s">
        <v>111</v>
      </c>
      <c r="C43" s="5">
        <v>0</v>
      </c>
      <c r="D43" s="5">
        <v>3685.1206531483067</v>
      </c>
      <c r="E43" s="7">
        <v>2085.8341989179935</v>
      </c>
      <c r="F43" s="130">
        <v>2565.4892958536693</v>
      </c>
      <c r="G43" s="5">
        <v>2447.0576096252589</v>
      </c>
      <c r="H43" s="5">
        <v>2572.9975878202922</v>
      </c>
      <c r="I43" s="5">
        <v>1279.780143938598</v>
      </c>
      <c r="J43" s="160">
        <v>2577.531171070339</v>
      </c>
      <c r="K43" s="5">
        <v>2594.770011019752</v>
      </c>
      <c r="L43" s="5">
        <v>2632.5856292820617</v>
      </c>
      <c r="M43" s="5">
        <v>2683.1505367767504</v>
      </c>
      <c r="N43" s="5">
        <v>2720.8933100484201</v>
      </c>
      <c r="O43" s="5">
        <v>13208.930658197325</v>
      </c>
      <c r="R43" s="5"/>
      <c r="V43" s="5"/>
      <c r="W43" s="5"/>
      <c r="X43" s="5"/>
      <c r="Y43" s="5"/>
      <c r="Z43" s="5"/>
      <c r="AA43" s="5"/>
      <c r="AB43" s="5"/>
      <c r="AC43" s="5"/>
    </row>
    <row r="44" spans="2:29" x14ac:dyDescent="0.3">
      <c r="B44" s="2" t="s">
        <v>129</v>
      </c>
      <c r="C44" s="5">
        <v>-918.0422806948809</v>
      </c>
      <c r="D44" s="5">
        <v>285.99809427215172</v>
      </c>
      <c r="E44" s="7">
        <v>-215.98325523089048</v>
      </c>
      <c r="F44" s="130">
        <v>-114.4128342668227</v>
      </c>
      <c r="G44" s="5">
        <v>0</v>
      </c>
      <c r="H44" s="5">
        <v>0</v>
      </c>
      <c r="I44" s="5">
        <v>0</v>
      </c>
      <c r="J44" s="160">
        <v>0</v>
      </c>
      <c r="K44" s="5">
        <v>0</v>
      </c>
      <c r="L44" s="5">
        <v>0</v>
      </c>
      <c r="M44" s="5">
        <v>0</v>
      </c>
      <c r="N44" s="5">
        <v>0</v>
      </c>
      <c r="O44" s="5">
        <v>0</v>
      </c>
      <c r="R44" s="5"/>
      <c r="V44" s="5"/>
      <c r="W44" s="5"/>
      <c r="X44" s="5"/>
      <c r="Y44" s="5"/>
      <c r="Z44" s="5"/>
      <c r="AA44" s="5"/>
      <c r="AB44" s="5"/>
      <c r="AC44" s="5"/>
    </row>
    <row r="45" spans="2:29" x14ac:dyDescent="0.3">
      <c r="C45" s="6">
        <v>49431.735006892995</v>
      </c>
      <c r="D45" s="6">
        <v>57162.268576445858</v>
      </c>
      <c r="E45" s="6">
        <v>48130.764329700942</v>
      </c>
      <c r="F45" s="131">
        <v>53894.309623502813</v>
      </c>
      <c r="G45" s="6">
        <v>39542.156473006486</v>
      </c>
      <c r="H45" s="6">
        <v>39597.300101222885</v>
      </c>
      <c r="I45" s="6">
        <v>19706.908044731557</v>
      </c>
      <c r="J45" s="161">
        <v>40093.091041477732</v>
      </c>
      <c r="K45" s="6">
        <v>40339.779315724212</v>
      </c>
      <c r="L45" s="6">
        <v>40668.681355979614</v>
      </c>
      <c r="M45" s="6">
        <v>41220.68621809077</v>
      </c>
      <c r="N45" s="6">
        <v>41780.701561191352</v>
      </c>
      <c r="O45" s="6">
        <v>204102.93949246366</v>
      </c>
      <c r="R45" s="5"/>
      <c r="X45" s="5"/>
      <c r="Y45" s="5"/>
      <c r="Z45" s="5"/>
      <c r="AA45" s="5"/>
      <c r="AB45" s="5"/>
      <c r="AC45" s="5"/>
    </row>
    <row r="46" spans="2:29" x14ac:dyDescent="0.3">
      <c r="B46" s="2" t="s">
        <v>130</v>
      </c>
      <c r="C46" s="5">
        <v>1341.3040851552146</v>
      </c>
      <c r="D46" s="5">
        <v>970.52140206439731</v>
      </c>
      <c r="E46" s="7">
        <v>610.04312486894673</v>
      </c>
      <c r="F46" s="130">
        <v>1171.1586602938517</v>
      </c>
      <c r="G46" s="5">
        <v>1180.1517139695204</v>
      </c>
      <c r="H46" s="5">
        <v>1182.8753640076807</v>
      </c>
      <c r="I46" s="5">
        <v>586.31398401746958</v>
      </c>
      <c r="J46" s="160">
        <v>1195.4573425575313</v>
      </c>
      <c r="K46" s="5">
        <v>1202.8132933542586</v>
      </c>
      <c r="L46" s="5">
        <v>1214.0540910165992</v>
      </c>
      <c r="M46" s="5">
        <v>1225.3937863304761</v>
      </c>
      <c r="N46" s="5">
        <v>1234.8020407092088</v>
      </c>
      <c r="O46" s="5">
        <v>6072.5205539680746</v>
      </c>
      <c r="R46" s="5"/>
      <c r="X46" s="5"/>
      <c r="Y46" s="5"/>
      <c r="Z46" s="5"/>
      <c r="AA46" s="5"/>
      <c r="AB46" s="5"/>
      <c r="AC46" s="5"/>
    </row>
    <row r="47" spans="2:29" x14ac:dyDescent="0.3">
      <c r="B47" s="2" t="s">
        <v>190</v>
      </c>
      <c r="C47" s="5">
        <v>0</v>
      </c>
      <c r="D47" s="5">
        <v>0</v>
      </c>
      <c r="E47" s="7">
        <v>0</v>
      </c>
      <c r="F47" s="130">
        <v>0</v>
      </c>
      <c r="G47" s="5">
        <v>0</v>
      </c>
      <c r="H47" s="5">
        <v>0</v>
      </c>
      <c r="I47" s="5">
        <v>0</v>
      </c>
      <c r="J47" s="160">
        <v>0</v>
      </c>
      <c r="K47" s="5">
        <v>0</v>
      </c>
      <c r="L47" s="5">
        <v>0</v>
      </c>
      <c r="M47" s="5">
        <v>0</v>
      </c>
      <c r="N47" s="5">
        <v>0</v>
      </c>
      <c r="O47" s="5">
        <v>0</v>
      </c>
      <c r="R47" s="5"/>
      <c r="X47" s="5"/>
      <c r="Y47" s="5"/>
      <c r="Z47" s="5"/>
      <c r="AA47" s="5"/>
      <c r="AB47" s="5"/>
      <c r="AC47" s="5"/>
    </row>
    <row r="48" spans="2:29" ht="15" thickBot="1" x14ac:dyDescent="0.35">
      <c r="B48" s="20" t="s">
        <v>270</v>
      </c>
      <c r="C48" s="62">
        <v>50773.03909204821</v>
      </c>
      <c r="D48" s="62">
        <v>58132.789978510256</v>
      </c>
      <c r="E48" s="62">
        <v>48740.807454569891</v>
      </c>
      <c r="F48" s="132">
        <v>55065.468283796668</v>
      </c>
      <c r="G48" s="62">
        <v>40722.308186976006</v>
      </c>
      <c r="H48" s="62">
        <v>40780.175465230568</v>
      </c>
      <c r="I48" s="62">
        <v>20293.222028749027</v>
      </c>
      <c r="J48" s="162">
        <v>41288.548384035261</v>
      </c>
      <c r="K48" s="62">
        <v>41542.592609078471</v>
      </c>
      <c r="L48" s="62">
        <v>41882.735446996216</v>
      </c>
      <c r="M48" s="62">
        <v>42446.080004421245</v>
      </c>
      <c r="N48" s="62">
        <v>43015.503601900564</v>
      </c>
      <c r="O48" s="62">
        <v>210175.46004643172</v>
      </c>
      <c r="R48" s="5"/>
      <c r="X48" s="5"/>
      <c r="Y48" s="5"/>
      <c r="Z48" s="5"/>
      <c r="AA48" s="5"/>
      <c r="AB48" s="5"/>
      <c r="AC48" s="5"/>
    </row>
    <row r="50" spans="2:17" x14ac:dyDescent="0.3">
      <c r="B50" s="18"/>
      <c r="C50" s="18"/>
      <c r="D50" s="214"/>
      <c r="E50" s="214"/>
      <c r="F50" s="214"/>
      <c r="G50" s="214"/>
      <c r="H50" s="214"/>
      <c r="I50" s="214"/>
      <c r="J50" s="214"/>
      <c r="K50" s="214"/>
      <c r="L50" s="214"/>
      <c r="M50" s="214"/>
      <c r="N50" s="214"/>
      <c r="O50" s="272"/>
      <c r="P50" s="18"/>
      <c r="Q50" s="18"/>
    </row>
    <row r="51" spans="2:17" x14ac:dyDescent="0.3">
      <c r="B51" s="18"/>
      <c r="C51" s="18"/>
      <c r="D51" s="215"/>
      <c r="E51" s="214"/>
      <c r="F51" s="214"/>
      <c r="G51" s="214"/>
      <c r="H51" s="214"/>
      <c r="I51" s="214"/>
      <c r="J51" s="214"/>
      <c r="K51" s="214"/>
      <c r="L51" s="214"/>
      <c r="M51" s="214"/>
      <c r="N51" s="214"/>
      <c r="O51" s="117"/>
      <c r="P51" s="18"/>
      <c r="Q51" s="18"/>
    </row>
  </sheetData>
  <hyperlinks>
    <hyperlink ref="B3" location="Contents!A1" display="Table of Contents" xr:uid="{00000000-0004-0000-0F00-000000000000}"/>
  </hyperlinks>
  <pageMargins left="0.23622047244094491" right="0.23622047244094491" top="0.74803149606299213" bottom="0.74803149606299213" header="0.31496062992125984" footer="0.31496062992125984"/>
  <pageSetup paperSize="9" scale="63" fitToHeight="0" orientation="landscape" r:id="rId1"/>
  <rowBreaks count="1" manualBreakCount="1">
    <brk id="36" max="12" man="1"/>
  </rowBreaks>
  <colBreaks count="1" manualBreakCount="1">
    <brk id="17" max="1048575" man="1"/>
  </col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B0F0"/>
  </sheetPr>
  <dimension ref="B1:L43"/>
  <sheetViews>
    <sheetView zoomScale="85" zoomScaleNormal="85" workbookViewId="0">
      <selection activeCell="F17" sqref="F17"/>
    </sheetView>
  </sheetViews>
  <sheetFormatPr defaultRowHeight="14.4" x14ac:dyDescent="0.3"/>
  <cols>
    <col min="1" max="1" width="3.6640625" customWidth="1"/>
    <col min="2" max="2" width="41" customWidth="1"/>
    <col min="3" max="5" width="10.5546875" bestFit="1" customWidth="1"/>
    <col min="6" max="6" width="10.5546875" customWidth="1"/>
    <col min="7" max="11" width="10.5546875" bestFit="1" customWidth="1"/>
    <col min="12" max="12" width="10.88671875" customWidth="1"/>
  </cols>
  <sheetData>
    <row r="1" spans="2:12" ht="18" x14ac:dyDescent="0.35">
      <c r="B1" s="251" t="s">
        <v>237</v>
      </c>
    </row>
    <row r="2" spans="2:12" x14ac:dyDescent="0.3">
      <c r="B2" s="252" t="s">
        <v>83</v>
      </c>
      <c r="C2" s="54"/>
      <c r="D2" s="54"/>
      <c r="E2" s="54"/>
      <c r="F2" s="54"/>
      <c r="G2" s="54"/>
    </row>
    <row r="3" spans="2:12" x14ac:dyDescent="0.3">
      <c r="B3" s="252"/>
    </row>
    <row r="4" spans="2:12" x14ac:dyDescent="0.3">
      <c r="B4" s="18" t="s">
        <v>262</v>
      </c>
      <c r="C4" s="249">
        <v>1.0577777777777779</v>
      </c>
      <c r="D4" s="249">
        <v>1.0362477876106195</v>
      </c>
      <c r="E4" s="249">
        <v>1.02</v>
      </c>
      <c r="F4" s="249">
        <v>1</v>
      </c>
      <c r="I4" s="286"/>
      <c r="J4" s="54"/>
      <c r="K4" s="54"/>
    </row>
    <row r="6" spans="2:12" x14ac:dyDescent="0.3">
      <c r="B6" t="s">
        <v>225</v>
      </c>
      <c r="C6" s="531" t="s">
        <v>163</v>
      </c>
      <c r="D6" s="532"/>
      <c r="E6" s="532"/>
      <c r="F6" s="533"/>
      <c r="G6" s="528" t="s">
        <v>265</v>
      </c>
      <c r="H6" s="529"/>
      <c r="I6" s="529"/>
      <c r="J6" s="529"/>
      <c r="K6" s="529"/>
      <c r="L6" s="530"/>
    </row>
    <row r="7" spans="2:12" x14ac:dyDescent="0.3">
      <c r="C7" s="243" t="s">
        <v>18</v>
      </c>
      <c r="D7" s="233" t="s">
        <v>112</v>
      </c>
      <c r="E7" s="233" t="s">
        <v>112</v>
      </c>
      <c r="F7" s="276" t="s">
        <v>112</v>
      </c>
      <c r="G7" s="243" t="s">
        <v>112</v>
      </c>
      <c r="H7" s="233" t="s">
        <v>112</v>
      </c>
      <c r="I7" s="233" t="s">
        <v>112</v>
      </c>
      <c r="J7" s="233" t="s">
        <v>112</v>
      </c>
      <c r="K7" s="233" t="s">
        <v>112</v>
      </c>
      <c r="L7" s="217" t="s">
        <v>264</v>
      </c>
    </row>
    <row r="8" spans="2:12" x14ac:dyDescent="0.3">
      <c r="B8" s="248" t="s">
        <v>34</v>
      </c>
      <c r="C8" s="245" t="s">
        <v>9</v>
      </c>
      <c r="D8" s="246" t="s">
        <v>10</v>
      </c>
      <c r="E8" s="246" t="s">
        <v>11</v>
      </c>
      <c r="F8" s="246" t="s">
        <v>258</v>
      </c>
      <c r="G8" s="287" t="s">
        <v>116</v>
      </c>
      <c r="H8" s="288" t="s">
        <v>117</v>
      </c>
      <c r="I8" s="288" t="s">
        <v>118</v>
      </c>
      <c r="J8" s="288" t="s">
        <v>165</v>
      </c>
      <c r="K8" s="289" t="s">
        <v>259</v>
      </c>
      <c r="L8" s="247" t="s">
        <v>3</v>
      </c>
    </row>
    <row r="9" spans="2:12" x14ac:dyDescent="0.3">
      <c r="B9" t="s">
        <v>226</v>
      </c>
      <c r="C9" s="237">
        <v>128.5536062603567</v>
      </c>
      <c r="D9" s="234">
        <v>11667.761009742962</v>
      </c>
      <c r="E9" s="234">
        <v>14198.179898033888</v>
      </c>
      <c r="F9" s="234">
        <v>8354.3240184544811</v>
      </c>
      <c r="G9" s="237">
        <v>16992.047722153249</v>
      </c>
      <c r="H9" s="234">
        <v>14635.036310914837</v>
      </c>
      <c r="I9" s="234">
        <v>12292.677993883901</v>
      </c>
      <c r="J9" s="234">
        <v>12376.575890939162</v>
      </c>
      <c r="K9" s="234">
        <v>12441.642159447507</v>
      </c>
      <c r="L9" s="240">
        <v>68737.980077338667</v>
      </c>
    </row>
    <row r="10" spans="2:12" x14ac:dyDescent="0.3">
      <c r="B10" t="s">
        <v>227</v>
      </c>
      <c r="C10" s="237">
        <v>100505.10018816925</v>
      </c>
      <c r="D10" s="234">
        <v>92900.868690528965</v>
      </c>
      <c r="E10" s="234">
        <v>93712.115001850427</v>
      </c>
      <c r="F10" s="234">
        <v>47766.731042893312</v>
      </c>
      <c r="G10" s="237">
        <v>96617.094904368671</v>
      </c>
      <c r="H10" s="234">
        <v>97355.003606345854</v>
      </c>
      <c r="I10" s="234">
        <v>98397.649446926167</v>
      </c>
      <c r="J10" s="234">
        <v>99947.031710365874</v>
      </c>
      <c r="K10" s="234">
        <v>101381.07328907291</v>
      </c>
      <c r="L10" s="240">
        <v>493697.85295707948</v>
      </c>
    </row>
    <row r="11" spans="2:12" x14ac:dyDescent="0.3">
      <c r="B11" t="s">
        <v>228</v>
      </c>
      <c r="C11" s="237">
        <v>0</v>
      </c>
      <c r="D11" s="234">
        <v>0</v>
      </c>
      <c r="E11" s="234">
        <v>0</v>
      </c>
      <c r="F11" s="234">
        <v>0</v>
      </c>
      <c r="G11" s="237">
        <v>0</v>
      </c>
      <c r="H11" s="234">
        <v>0</v>
      </c>
      <c r="I11" s="234">
        <v>0</v>
      </c>
      <c r="J11" s="234">
        <v>0</v>
      </c>
      <c r="K11" s="234">
        <v>0</v>
      </c>
      <c r="L11" s="240">
        <v>0</v>
      </c>
    </row>
    <row r="12" spans="2:12" x14ac:dyDescent="0.3">
      <c r="B12" t="s">
        <v>229</v>
      </c>
      <c r="C12" s="237">
        <v>0</v>
      </c>
      <c r="D12" s="234">
        <v>0</v>
      </c>
      <c r="E12" s="234">
        <v>0</v>
      </c>
      <c r="F12" s="234">
        <v>0</v>
      </c>
      <c r="G12" s="237">
        <v>0</v>
      </c>
      <c r="H12" s="234">
        <v>0</v>
      </c>
      <c r="I12" s="234">
        <v>0</v>
      </c>
      <c r="J12" s="234">
        <v>0</v>
      </c>
      <c r="K12" s="234">
        <v>0</v>
      </c>
      <c r="L12" s="240">
        <v>0</v>
      </c>
    </row>
    <row r="13" spans="2:12" x14ac:dyDescent="0.3">
      <c r="B13" t="s">
        <v>242</v>
      </c>
      <c r="C13" s="237">
        <v>0</v>
      </c>
      <c r="D13" s="234">
        <v>0</v>
      </c>
      <c r="E13" s="234">
        <v>0</v>
      </c>
      <c r="F13" s="234">
        <v>0</v>
      </c>
      <c r="G13" s="237">
        <v>0</v>
      </c>
      <c r="H13" s="234">
        <v>0</v>
      </c>
      <c r="I13" s="234">
        <v>0</v>
      </c>
      <c r="J13" s="234">
        <v>0</v>
      </c>
      <c r="K13" s="234">
        <v>0</v>
      </c>
      <c r="L13" s="240">
        <v>0</v>
      </c>
    </row>
    <row r="14" spans="2:12" x14ac:dyDescent="0.3">
      <c r="B14" t="s">
        <v>230</v>
      </c>
      <c r="C14" s="237">
        <v>0</v>
      </c>
      <c r="D14" s="234">
        <v>0</v>
      </c>
      <c r="E14" s="234">
        <v>0</v>
      </c>
      <c r="F14" s="234">
        <v>0</v>
      </c>
      <c r="G14" s="237">
        <v>0</v>
      </c>
      <c r="H14" s="234">
        <v>0</v>
      </c>
      <c r="I14" s="234">
        <v>0</v>
      </c>
      <c r="J14" s="234">
        <v>0</v>
      </c>
      <c r="K14" s="234">
        <v>0</v>
      </c>
      <c r="L14" s="240">
        <v>0</v>
      </c>
    </row>
    <row r="15" spans="2:12" x14ac:dyDescent="0.3">
      <c r="B15" t="s">
        <v>274</v>
      </c>
      <c r="C15" s="237">
        <v>0</v>
      </c>
      <c r="D15" s="234">
        <v>0</v>
      </c>
      <c r="E15" s="234">
        <v>0</v>
      </c>
      <c r="F15" s="234">
        <v>0</v>
      </c>
      <c r="G15" s="237">
        <v>0</v>
      </c>
      <c r="H15" s="234">
        <v>0</v>
      </c>
      <c r="I15" s="234">
        <v>0</v>
      </c>
      <c r="J15" s="234">
        <v>0</v>
      </c>
      <c r="K15" s="234">
        <v>0</v>
      </c>
      <c r="L15" s="240">
        <v>0</v>
      </c>
    </row>
    <row r="16" spans="2:12" x14ac:dyDescent="0.3">
      <c r="B16" s="244" t="s">
        <v>231</v>
      </c>
      <c r="C16" s="238">
        <v>0</v>
      </c>
      <c r="D16" s="235">
        <v>0</v>
      </c>
      <c r="E16" s="235">
        <v>0</v>
      </c>
      <c r="F16" s="235">
        <v>0</v>
      </c>
      <c r="G16" s="238">
        <v>0</v>
      </c>
      <c r="H16" s="235">
        <v>0</v>
      </c>
      <c r="I16" s="235">
        <v>0</v>
      </c>
      <c r="J16" s="235">
        <v>0</v>
      </c>
      <c r="K16" s="235">
        <v>0</v>
      </c>
      <c r="L16" s="241">
        <v>0</v>
      </c>
    </row>
    <row r="17" spans="2:12" x14ac:dyDescent="0.3">
      <c r="B17" s="1" t="s">
        <v>3</v>
      </c>
      <c r="C17" s="239">
        <v>100633.6537944296</v>
      </c>
      <c r="D17" s="236">
        <v>104568.62970027192</v>
      </c>
      <c r="E17" s="236">
        <v>107910.29489988432</v>
      </c>
      <c r="F17" s="236">
        <v>56121.055061347797</v>
      </c>
      <c r="G17" s="239">
        <v>113609.14262652192</v>
      </c>
      <c r="H17" s="236">
        <v>111990.03991726068</v>
      </c>
      <c r="I17" s="236">
        <v>110690.32744081007</v>
      </c>
      <c r="J17" s="236">
        <v>112323.60760130503</v>
      </c>
      <c r="K17" s="236">
        <v>113822.71544852042</v>
      </c>
      <c r="L17" s="242">
        <v>562435.83303441817</v>
      </c>
    </row>
    <row r="19" spans="2:12" x14ac:dyDescent="0.3">
      <c r="C19" s="531" t="s">
        <v>163</v>
      </c>
      <c r="D19" s="532"/>
      <c r="E19" s="532"/>
      <c r="F19" s="533"/>
      <c r="G19" s="528" t="s">
        <v>265</v>
      </c>
      <c r="H19" s="529"/>
      <c r="I19" s="529"/>
      <c r="J19" s="529"/>
      <c r="K19" s="529"/>
      <c r="L19" s="530"/>
    </row>
    <row r="20" spans="2:12" x14ac:dyDescent="0.3">
      <c r="B20" s="248" t="s">
        <v>232</v>
      </c>
      <c r="C20" s="245" t="s">
        <v>9</v>
      </c>
      <c r="D20" s="246" t="s">
        <v>10</v>
      </c>
      <c r="E20" s="246" t="s">
        <v>11</v>
      </c>
      <c r="F20" s="246" t="s">
        <v>258</v>
      </c>
      <c r="G20" s="245" t="s">
        <v>116</v>
      </c>
      <c r="H20" s="246" t="s">
        <v>117</v>
      </c>
      <c r="I20" s="246" t="s">
        <v>118</v>
      </c>
      <c r="J20" s="246" t="s">
        <v>165</v>
      </c>
      <c r="K20" s="246" t="s">
        <v>259</v>
      </c>
      <c r="L20" s="247" t="s">
        <v>264</v>
      </c>
    </row>
    <row r="21" spans="2:12" x14ac:dyDescent="0.3">
      <c r="B21" t="s">
        <v>226</v>
      </c>
      <c r="C21" s="237">
        <v>236.71700000000001</v>
      </c>
      <c r="D21" s="234">
        <v>11667.761009742962</v>
      </c>
      <c r="E21" s="234">
        <v>14198.179898033888</v>
      </c>
      <c r="F21" s="234">
        <v>8354.3240184544811</v>
      </c>
      <c r="G21" s="237">
        <v>16992.047722153249</v>
      </c>
      <c r="H21" s="234">
        <v>14635.036310914837</v>
      </c>
      <c r="I21" s="234">
        <v>12292.677993883901</v>
      </c>
      <c r="J21" s="234">
        <v>12376.575890939162</v>
      </c>
      <c r="K21" s="234">
        <v>12441.642159447507</v>
      </c>
      <c r="L21" s="240">
        <v>68737.980077338667</v>
      </c>
    </row>
    <row r="22" spans="2:12" x14ac:dyDescent="0.3">
      <c r="B22" t="s">
        <v>227</v>
      </c>
      <c r="C22" s="237">
        <v>48339.246189999998</v>
      </c>
      <c r="D22" s="234">
        <v>53603.020556277654</v>
      </c>
      <c r="E22" s="234">
        <v>53731.550820251839</v>
      </c>
      <c r="F22" s="234">
        <v>27473.509014144282</v>
      </c>
      <c r="G22" s="237">
        <v>55328.546520333402</v>
      </c>
      <c r="H22" s="234">
        <v>55812.410997267369</v>
      </c>
      <c r="I22" s="234">
        <v>56514.913999929937</v>
      </c>
      <c r="J22" s="234">
        <v>57500.951705944637</v>
      </c>
      <c r="K22" s="234">
        <v>58365.569687172363</v>
      </c>
      <c r="L22" s="240">
        <v>283522.39291064767</v>
      </c>
    </row>
    <row r="23" spans="2:12" x14ac:dyDescent="0.3">
      <c r="B23" t="s">
        <v>228</v>
      </c>
      <c r="C23" s="237">
        <v>0</v>
      </c>
      <c r="D23" s="234">
        <v>0</v>
      </c>
      <c r="E23" s="234">
        <v>0</v>
      </c>
      <c r="F23" s="234">
        <v>0</v>
      </c>
      <c r="G23" s="237">
        <v>0</v>
      </c>
      <c r="H23" s="234">
        <v>0</v>
      </c>
      <c r="I23" s="234">
        <v>0</v>
      </c>
      <c r="J23" s="234">
        <v>0</v>
      </c>
      <c r="K23" s="234">
        <v>0</v>
      </c>
      <c r="L23" s="240">
        <v>0</v>
      </c>
    </row>
    <row r="24" spans="2:12" x14ac:dyDescent="0.3">
      <c r="B24" t="s">
        <v>229</v>
      </c>
      <c r="C24" s="237">
        <v>0</v>
      </c>
      <c r="D24" s="234">
        <v>0</v>
      </c>
      <c r="E24" s="234">
        <v>0</v>
      </c>
      <c r="F24" s="234">
        <v>0</v>
      </c>
      <c r="G24" s="237">
        <v>0</v>
      </c>
      <c r="H24" s="234">
        <v>0</v>
      </c>
      <c r="I24" s="234">
        <v>0</v>
      </c>
      <c r="J24" s="234">
        <v>0</v>
      </c>
      <c r="K24" s="234">
        <v>0</v>
      </c>
      <c r="L24" s="240">
        <v>0</v>
      </c>
    </row>
    <row r="25" spans="2:12" x14ac:dyDescent="0.3">
      <c r="B25" t="s">
        <v>242</v>
      </c>
      <c r="C25" s="237">
        <v>0</v>
      </c>
      <c r="D25" s="234">
        <v>0</v>
      </c>
      <c r="E25" s="234">
        <v>0</v>
      </c>
      <c r="F25" s="234">
        <v>0</v>
      </c>
      <c r="G25" s="237">
        <v>0</v>
      </c>
      <c r="H25" s="234">
        <v>0</v>
      </c>
      <c r="I25" s="234">
        <v>0</v>
      </c>
      <c r="J25" s="234">
        <v>0</v>
      </c>
      <c r="K25" s="234">
        <v>0</v>
      </c>
      <c r="L25" s="240">
        <v>0</v>
      </c>
    </row>
    <row r="26" spans="2:12" x14ac:dyDescent="0.3">
      <c r="B26" t="s">
        <v>230</v>
      </c>
      <c r="C26" s="237">
        <v>0</v>
      </c>
      <c r="D26" s="234">
        <v>0</v>
      </c>
      <c r="E26" s="234">
        <v>0</v>
      </c>
      <c r="F26" s="234">
        <v>0</v>
      </c>
      <c r="G26" s="237">
        <v>0</v>
      </c>
      <c r="H26" s="234">
        <v>0</v>
      </c>
      <c r="I26" s="234">
        <v>0</v>
      </c>
      <c r="J26" s="234">
        <v>0</v>
      </c>
      <c r="K26" s="234">
        <v>0</v>
      </c>
      <c r="L26" s="240">
        <v>0</v>
      </c>
    </row>
    <row r="27" spans="2:12" x14ac:dyDescent="0.3">
      <c r="B27" t="s">
        <v>274</v>
      </c>
      <c r="C27" s="237">
        <v>0</v>
      </c>
      <c r="D27" s="234">
        <v>0</v>
      </c>
      <c r="E27" s="234">
        <v>0</v>
      </c>
      <c r="F27" s="234">
        <v>0</v>
      </c>
      <c r="G27" s="237">
        <v>0</v>
      </c>
      <c r="H27" s="234">
        <v>0</v>
      </c>
      <c r="I27" s="234">
        <v>0</v>
      </c>
      <c r="J27" s="234">
        <v>0</v>
      </c>
      <c r="K27" s="234">
        <v>0</v>
      </c>
      <c r="L27" s="240">
        <v>0</v>
      </c>
    </row>
    <row r="28" spans="2:12" x14ac:dyDescent="0.3">
      <c r="B28" s="244" t="s">
        <v>231</v>
      </c>
      <c r="C28" s="238">
        <v>0</v>
      </c>
      <c r="D28" s="235">
        <v>0</v>
      </c>
      <c r="E28" s="235">
        <v>0</v>
      </c>
      <c r="F28" s="235">
        <v>0</v>
      </c>
      <c r="G28" s="238">
        <v>0</v>
      </c>
      <c r="H28" s="235">
        <v>0</v>
      </c>
      <c r="I28" s="235">
        <v>0</v>
      </c>
      <c r="J28" s="235">
        <v>0</v>
      </c>
      <c r="K28" s="235">
        <v>0</v>
      </c>
      <c r="L28" s="241">
        <v>0</v>
      </c>
    </row>
    <row r="29" spans="2:12" x14ac:dyDescent="0.3">
      <c r="B29" s="1" t="s">
        <v>3</v>
      </c>
      <c r="C29" s="239">
        <v>48575.963189999995</v>
      </c>
      <c r="D29" s="236">
        <v>65270.781566020618</v>
      </c>
      <c r="E29" s="236">
        <v>67929.730718285733</v>
      </c>
      <c r="F29" s="236">
        <v>35827.833032598763</v>
      </c>
      <c r="G29" s="239">
        <v>72320.594242486652</v>
      </c>
      <c r="H29" s="236">
        <v>70447.447308182207</v>
      </c>
      <c r="I29" s="236">
        <v>68807.59199381384</v>
      </c>
      <c r="J29" s="236">
        <v>69877.527596883796</v>
      </c>
      <c r="K29" s="236">
        <v>70807.211846619874</v>
      </c>
      <c r="L29" s="242">
        <v>352260.37298798631</v>
      </c>
    </row>
    <row r="30" spans="2:12" x14ac:dyDescent="0.3">
      <c r="B30" s="1"/>
      <c r="C30" s="250"/>
      <c r="D30" s="236"/>
      <c r="E30" s="236"/>
      <c r="F30" s="236"/>
      <c r="G30" s="250"/>
      <c r="H30" s="236"/>
      <c r="I30" s="236"/>
      <c r="J30" s="236"/>
      <c r="K30" s="236"/>
      <c r="L30" s="250"/>
    </row>
    <row r="31" spans="2:12" x14ac:dyDescent="0.3">
      <c r="B31" s="1"/>
      <c r="C31" s="531" t="s">
        <v>163</v>
      </c>
      <c r="D31" s="532"/>
      <c r="E31" s="532"/>
      <c r="F31" s="533"/>
      <c r="G31" s="528" t="s">
        <v>265</v>
      </c>
      <c r="H31" s="529"/>
      <c r="I31" s="529"/>
      <c r="J31" s="529"/>
      <c r="K31" s="529"/>
      <c r="L31" s="530"/>
    </row>
    <row r="32" spans="2:12" x14ac:dyDescent="0.3">
      <c r="B32" s="248" t="s">
        <v>233</v>
      </c>
      <c r="C32" s="245" t="s">
        <v>9</v>
      </c>
      <c r="D32" s="246" t="s">
        <v>10</v>
      </c>
      <c r="E32" s="246" t="s">
        <v>11</v>
      </c>
      <c r="F32" s="246" t="s">
        <v>258</v>
      </c>
      <c r="G32" s="245" t="s">
        <v>116</v>
      </c>
      <c r="H32" s="246" t="s">
        <v>117</v>
      </c>
      <c r="I32" s="246" t="s">
        <v>118</v>
      </c>
      <c r="J32" s="246" t="s">
        <v>165</v>
      </c>
      <c r="K32" s="246" t="s">
        <v>259</v>
      </c>
      <c r="L32" s="247" t="s">
        <v>264</v>
      </c>
    </row>
    <row r="33" spans="2:12" x14ac:dyDescent="0.3">
      <c r="B33" t="s">
        <v>226</v>
      </c>
      <c r="C33" s="237">
        <v>-108.16339373964331</v>
      </c>
      <c r="D33" s="234">
        <v>0</v>
      </c>
      <c r="E33" s="234">
        <v>0</v>
      </c>
      <c r="F33" s="234">
        <v>0</v>
      </c>
      <c r="G33" s="237">
        <v>0</v>
      </c>
      <c r="H33" s="234">
        <v>0</v>
      </c>
      <c r="I33" s="234">
        <v>0</v>
      </c>
      <c r="J33" s="234">
        <v>0</v>
      </c>
      <c r="K33" s="234">
        <v>0</v>
      </c>
      <c r="L33" s="240">
        <v>0</v>
      </c>
    </row>
    <row r="34" spans="2:12" x14ac:dyDescent="0.3">
      <c r="B34" t="s">
        <v>227</v>
      </c>
      <c r="C34" s="237">
        <v>52165.853998169252</v>
      </c>
      <c r="D34" s="234">
        <v>39297.848134251311</v>
      </c>
      <c r="E34" s="234">
        <v>39980.564181598587</v>
      </c>
      <c r="F34" s="234">
        <v>20293.222028749031</v>
      </c>
      <c r="G34" s="237">
        <v>41288.548384035268</v>
      </c>
      <c r="H34" s="234">
        <v>41542.592609078485</v>
      </c>
      <c r="I34" s="234">
        <v>41882.73544699623</v>
      </c>
      <c r="J34" s="234">
        <v>42446.080004421237</v>
      </c>
      <c r="K34" s="234">
        <v>43015.503601900549</v>
      </c>
      <c r="L34" s="240">
        <v>210175.46004643175</v>
      </c>
    </row>
    <row r="35" spans="2:12" x14ac:dyDescent="0.3">
      <c r="B35" t="s">
        <v>228</v>
      </c>
      <c r="C35" s="237">
        <v>0</v>
      </c>
      <c r="D35" s="234">
        <v>0</v>
      </c>
      <c r="E35" s="234">
        <v>0</v>
      </c>
      <c r="F35" s="234">
        <v>0</v>
      </c>
      <c r="G35" s="237">
        <v>0</v>
      </c>
      <c r="H35" s="234">
        <v>0</v>
      </c>
      <c r="I35" s="234">
        <v>0</v>
      </c>
      <c r="J35" s="234">
        <v>0</v>
      </c>
      <c r="K35" s="234">
        <v>0</v>
      </c>
      <c r="L35" s="240">
        <v>0</v>
      </c>
    </row>
    <row r="36" spans="2:12" x14ac:dyDescent="0.3">
      <c r="B36" t="s">
        <v>229</v>
      </c>
      <c r="C36" s="237">
        <v>0</v>
      </c>
      <c r="D36" s="234">
        <v>0</v>
      </c>
      <c r="E36" s="234">
        <v>0</v>
      </c>
      <c r="F36" s="234">
        <v>0</v>
      </c>
      <c r="G36" s="237">
        <v>0</v>
      </c>
      <c r="H36" s="234">
        <v>0</v>
      </c>
      <c r="I36" s="234">
        <v>0</v>
      </c>
      <c r="J36" s="234">
        <v>0</v>
      </c>
      <c r="K36" s="234">
        <v>0</v>
      </c>
      <c r="L36" s="240">
        <v>0</v>
      </c>
    </row>
    <row r="37" spans="2:12" x14ac:dyDescent="0.3">
      <c r="B37" t="s">
        <v>242</v>
      </c>
      <c r="C37" s="237">
        <v>0</v>
      </c>
      <c r="D37" s="234">
        <v>0</v>
      </c>
      <c r="E37" s="234">
        <v>0</v>
      </c>
      <c r="F37" s="234">
        <v>0</v>
      </c>
      <c r="G37" s="237">
        <v>0</v>
      </c>
      <c r="H37" s="234">
        <v>0</v>
      </c>
      <c r="I37" s="234">
        <v>0</v>
      </c>
      <c r="J37" s="234">
        <v>0</v>
      </c>
      <c r="K37" s="234">
        <v>0</v>
      </c>
      <c r="L37" s="240">
        <v>0</v>
      </c>
    </row>
    <row r="38" spans="2:12" x14ac:dyDescent="0.3">
      <c r="B38" t="s">
        <v>230</v>
      </c>
      <c r="C38" s="237">
        <v>0</v>
      </c>
      <c r="D38" s="234">
        <v>0</v>
      </c>
      <c r="E38" s="234">
        <v>0</v>
      </c>
      <c r="F38" s="234">
        <v>0</v>
      </c>
      <c r="G38" s="237">
        <v>0</v>
      </c>
      <c r="H38" s="234">
        <v>0</v>
      </c>
      <c r="I38" s="234">
        <v>0</v>
      </c>
      <c r="J38" s="234">
        <v>0</v>
      </c>
      <c r="K38" s="234">
        <v>0</v>
      </c>
      <c r="L38" s="240">
        <v>0</v>
      </c>
    </row>
    <row r="39" spans="2:12" x14ac:dyDescent="0.3">
      <c r="B39" t="s">
        <v>274</v>
      </c>
      <c r="C39" s="237">
        <v>0</v>
      </c>
      <c r="D39" s="234">
        <v>0</v>
      </c>
      <c r="E39" s="234">
        <v>0</v>
      </c>
      <c r="F39" s="234">
        <v>0</v>
      </c>
      <c r="G39" s="237">
        <v>0</v>
      </c>
      <c r="H39" s="234">
        <v>0</v>
      </c>
      <c r="I39" s="234">
        <v>0</v>
      </c>
      <c r="J39" s="234">
        <v>0</v>
      </c>
      <c r="K39" s="234">
        <v>0</v>
      </c>
      <c r="L39" s="240">
        <v>0</v>
      </c>
    </row>
    <row r="40" spans="2:12" x14ac:dyDescent="0.3">
      <c r="B40" t="s">
        <v>231</v>
      </c>
      <c r="C40" s="238">
        <v>0</v>
      </c>
      <c r="D40" s="235">
        <v>0</v>
      </c>
      <c r="E40" s="235">
        <v>0</v>
      </c>
      <c r="F40" s="235">
        <v>0</v>
      </c>
      <c r="G40" s="238">
        <v>0</v>
      </c>
      <c r="H40" s="235">
        <v>0</v>
      </c>
      <c r="I40" s="235">
        <v>0</v>
      </c>
      <c r="J40" s="235">
        <v>0</v>
      </c>
      <c r="K40" s="235">
        <v>0</v>
      </c>
      <c r="L40" s="241">
        <v>0</v>
      </c>
    </row>
    <row r="41" spans="2:12" x14ac:dyDescent="0.3">
      <c r="B41" s="1" t="s">
        <v>3</v>
      </c>
      <c r="C41" s="239">
        <v>52057.690604429612</v>
      </c>
      <c r="D41" s="236">
        <v>39297.848134251311</v>
      </c>
      <c r="E41" s="236">
        <v>39980.564181598587</v>
      </c>
      <c r="F41" s="236">
        <v>20293.222028749031</v>
      </c>
      <c r="G41" s="239">
        <v>41288.548384035268</v>
      </c>
      <c r="H41" s="236">
        <v>41542.592609078485</v>
      </c>
      <c r="I41" s="236">
        <v>41882.73544699623</v>
      </c>
      <c r="J41" s="236">
        <v>42446.080004421237</v>
      </c>
      <c r="K41" s="236">
        <v>43015.503601900549</v>
      </c>
      <c r="L41" s="242">
        <v>210175.46004643175</v>
      </c>
    </row>
    <row r="43" spans="2:12" x14ac:dyDescent="0.3">
      <c r="G43" s="262"/>
      <c r="H43" s="262"/>
      <c r="I43" s="262"/>
      <c r="J43" s="262"/>
      <c r="K43" s="262"/>
    </row>
  </sheetData>
  <mergeCells count="6">
    <mergeCell ref="G6:L6"/>
    <mergeCell ref="G19:L19"/>
    <mergeCell ref="G31:L31"/>
    <mergeCell ref="C6:F6"/>
    <mergeCell ref="C19:F19"/>
    <mergeCell ref="C31:F31"/>
  </mergeCells>
  <hyperlinks>
    <hyperlink ref="B2" location="Contents!A1" display="Table of Contents" xr:uid="{00000000-0004-0000-1000-000000000000}"/>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C3:C4"/>
  <sheetViews>
    <sheetView workbookViewId="0"/>
  </sheetViews>
  <sheetFormatPr defaultColWidth="9.109375" defaultRowHeight="14.4" x14ac:dyDescent="0.3"/>
  <cols>
    <col min="1" max="16384" width="9.109375" style="36"/>
  </cols>
  <sheetData>
    <row r="3" spans="3:3" ht="18" x14ac:dyDescent="0.35">
      <c r="C3" s="37" t="s">
        <v>52</v>
      </c>
    </row>
    <row r="4" spans="3:3" x14ac:dyDescent="0.3">
      <c r="C4" s="55" t="s">
        <v>83</v>
      </c>
    </row>
  </sheetData>
  <hyperlinks>
    <hyperlink ref="C4" location="Contents!A1" display="Table of Contents" xr:uid="{00000000-0004-0000-1100-000000000000}"/>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1:BY21"/>
  <sheetViews>
    <sheetView zoomScale="85" zoomScaleNormal="85" workbookViewId="0">
      <pane xSplit="2" topLeftCell="C1" activePane="topRight" state="frozen"/>
      <selection activeCell="L16" sqref="L16"/>
      <selection pane="topRight" activeCell="C6" sqref="C6"/>
    </sheetView>
  </sheetViews>
  <sheetFormatPr defaultColWidth="9.109375" defaultRowHeight="14.4" outlineLevelCol="1" x14ac:dyDescent="0.3"/>
  <cols>
    <col min="1" max="1" width="5.109375" style="73" customWidth="1"/>
    <col min="2" max="2" width="41.44140625" style="73" customWidth="1"/>
    <col min="3" max="6" width="8" style="73" customWidth="1" outlineLevel="1"/>
    <col min="7" max="8" width="8" style="73" bestFit="1" customWidth="1"/>
    <col min="9" max="14" width="8" style="73" customWidth="1"/>
    <col min="15" max="18" width="7.33203125" style="73" customWidth="1" outlineLevel="1"/>
    <col min="19" max="26" width="7.33203125" style="73" customWidth="1"/>
    <col min="27" max="30" width="8" style="73" customWidth="1" outlineLevel="1"/>
    <col min="31" max="32" width="8" style="73" bestFit="1" customWidth="1"/>
    <col min="33" max="38" width="8" style="73" customWidth="1"/>
    <col min="39" max="42" width="7.33203125" style="73" customWidth="1" outlineLevel="1"/>
    <col min="43" max="44" width="7.33203125" style="73" bestFit="1" customWidth="1"/>
    <col min="45" max="50" width="7.33203125" style="73" customWidth="1"/>
    <col min="51" max="51" width="3.33203125" style="73" customWidth="1"/>
    <col min="52" max="54" width="8" style="73" bestFit="1" customWidth="1"/>
    <col min="55" max="55" width="9.33203125" style="73" customWidth="1"/>
    <col min="56" max="57" width="9" style="73" bestFit="1" customWidth="1"/>
    <col min="58" max="58" width="8" style="73" customWidth="1"/>
    <col min="59" max="63" width="9" style="73" bestFit="1" customWidth="1"/>
    <col min="64" max="64" width="3.33203125" style="73" customWidth="1"/>
    <col min="65" max="65" width="9.33203125" style="73" hidden="1" customWidth="1" outlineLevel="1"/>
    <col min="66" max="66" width="9.44140625" style="73" hidden="1" customWidth="1" outlineLevel="1"/>
    <col min="67" max="67" width="8.6640625" style="73" hidden="1" customWidth="1" outlineLevel="1"/>
    <col min="68" max="70" width="8.109375" style="73" hidden="1" customWidth="1" outlineLevel="1"/>
    <col min="71" max="76" width="0" style="73" hidden="1" customWidth="1" outlineLevel="1"/>
    <col min="77" max="77" width="9.109375" style="73" collapsed="1"/>
    <col min="78" max="16384" width="9.109375" style="73"/>
  </cols>
  <sheetData>
    <row r="1" spans="2:76" x14ac:dyDescent="0.3">
      <c r="B1" s="68" t="s">
        <v>83</v>
      </c>
      <c r="K1" s="520" t="s">
        <v>386</v>
      </c>
      <c r="L1" s="520"/>
    </row>
    <row r="2" spans="2:76" x14ac:dyDescent="0.3">
      <c r="B2" s="68"/>
    </row>
    <row r="3" spans="2:76" x14ac:dyDescent="0.3">
      <c r="B3" s="77" t="s">
        <v>281</v>
      </c>
    </row>
    <row r="4" spans="2:76" ht="27.75" customHeight="1" x14ac:dyDescent="0.3">
      <c r="B4" s="69" t="s">
        <v>280</v>
      </c>
      <c r="C4" s="537" t="s">
        <v>42</v>
      </c>
      <c r="D4" s="538"/>
      <c r="E4" s="538"/>
      <c r="F4" s="538"/>
      <c r="G4" s="538"/>
      <c r="H4" s="538"/>
      <c r="I4" s="538"/>
      <c r="J4" s="538"/>
      <c r="K4" s="538"/>
      <c r="L4" s="538"/>
      <c r="M4" s="538"/>
      <c r="N4" s="539"/>
      <c r="O4" s="537" t="s">
        <v>43</v>
      </c>
      <c r="P4" s="538"/>
      <c r="Q4" s="538"/>
      <c r="R4" s="538"/>
      <c r="S4" s="538"/>
      <c r="T4" s="538"/>
      <c r="U4" s="538"/>
      <c r="V4" s="538"/>
      <c r="W4" s="538"/>
      <c r="X4" s="538"/>
      <c r="Y4" s="538"/>
      <c r="Z4" s="539"/>
      <c r="AA4" s="537" t="s">
        <v>279</v>
      </c>
      <c r="AB4" s="538"/>
      <c r="AC4" s="538"/>
      <c r="AD4" s="538"/>
      <c r="AE4" s="538"/>
      <c r="AF4" s="538"/>
      <c r="AG4" s="538"/>
      <c r="AH4" s="538"/>
      <c r="AI4" s="538"/>
      <c r="AJ4" s="538"/>
      <c r="AK4" s="538"/>
      <c r="AL4" s="538"/>
      <c r="AM4" s="537" t="s">
        <v>44</v>
      </c>
      <c r="AN4" s="538"/>
      <c r="AO4" s="538"/>
      <c r="AP4" s="538"/>
      <c r="AQ4" s="538"/>
      <c r="AR4" s="538"/>
      <c r="AS4" s="538"/>
      <c r="AT4" s="538"/>
      <c r="AU4" s="538"/>
      <c r="AV4" s="538"/>
      <c r="AW4" s="538"/>
      <c r="AX4" s="539"/>
      <c r="AY4" s="78"/>
      <c r="AZ4" s="534" t="s">
        <v>278</v>
      </c>
      <c r="BA4" s="535"/>
      <c r="BB4" s="535"/>
      <c r="BC4" s="535"/>
      <c r="BD4" s="535"/>
      <c r="BE4" s="535"/>
      <c r="BF4" s="535"/>
      <c r="BG4" s="535"/>
      <c r="BH4" s="535"/>
      <c r="BI4" s="535"/>
      <c r="BJ4" s="535"/>
      <c r="BK4" s="536"/>
      <c r="BM4" s="79" t="s">
        <v>45</v>
      </c>
      <c r="BN4" s="79" t="s">
        <v>45</v>
      </c>
      <c r="BO4" s="79" t="s">
        <v>45</v>
      </c>
      <c r="BP4" s="79" t="s">
        <v>45</v>
      </c>
      <c r="BQ4" s="79" t="s">
        <v>45</v>
      </c>
      <c r="BR4" s="79" t="s">
        <v>45</v>
      </c>
    </row>
    <row r="5" spans="2:76" x14ac:dyDescent="0.3">
      <c r="B5" s="69"/>
      <c r="C5" s="80" t="s">
        <v>6</v>
      </c>
      <c r="D5" s="81" t="s">
        <v>7</v>
      </c>
      <c r="E5" s="81" t="s">
        <v>8</v>
      </c>
      <c r="F5" s="81" t="s">
        <v>9</v>
      </c>
      <c r="G5" s="81" t="s">
        <v>10</v>
      </c>
      <c r="H5" s="82" t="s">
        <v>11</v>
      </c>
      <c r="I5" s="84" t="s">
        <v>277</v>
      </c>
      <c r="J5" s="84" t="s">
        <v>116</v>
      </c>
      <c r="K5" s="84" t="s">
        <v>117</v>
      </c>
      <c r="L5" s="84" t="s">
        <v>118</v>
      </c>
      <c r="M5" s="84" t="s">
        <v>165</v>
      </c>
      <c r="N5" s="84" t="s">
        <v>259</v>
      </c>
      <c r="O5" s="83" t="s">
        <v>6</v>
      </c>
      <c r="P5" s="84" t="s">
        <v>7</v>
      </c>
      <c r="Q5" s="84" t="s">
        <v>8</v>
      </c>
      <c r="R5" s="84" t="s">
        <v>9</v>
      </c>
      <c r="S5" s="84" t="s">
        <v>10</v>
      </c>
      <c r="T5" s="85" t="s">
        <v>11</v>
      </c>
      <c r="U5" s="84" t="s">
        <v>277</v>
      </c>
      <c r="V5" s="84" t="s">
        <v>116</v>
      </c>
      <c r="W5" s="84" t="s">
        <v>117</v>
      </c>
      <c r="X5" s="84" t="s">
        <v>118</v>
      </c>
      <c r="Y5" s="84" t="s">
        <v>165</v>
      </c>
      <c r="Z5" s="84" t="s">
        <v>259</v>
      </c>
      <c r="AA5" s="83" t="s">
        <v>6</v>
      </c>
      <c r="AB5" s="84" t="s">
        <v>7</v>
      </c>
      <c r="AC5" s="84" t="s">
        <v>8</v>
      </c>
      <c r="AD5" s="84" t="s">
        <v>9</v>
      </c>
      <c r="AE5" s="84" t="s">
        <v>10</v>
      </c>
      <c r="AF5" s="85" t="s">
        <v>11</v>
      </c>
      <c r="AG5" s="84" t="s">
        <v>277</v>
      </c>
      <c r="AH5" s="84" t="s">
        <v>116</v>
      </c>
      <c r="AI5" s="84" t="s">
        <v>117</v>
      </c>
      <c r="AJ5" s="84" t="s">
        <v>118</v>
      </c>
      <c r="AK5" s="84" t="s">
        <v>165</v>
      </c>
      <c r="AL5" s="84" t="s">
        <v>259</v>
      </c>
      <c r="AM5" s="83" t="s">
        <v>6</v>
      </c>
      <c r="AN5" s="84" t="s">
        <v>7</v>
      </c>
      <c r="AO5" s="84" t="s">
        <v>8</v>
      </c>
      <c r="AP5" s="84" t="s">
        <v>9</v>
      </c>
      <c r="AQ5" s="84" t="s">
        <v>10</v>
      </c>
      <c r="AR5" s="85" t="s">
        <v>11</v>
      </c>
      <c r="AS5" s="83" t="s">
        <v>277</v>
      </c>
      <c r="AT5" s="84" t="s">
        <v>116</v>
      </c>
      <c r="AU5" s="84" t="s">
        <v>117</v>
      </c>
      <c r="AV5" s="84" t="s">
        <v>118</v>
      </c>
      <c r="AW5" s="84" t="s">
        <v>165</v>
      </c>
      <c r="AX5" s="85" t="s">
        <v>259</v>
      </c>
      <c r="AZ5" s="80" t="s">
        <v>6</v>
      </c>
      <c r="BA5" s="81" t="s">
        <v>7</v>
      </c>
      <c r="BB5" s="81" t="s">
        <v>8</v>
      </c>
      <c r="BC5" s="81" t="s">
        <v>9</v>
      </c>
      <c r="BD5" s="81" t="s">
        <v>10</v>
      </c>
      <c r="BE5" s="82" t="s">
        <v>11</v>
      </c>
      <c r="BF5" s="83" t="s">
        <v>277</v>
      </c>
      <c r="BG5" s="84" t="s">
        <v>116</v>
      </c>
      <c r="BH5" s="84" t="s">
        <v>117</v>
      </c>
      <c r="BI5" s="84" t="s">
        <v>118</v>
      </c>
      <c r="BJ5" s="84" t="s">
        <v>165</v>
      </c>
      <c r="BK5" s="85" t="s">
        <v>259</v>
      </c>
      <c r="BM5" s="79" t="s">
        <v>6</v>
      </c>
      <c r="BN5" s="79" t="s">
        <v>7</v>
      </c>
      <c r="BO5" s="79" t="s">
        <v>8</v>
      </c>
      <c r="BP5" s="79" t="s">
        <v>9</v>
      </c>
      <c r="BQ5" s="79" t="s">
        <v>10</v>
      </c>
      <c r="BR5" s="79" t="s">
        <v>11</v>
      </c>
      <c r="BS5" s="79" t="s">
        <v>277</v>
      </c>
      <c r="BT5" s="79" t="s">
        <v>116</v>
      </c>
      <c r="BU5" s="79" t="s">
        <v>117</v>
      </c>
      <c r="BV5" s="79" t="s">
        <v>118</v>
      </c>
      <c r="BW5" s="79" t="s">
        <v>165</v>
      </c>
      <c r="BX5" s="79" t="s">
        <v>259</v>
      </c>
    </row>
    <row r="6" spans="2:76" x14ac:dyDescent="0.3">
      <c r="B6" s="73" t="s">
        <v>125</v>
      </c>
      <c r="C6" s="442"/>
      <c r="D6" s="443"/>
      <c r="E6" s="443"/>
      <c r="F6" s="443"/>
      <c r="G6" s="443"/>
      <c r="H6" s="444"/>
      <c r="I6" s="443"/>
      <c r="J6" s="443"/>
      <c r="K6" s="443"/>
      <c r="L6" s="443"/>
      <c r="M6" s="443"/>
      <c r="N6" s="443"/>
      <c r="O6" s="442"/>
      <c r="P6" s="443"/>
      <c r="Q6" s="443"/>
      <c r="R6" s="443"/>
      <c r="S6" s="443"/>
      <c r="T6" s="444"/>
      <c r="U6" s="443"/>
      <c r="V6" s="443"/>
      <c r="W6" s="443"/>
      <c r="X6" s="443"/>
      <c r="Y6" s="443"/>
      <c r="Z6" s="443"/>
      <c r="AA6" s="442"/>
      <c r="AB6" s="443"/>
      <c r="AC6" s="443"/>
      <c r="AD6" s="443"/>
      <c r="AE6" s="443"/>
      <c r="AF6" s="444"/>
      <c r="AG6" s="443"/>
      <c r="AH6" s="443"/>
      <c r="AI6" s="443"/>
      <c r="AJ6" s="443"/>
      <c r="AK6" s="443"/>
      <c r="AL6" s="443"/>
      <c r="AM6" s="442"/>
      <c r="AN6" s="443"/>
      <c r="AO6" s="443"/>
      <c r="AP6" s="443"/>
      <c r="AQ6" s="443"/>
      <c r="AR6" s="444"/>
      <c r="AS6" s="442"/>
      <c r="AT6" s="443"/>
      <c r="AU6" s="443"/>
      <c r="AV6" s="443"/>
      <c r="AW6" s="443"/>
      <c r="AX6" s="444"/>
      <c r="AY6" s="88"/>
      <c r="AZ6" s="95">
        <f t="shared" ref="AZ6:AZ14" si="0">C6+O6+AA6+AM6</f>
        <v>0</v>
      </c>
      <c r="BA6" s="96">
        <f>D6+P6+AB6+AN6</f>
        <v>0</v>
      </c>
      <c r="BB6" s="96">
        <f t="shared" ref="BB6:BB13" si="1">E6+Q6+AC6+AO6</f>
        <v>0</v>
      </c>
      <c r="BC6" s="96">
        <f t="shared" ref="BC6:BC13" si="2">F6+R6+AD6+AP6</f>
        <v>0</v>
      </c>
      <c r="BD6" s="96">
        <f t="shared" ref="BD6:BD13" si="3">G6+S6+AE6+AQ6</f>
        <v>0</v>
      </c>
      <c r="BE6" s="97">
        <f t="shared" ref="BE6:BE13" si="4">H6+T6+AF6+AR6</f>
        <v>0</v>
      </c>
      <c r="BF6" s="95">
        <f t="shared" ref="BF6:BF14" si="5">I6+U6+AG6+AS6</f>
        <v>0</v>
      </c>
      <c r="BG6" s="96">
        <f t="shared" ref="BG6:BG14" si="6">J6+V6+AH6+AT6</f>
        <v>0</v>
      </c>
      <c r="BH6" s="96">
        <f t="shared" ref="BH6:BH14" si="7">K6+W6+AI6+AU6</f>
        <v>0</v>
      </c>
      <c r="BI6" s="96">
        <f t="shared" ref="BI6:BI14" si="8">L6+X6+AJ6+AV6</f>
        <v>0</v>
      </c>
      <c r="BJ6" s="96">
        <f t="shared" ref="BJ6:BJ14" si="9">M6+Y6+AK6+AW6</f>
        <v>0</v>
      </c>
      <c r="BK6" s="97">
        <f t="shared" ref="BK6:BK14" si="10">N6+Z6+AL6+AX6</f>
        <v>0</v>
      </c>
      <c r="BL6" s="88"/>
      <c r="BM6" s="88"/>
      <c r="BN6" s="88"/>
      <c r="BO6" s="88"/>
      <c r="BP6" s="88"/>
      <c r="BQ6" s="88"/>
      <c r="BR6" s="88"/>
      <c r="BS6" s="88"/>
      <c r="BT6" s="88"/>
      <c r="BU6" s="88"/>
      <c r="BV6" s="88"/>
      <c r="BW6" s="88"/>
      <c r="BX6" s="88"/>
    </row>
    <row r="7" spans="2:76" x14ac:dyDescent="0.3">
      <c r="B7" s="73" t="s">
        <v>125</v>
      </c>
      <c r="C7" s="442"/>
      <c r="D7" s="443"/>
      <c r="E7" s="443"/>
      <c r="F7" s="443"/>
      <c r="G7" s="443"/>
      <c r="H7" s="444"/>
      <c r="I7" s="443"/>
      <c r="J7" s="443"/>
      <c r="K7" s="443"/>
      <c r="L7" s="443"/>
      <c r="M7" s="443"/>
      <c r="N7" s="443"/>
      <c r="O7" s="442"/>
      <c r="P7" s="443"/>
      <c r="Q7" s="443"/>
      <c r="R7" s="443"/>
      <c r="S7" s="443"/>
      <c r="T7" s="444"/>
      <c r="U7" s="443"/>
      <c r="V7" s="443"/>
      <c r="W7" s="443"/>
      <c r="X7" s="443"/>
      <c r="Y7" s="443"/>
      <c r="Z7" s="443"/>
      <c r="AA7" s="442"/>
      <c r="AB7" s="443"/>
      <c r="AC7" s="443"/>
      <c r="AD7" s="443"/>
      <c r="AE7" s="443"/>
      <c r="AF7" s="444"/>
      <c r="AG7" s="443"/>
      <c r="AH7" s="443"/>
      <c r="AI7" s="443"/>
      <c r="AJ7" s="443"/>
      <c r="AK7" s="443"/>
      <c r="AL7" s="443"/>
      <c r="AM7" s="442"/>
      <c r="AN7" s="443"/>
      <c r="AO7" s="443"/>
      <c r="AP7" s="443"/>
      <c r="AQ7" s="443"/>
      <c r="AR7" s="444"/>
      <c r="AS7" s="442"/>
      <c r="AT7" s="443"/>
      <c r="AU7" s="443"/>
      <c r="AV7" s="443"/>
      <c r="AW7" s="443"/>
      <c r="AX7" s="444"/>
      <c r="AY7" s="88"/>
      <c r="AZ7" s="95">
        <f t="shared" ref="AZ7:AZ8" si="11">C7+O7+AA7+AM7</f>
        <v>0</v>
      </c>
      <c r="BA7" s="96">
        <f t="shared" ref="BA7:BA8" si="12">D7+P7+AB7+AN7</f>
        <v>0</v>
      </c>
      <c r="BB7" s="96">
        <f t="shared" ref="BB7:BB8" si="13">E7+Q7+AC7+AO7</f>
        <v>0</v>
      </c>
      <c r="BC7" s="96">
        <f t="shared" ref="BC7:BC8" si="14">F7+R7+AD7+AP7</f>
        <v>0</v>
      </c>
      <c r="BD7" s="96">
        <f t="shared" ref="BD7:BD8" si="15">G7+S7+AE7+AQ7</f>
        <v>0</v>
      </c>
      <c r="BE7" s="97">
        <f t="shared" ref="BE7:BE8" si="16">H7+T7+AF7+AR7</f>
        <v>0</v>
      </c>
      <c r="BF7" s="95">
        <f t="shared" ref="BF7:BF8" si="17">I7+U7+AG7+AS7</f>
        <v>0</v>
      </c>
      <c r="BG7" s="96">
        <f t="shared" ref="BG7:BG8" si="18">J7+V7+AH7+AT7</f>
        <v>0</v>
      </c>
      <c r="BH7" s="96">
        <f t="shared" ref="BH7:BH8" si="19">K7+W7+AI7+AU7</f>
        <v>0</v>
      </c>
      <c r="BI7" s="96">
        <f t="shared" ref="BI7:BI8" si="20">L7+X7+AJ7+AV7</f>
        <v>0</v>
      </c>
      <c r="BJ7" s="96">
        <f t="shared" ref="BJ7:BJ8" si="21">M7+Y7+AK7+AW7</f>
        <v>0</v>
      </c>
      <c r="BK7" s="97">
        <f t="shared" ref="BK7:BK8" si="22">N7+Z7+AL7+AX7</f>
        <v>0</v>
      </c>
      <c r="BL7" s="88"/>
      <c r="BM7" s="88"/>
      <c r="BN7" s="88"/>
      <c r="BO7" s="88"/>
      <c r="BP7" s="88"/>
      <c r="BQ7" s="88"/>
      <c r="BR7" s="88"/>
      <c r="BS7" s="88"/>
      <c r="BT7" s="88"/>
      <c r="BU7" s="88"/>
      <c r="BV7" s="88"/>
      <c r="BW7" s="88"/>
      <c r="BX7" s="88"/>
    </row>
    <row r="8" spans="2:76" x14ac:dyDescent="0.3">
      <c r="B8" s="73" t="s">
        <v>125</v>
      </c>
      <c r="C8" s="442"/>
      <c r="D8" s="443"/>
      <c r="E8" s="443"/>
      <c r="F8" s="443"/>
      <c r="G8" s="443"/>
      <c r="H8" s="444"/>
      <c r="I8" s="443"/>
      <c r="J8" s="443"/>
      <c r="K8" s="443"/>
      <c r="L8" s="443"/>
      <c r="M8" s="443"/>
      <c r="N8" s="443"/>
      <c r="O8" s="442"/>
      <c r="P8" s="443"/>
      <c r="Q8" s="443"/>
      <c r="R8" s="443"/>
      <c r="S8" s="443"/>
      <c r="T8" s="444"/>
      <c r="U8" s="443"/>
      <c r="V8" s="443"/>
      <c r="W8" s="443"/>
      <c r="X8" s="443"/>
      <c r="Y8" s="443"/>
      <c r="Z8" s="443"/>
      <c r="AA8" s="442"/>
      <c r="AB8" s="443"/>
      <c r="AC8" s="443"/>
      <c r="AD8" s="443"/>
      <c r="AE8" s="443"/>
      <c r="AF8" s="444"/>
      <c r="AG8" s="443"/>
      <c r="AH8" s="443"/>
      <c r="AI8" s="443"/>
      <c r="AJ8" s="443"/>
      <c r="AK8" s="443"/>
      <c r="AL8" s="443"/>
      <c r="AM8" s="442"/>
      <c r="AN8" s="443"/>
      <c r="AO8" s="443"/>
      <c r="AP8" s="443"/>
      <c r="AQ8" s="443"/>
      <c r="AR8" s="444"/>
      <c r="AS8" s="442"/>
      <c r="AT8" s="443"/>
      <c r="AU8" s="443"/>
      <c r="AV8" s="443"/>
      <c r="AW8" s="443"/>
      <c r="AX8" s="444"/>
      <c r="AY8" s="88"/>
      <c r="AZ8" s="95">
        <f t="shared" si="11"/>
        <v>0</v>
      </c>
      <c r="BA8" s="96">
        <f t="shared" si="12"/>
        <v>0</v>
      </c>
      <c r="BB8" s="96">
        <f t="shared" si="13"/>
        <v>0</v>
      </c>
      <c r="BC8" s="96">
        <f t="shared" si="14"/>
        <v>0</v>
      </c>
      <c r="BD8" s="96">
        <f t="shared" si="15"/>
        <v>0</v>
      </c>
      <c r="BE8" s="97">
        <f t="shared" si="16"/>
        <v>0</v>
      </c>
      <c r="BF8" s="95">
        <f t="shared" si="17"/>
        <v>0</v>
      </c>
      <c r="BG8" s="96">
        <f t="shared" si="18"/>
        <v>0</v>
      </c>
      <c r="BH8" s="96">
        <f t="shared" si="19"/>
        <v>0</v>
      </c>
      <c r="BI8" s="96">
        <f t="shared" si="20"/>
        <v>0</v>
      </c>
      <c r="BJ8" s="96">
        <f t="shared" si="21"/>
        <v>0</v>
      </c>
      <c r="BK8" s="97">
        <f t="shared" si="22"/>
        <v>0</v>
      </c>
      <c r="BL8" s="88"/>
      <c r="BM8" s="88"/>
      <c r="BN8" s="88"/>
      <c r="BO8" s="88"/>
      <c r="BP8" s="88"/>
      <c r="BQ8" s="88"/>
      <c r="BR8" s="88"/>
      <c r="BS8" s="88"/>
      <c r="BT8" s="88"/>
      <c r="BU8" s="88"/>
      <c r="BV8" s="88"/>
      <c r="BW8" s="88"/>
      <c r="BX8" s="88"/>
    </row>
    <row r="9" spans="2:76" x14ac:dyDescent="0.3">
      <c r="B9" s="73" t="s">
        <v>126</v>
      </c>
      <c r="C9" s="442"/>
      <c r="D9" s="443"/>
      <c r="E9" s="443"/>
      <c r="F9" s="443"/>
      <c r="G9" s="443"/>
      <c r="H9" s="444"/>
      <c r="I9" s="443"/>
      <c r="J9" s="443"/>
      <c r="K9" s="443"/>
      <c r="L9" s="443"/>
      <c r="M9" s="443"/>
      <c r="N9" s="443"/>
      <c r="O9" s="442"/>
      <c r="P9" s="443"/>
      <c r="Q9" s="443"/>
      <c r="R9" s="443"/>
      <c r="S9" s="443"/>
      <c r="T9" s="444"/>
      <c r="U9" s="443"/>
      <c r="V9" s="443"/>
      <c r="W9" s="443"/>
      <c r="X9" s="443"/>
      <c r="Y9" s="443"/>
      <c r="Z9" s="443"/>
      <c r="AA9" s="442"/>
      <c r="AB9" s="443"/>
      <c r="AC9" s="443"/>
      <c r="AD9" s="443"/>
      <c r="AE9" s="443"/>
      <c r="AF9" s="444"/>
      <c r="AG9" s="443"/>
      <c r="AH9" s="443"/>
      <c r="AI9" s="443"/>
      <c r="AJ9" s="443"/>
      <c r="AK9" s="443"/>
      <c r="AL9" s="443"/>
      <c r="AM9" s="442"/>
      <c r="AN9" s="443"/>
      <c r="AO9" s="443"/>
      <c r="AP9" s="443"/>
      <c r="AQ9" s="443"/>
      <c r="AR9" s="444"/>
      <c r="AS9" s="442"/>
      <c r="AT9" s="443"/>
      <c r="AU9" s="443"/>
      <c r="AV9" s="443"/>
      <c r="AW9" s="443"/>
      <c r="AX9" s="444"/>
      <c r="AY9" s="88"/>
      <c r="AZ9" s="95">
        <f t="shared" si="0"/>
        <v>0</v>
      </c>
      <c r="BA9" s="96">
        <f t="shared" ref="BA9:BA13" si="23">D9+P9+AB9+AN9</f>
        <v>0</v>
      </c>
      <c r="BB9" s="96">
        <f t="shared" si="1"/>
        <v>0</v>
      </c>
      <c r="BC9" s="96">
        <f t="shared" si="2"/>
        <v>0</v>
      </c>
      <c r="BD9" s="96">
        <f t="shared" si="3"/>
        <v>0</v>
      </c>
      <c r="BE9" s="97">
        <f t="shared" si="4"/>
        <v>0</v>
      </c>
      <c r="BF9" s="95">
        <f t="shared" si="5"/>
        <v>0</v>
      </c>
      <c r="BG9" s="96">
        <f t="shared" si="6"/>
        <v>0</v>
      </c>
      <c r="BH9" s="96">
        <f t="shared" si="7"/>
        <v>0</v>
      </c>
      <c r="BI9" s="96">
        <f t="shared" si="8"/>
        <v>0</v>
      </c>
      <c r="BJ9" s="96">
        <f t="shared" si="9"/>
        <v>0</v>
      </c>
      <c r="BK9" s="97">
        <f t="shared" si="10"/>
        <v>0</v>
      </c>
      <c r="BL9" s="88"/>
      <c r="BM9" s="88">
        <f>AZ9-Capex_Fcast_Total!C30*CPI_adj_Jun21</f>
        <v>-10326.463463324642</v>
      </c>
      <c r="BN9" s="88">
        <f>BA9-Capex_Fcast_Total!D30*CPI_adj_Jun21</f>
        <v>-12011.237600224964</v>
      </c>
      <c r="BO9" s="88">
        <f>BB9-Capex_Fcast_Total!E30*CPI_adj_Jun21</f>
        <v>-11109.351181153601</v>
      </c>
      <c r="BP9" s="88">
        <f>BC9-Capex_Fcast_Total!F30*CPI_adj_Jun21</f>
        <v>-11665.868343078311</v>
      </c>
      <c r="BQ9" s="88">
        <f>BD9-Capex_Fcast_Total!G30*CPI_adj_Jun21</f>
        <v>-10833.550348110495</v>
      </c>
      <c r="BR9" s="88">
        <f>BE9-Capex_Fcast_Total!H30*CPI_adj_Jun21</f>
        <v>-11897.890185493794</v>
      </c>
      <c r="BS9" s="88">
        <f>BF9-Capex_Fcast_Total!I30*CPI_adj_Jun21</f>
        <v>-5996.6092114013891</v>
      </c>
      <c r="BT9" s="88">
        <f>BG9-Capex_Fcast_Total!J30*CPI_adj_Jun21</f>
        <v>-11961.395446606053</v>
      </c>
      <c r="BU9" s="88">
        <f>BH9-Capex_Fcast_Total!K30*CPI_adj_Jun21</f>
        <v>-12091.984282549298</v>
      </c>
      <c r="BV9" s="88">
        <f>BI9-Capex_Fcast_Total!L30*CPI_adj_Jun21</f>
        <v>-12287.061936485068</v>
      </c>
      <c r="BW9" s="88">
        <f>BJ9-Capex_Fcast_Total!M30*CPI_adj_Jun21</f>
        <v>-12525.997631307097</v>
      </c>
      <c r="BX9" s="88">
        <f>BK9-Capex_Fcast_Total!N30*CPI_adj_Jun21</f>
        <v>-12717.822745397736</v>
      </c>
    </row>
    <row r="10" spans="2:76" x14ac:dyDescent="0.3">
      <c r="B10" s="73" t="s">
        <v>127</v>
      </c>
      <c r="C10" s="442"/>
      <c r="D10" s="443"/>
      <c r="E10" s="443"/>
      <c r="F10" s="443"/>
      <c r="G10" s="443"/>
      <c r="H10" s="444"/>
      <c r="I10" s="443"/>
      <c r="J10" s="443"/>
      <c r="K10" s="443"/>
      <c r="L10" s="443"/>
      <c r="M10" s="443"/>
      <c r="N10" s="443"/>
      <c r="O10" s="442"/>
      <c r="P10" s="443"/>
      <c r="Q10" s="443"/>
      <c r="R10" s="443"/>
      <c r="S10" s="443"/>
      <c r="T10" s="444"/>
      <c r="U10" s="443"/>
      <c r="V10" s="443"/>
      <c r="W10" s="443"/>
      <c r="X10" s="443"/>
      <c r="Y10" s="443"/>
      <c r="Z10" s="443"/>
      <c r="AA10" s="442"/>
      <c r="AB10" s="443"/>
      <c r="AC10" s="443"/>
      <c r="AD10" s="443"/>
      <c r="AE10" s="443"/>
      <c r="AF10" s="444"/>
      <c r="AG10" s="443"/>
      <c r="AH10" s="443"/>
      <c r="AI10" s="443"/>
      <c r="AJ10" s="443"/>
      <c r="AK10" s="443"/>
      <c r="AL10" s="443"/>
      <c r="AM10" s="442"/>
      <c r="AN10" s="443"/>
      <c r="AO10" s="443"/>
      <c r="AP10" s="443"/>
      <c r="AQ10" s="443"/>
      <c r="AR10" s="444"/>
      <c r="AS10" s="442"/>
      <c r="AT10" s="443"/>
      <c r="AU10" s="443"/>
      <c r="AV10" s="443"/>
      <c r="AW10" s="443"/>
      <c r="AX10" s="444"/>
      <c r="AY10" s="88"/>
      <c r="AZ10" s="95">
        <f t="shared" si="0"/>
        <v>0</v>
      </c>
      <c r="BA10" s="96">
        <f t="shared" si="23"/>
        <v>0</v>
      </c>
      <c r="BB10" s="96">
        <f t="shared" si="1"/>
        <v>0</v>
      </c>
      <c r="BC10" s="297">
        <f t="shared" si="2"/>
        <v>0</v>
      </c>
      <c r="BD10" s="96">
        <f t="shared" si="3"/>
        <v>0</v>
      </c>
      <c r="BE10" s="97">
        <f t="shared" si="4"/>
        <v>0</v>
      </c>
      <c r="BF10" s="95">
        <f t="shared" si="5"/>
        <v>0</v>
      </c>
      <c r="BG10" s="96">
        <f t="shared" si="6"/>
        <v>0</v>
      </c>
      <c r="BH10" s="96">
        <f t="shared" si="7"/>
        <v>0</v>
      </c>
      <c r="BI10" s="96">
        <f t="shared" si="8"/>
        <v>0</v>
      </c>
      <c r="BJ10" s="96">
        <f t="shared" si="9"/>
        <v>0</v>
      </c>
      <c r="BK10" s="97">
        <f t="shared" si="10"/>
        <v>0</v>
      </c>
      <c r="BL10" s="88"/>
      <c r="BM10" s="88">
        <f>AZ10-Capex_Fcast_Total!C31*CPI_adj_Jun21</f>
        <v>-16164.283537117279</v>
      </c>
      <c r="BN10" s="88">
        <f>BA10-Capex_Fcast_Total!D31*CPI_adj_Jun21</f>
        <v>-14772.54359197397</v>
      </c>
      <c r="BO10" s="88">
        <f>BB10-Capex_Fcast_Total!E31*CPI_adj_Jun21</f>
        <v>-20641.33051058658</v>
      </c>
      <c r="BP10" s="302">
        <f>BC10-Capex_Fcast_Total!F31*CPI_adj_Jun21</f>
        <v>-29631.49271603021</v>
      </c>
      <c r="BQ10" s="88">
        <f>BD10-Capex_Fcast_Total!G31*CPI_adj_Jun21</f>
        <v>-21872.817787538366</v>
      </c>
      <c r="BR10" s="88">
        <f>BE10-Capex_Fcast_Total!H31*CPI_adj_Jun21</f>
        <v>-21570.063445193871</v>
      </c>
      <c r="BS10" s="88">
        <f>BF10-Capex_Fcast_Total!I31*CPI_adj_Jun21</f>
        <v>-10805.947583008015</v>
      </c>
      <c r="BT10" s="88">
        <f>BG10-Capex_Fcast_Total!J31*CPI_adj_Jun21</f>
        <v>-22040.738195099068</v>
      </c>
      <c r="BU10" s="88">
        <f>BH10-Capex_Fcast_Total!K31*CPI_adj_Jun21</f>
        <v>-22092.612465099464</v>
      </c>
      <c r="BV10" s="88">
        <f>BI10-Capex_Fcast_Total!L31*CPI_adj_Jun21</f>
        <v>-21911.017932305531</v>
      </c>
      <c r="BW10" s="88">
        <f>BJ10-Capex_Fcast_Total!M31*CPI_adj_Jun21</f>
        <v>-21845.008103518769</v>
      </c>
      <c r="BX10" s="88">
        <f>BK10-Capex_Fcast_Total!N31*CPI_adj_Jun21</f>
        <v>-21996.150553869418</v>
      </c>
    </row>
    <row r="11" spans="2:76" x14ac:dyDescent="0.3">
      <c r="B11" s="73" t="s">
        <v>128</v>
      </c>
      <c r="C11" s="442"/>
      <c r="D11" s="443"/>
      <c r="E11" s="443"/>
      <c r="F11" s="443"/>
      <c r="G11" s="443"/>
      <c r="H11" s="444"/>
      <c r="I11" s="443"/>
      <c r="J11" s="443"/>
      <c r="K11" s="443"/>
      <c r="L11" s="443"/>
      <c r="M11" s="443"/>
      <c r="N11" s="443"/>
      <c r="O11" s="442"/>
      <c r="P11" s="443"/>
      <c r="Q11" s="443"/>
      <c r="R11" s="443"/>
      <c r="S11" s="443"/>
      <c r="T11" s="444"/>
      <c r="U11" s="443"/>
      <c r="V11" s="443"/>
      <c r="W11" s="443"/>
      <c r="X11" s="443"/>
      <c r="Y11" s="443"/>
      <c r="Z11" s="443"/>
      <c r="AA11" s="442"/>
      <c r="AB11" s="443"/>
      <c r="AC11" s="443"/>
      <c r="AD11" s="443"/>
      <c r="AE11" s="443"/>
      <c r="AF11" s="444"/>
      <c r="AG11" s="443"/>
      <c r="AH11" s="443"/>
      <c r="AI11" s="443"/>
      <c r="AJ11" s="443"/>
      <c r="AK11" s="443"/>
      <c r="AL11" s="443"/>
      <c r="AM11" s="442"/>
      <c r="AN11" s="443"/>
      <c r="AO11" s="443"/>
      <c r="AP11" s="443"/>
      <c r="AQ11" s="443"/>
      <c r="AR11" s="444"/>
      <c r="AS11" s="442"/>
      <c r="AT11" s="443"/>
      <c r="AU11" s="443"/>
      <c r="AV11" s="443"/>
      <c r="AW11" s="443"/>
      <c r="AX11" s="444"/>
      <c r="AY11" s="88"/>
      <c r="AZ11" s="298">
        <f t="shared" si="0"/>
        <v>0</v>
      </c>
      <c r="BA11" s="96">
        <f t="shared" si="23"/>
        <v>0</v>
      </c>
      <c r="BB11" s="96">
        <f t="shared" si="1"/>
        <v>0</v>
      </c>
      <c r="BC11" s="96">
        <f t="shared" si="2"/>
        <v>0</v>
      </c>
      <c r="BD11" s="96">
        <f t="shared" si="3"/>
        <v>0</v>
      </c>
      <c r="BE11" s="97">
        <f t="shared" si="4"/>
        <v>0</v>
      </c>
      <c r="BF11" s="95">
        <f t="shared" si="5"/>
        <v>0</v>
      </c>
      <c r="BG11" s="96">
        <f t="shared" si="6"/>
        <v>0</v>
      </c>
      <c r="BH11" s="96">
        <f t="shared" si="7"/>
        <v>0</v>
      </c>
      <c r="BI11" s="96">
        <f t="shared" si="8"/>
        <v>0</v>
      </c>
      <c r="BJ11" s="96">
        <f t="shared" si="9"/>
        <v>0</v>
      </c>
      <c r="BK11" s="97">
        <f t="shared" si="10"/>
        <v>0</v>
      </c>
      <c r="BL11" s="88"/>
      <c r="BM11" s="302">
        <f>AZ11-Capex_Fcast_Total!C32*CPI_adj_Jun21</f>
        <v>-6798.3514630549471</v>
      </c>
      <c r="BN11" s="88">
        <f>BA11-Capex_Fcast_Total!D32*CPI_adj_Jun21</f>
        <v>-3077.9101301844389</v>
      </c>
      <c r="BO11" s="88">
        <f>BB11-Capex_Fcast_Total!E32*CPI_adj_Jun21</f>
        <v>-6641.7800136903261</v>
      </c>
      <c r="BP11" s="88">
        <f>BC11-Capex_Fcast_Total!F32*CPI_adj_Jun21</f>
        <v>-7741.0903770502955</v>
      </c>
      <c r="BQ11" s="88">
        <f>BD11-Capex_Fcast_Total!G32*CPI_adj_Jun21</f>
        <v>-6965.0085801045479</v>
      </c>
      <c r="BR11" s="88">
        <f>BE11-Capex_Fcast_Total!H32*CPI_adj_Jun21</f>
        <v>-6765.2401611852283</v>
      </c>
      <c r="BS11" s="88">
        <f>BF11-Capex_Fcast_Total!I32*CPI_adj_Jun21</f>
        <v>-3407.18446532997</v>
      </c>
      <c r="BT11" s="88">
        <f>BG11-Capex_Fcast_Total!J32*CPI_adj_Jun21</f>
        <v>-6785.5583684548101</v>
      </c>
      <c r="BU11" s="88">
        <f>BH11-Capex_Fcast_Total!K32*CPI_adj_Jun21</f>
        <v>-6848.1039955550004</v>
      </c>
      <c r="BV11" s="88">
        <f>BI11-Capex_Fcast_Total!L32*CPI_adj_Jun21</f>
        <v>-6946.3913435837449</v>
      </c>
      <c r="BW11" s="88">
        <f>BJ11-Capex_Fcast_Total!M32*CPI_adj_Jun21</f>
        <v>-7070.6347200815626</v>
      </c>
      <c r="BX11" s="88">
        <f>BK11-Capex_Fcast_Total!N32*CPI_adj_Jun21</f>
        <v>-7168.7464325106766</v>
      </c>
    </row>
    <row r="12" spans="2:76" x14ac:dyDescent="0.3">
      <c r="B12" s="73" t="s">
        <v>111</v>
      </c>
      <c r="C12" s="442"/>
      <c r="D12" s="443"/>
      <c r="E12" s="443"/>
      <c r="F12" s="443"/>
      <c r="G12" s="443"/>
      <c r="H12" s="444"/>
      <c r="I12" s="443"/>
      <c r="J12" s="443"/>
      <c r="K12" s="443"/>
      <c r="L12" s="443"/>
      <c r="M12" s="443"/>
      <c r="N12" s="443"/>
      <c r="O12" s="442"/>
      <c r="P12" s="443"/>
      <c r="Q12" s="443"/>
      <c r="R12" s="443"/>
      <c r="S12" s="443"/>
      <c r="T12" s="444"/>
      <c r="U12" s="443"/>
      <c r="V12" s="443"/>
      <c r="W12" s="443"/>
      <c r="X12" s="443"/>
      <c r="Y12" s="443"/>
      <c r="Z12" s="443"/>
      <c r="AA12" s="442"/>
      <c r="AB12" s="443"/>
      <c r="AC12" s="443"/>
      <c r="AD12" s="443"/>
      <c r="AE12" s="443"/>
      <c r="AF12" s="444"/>
      <c r="AG12" s="443"/>
      <c r="AH12" s="443"/>
      <c r="AI12" s="443"/>
      <c r="AJ12" s="443"/>
      <c r="AK12" s="443"/>
      <c r="AL12" s="443"/>
      <c r="AM12" s="442"/>
      <c r="AN12" s="443"/>
      <c r="AO12" s="443"/>
      <c r="AP12" s="443"/>
      <c r="AQ12" s="443"/>
      <c r="AR12" s="444"/>
      <c r="AS12" s="442"/>
      <c r="AT12" s="443"/>
      <c r="AU12" s="443"/>
      <c r="AV12" s="443"/>
      <c r="AW12" s="443"/>
      <c r="AX12" s="444"/>
      <c r="AY12" s="88"/>
      <c r="AZ12" s="298">
        <f t="shared" ref="AZ12" si="24">C12+O12+AA12+AM12</f>
        <v>0</v>
      </c>
      <c r="BA12" s="96">
        <f t="shared" ref="BA12" si="25">D12+P12+AB12+AN12</f>
        <v>0</v>
      </c>
      <c r="BB12" s="96">
        <f t="shared" ref="BB12" si="26">E12+Q12+AC12+AO12</f>
        <v>0</v>
      </c>
      <c r="BC12" s="96">
        <f t="shared" ref="BC12" si="27">F12+R12+AD12+AP12</f>
        <v>0</v>
      </c>
      <c r="BD12" s="96">
        <f t="shared" ref="BD12" si="28">G12+S12+AE12+AQ12</f>
        <v>0</v>
      </c>
      <c r="BE12" s="97">
        <f t="shared" ref="BE12" si="29">H12+T12+AF12+AR12</f>
        <v>0</v>
      </c>
      <c r="BF12" s="95">
        <f t="shared" si="5"/>
        <v>0</v>
      </c>
      <c r="BG12" s="96">
        <f t="shared" si="6"/>
        <v>0</v>
      </c>
      <c r="BH12" s="96">
        <f t="shared" si="7"/>
        <v>0</v>
      </c>
      <c r="BI12" s="96">
        <f t="shared" si="8"/>
        <v>0</v>
      </c>
      <c r="BJ12" s="96">
        <f t="shared" si="9"/>
        <v>0</v>
      </c>
      <c r="BK12" s="97">
        <f t="shared" si="10"/>
        <v>0</v>
      </c>
      <c r="BL12" s="88"/>
      <c r="BM12" s="302">
        <f>AZ12-Capex_Fcast_Total!C33*CPI_adj_Jun21</f>
        <v>-9250.1282492174705</v>
      </c>
      <c r="BN12" s="88">
        <f>BA12-Capex_Fcast_Total!D33*CPI_adj_Jun21</f>
        <v>-7278.1111020498511</v>
      </c>
      <c r="BO12" s="88">
        <f>BB12-Capex_Fcast_Total!E33*CPI_adj_Jun21</f>
        <v>-7098.5392345094069</v>
      </c>
      <c r="BP12" s="88">
        <f>BC12-Capex_Fcast_Total!F33*CPI_adj_Jun21</f>
        <v>-5176.7711366277936</v>
      </c>
      <c r="BQ12" s="88">
        <f>BD12-Capex_Fcast_Total!G33*CPI_adj_Jun21</f>
        <v>-6211.0034073239094</v>
      </c>
      <c r="BR12" s="88">
        <f>BE12-Capex_Fcast_Total!H33*CPI_adj_Jun21</f>
        <v>-6559.0957834523515</v>
      </c>
      <c r="BS12" s="88">
        <f>BF12-Capex_Fcast_Total!I33*CPI_adj_Jun21</f>
        <v>-3301.2526611909448</v>
      </c>
      <c r="BT12" s="88">
        <f>BG12-Capex_Fcast_Total!J33*CPI_adj_Jun21</f>
        <v>-6565.6586897492862</v>
      </c>
      <c r="BU12" s="88">
        <f>BH12-Capex_Fcast_Total!K33*CPI_adj_Jun21</f>
        <v>-6616.5588805101934</v>
      </c>
      <c r="BV12" s="88">
        <f>BI12-Capex_Fcast_Total!L33*CPI_adj_Jun21</f>
        <v>-6701.3404372072137</v>
      </c>
      <c r="BW12" s="88">
        <f>BJ12-Capex_Fcast_Total!M33*CPI_adj_Jun21</f>
        <v>-6812.1339247768919</v>
      </c>
      <c r="BX12" s="88">
        <f>BK12-Capex_Fcast_Total!N33*CPI_adj_Jun21</f>
        <v>-6898.1375462407004</v>
      </c>
    </row>
    <row r="13" spans="2:76" x14ac:dyDescent="0.3">
      <c r="B13" s="73" t="s">
        <v>129</v>
      </c>
      <c r="C13" s="442"/>
      <c r="D13" s="443"/>
      <c r="E13" s="443"/>
      <c r="F13" s="443"/>
      <c r="G13" s="443"/>
      <c r="H13" s="444"/>
      <c r="I13" s="443"/>
      <c r="J13" s="443"/>
      <c r="K13" s="443"/>
      <c r="L13" s="443"/>
      <c r="M13" s="443"/>
      <c r="N13" s="443"/>
      <c r="O13" s="442"/>
      <c r="P13" s="443"/>
      <c r="Q13" s="443"/>
      <c r="R13" s="443"/>
      <c r="S13" s="443"/>
      <c r="T13" s="444"/>
      <c r="U13" s="443"/>
      <c r="V13" s="443"/>
      <c r="W13" s="443"/>
      <c r="X13" s="443"/>
      <c r="Y13" s="443"/>
      <c r="Z13" s="443"/>
      <c r="AA13" s="442"/>
      <c r="AB13" s="443"/>
      <c r="AC13" s="443"/>
      <c r="AD13" s="443"/>
      <c r="AE13" s="443"/>
      <c r="AF13" s="444"/>
      <c r="AG13" s="443"/>
      <c r="AH13" s="443"/>
      <c r="AI13" s="443"/>
      <c r="AJ13" s="443"/>
      <c r="AK13" s="443"/>
      <c r="AL13" s="443"/>
      <c r="AM13" s="442"/>
      <c r="AN13" s="443"/>
      <c r="AO13" s="443"/>
      <c r="AP13" s="443"/>
      <c r="AQ13" s="443"/>
      <c r="AR13" s="444"/>
      <c r="AS13" s="442"/>
      <c r="AT13" s="443"/>
      <c r="AU13" s="443"/>
      <c r="AV13" s="443"/>
      <c r="AW13" s="443"/>
      <c r="AX13" s="444"/>
      <c r="AY13" s="88"/>
      <c r="AZ13" s="298">
        <f t="shared" si="0"/>
        <v>0</v>
      </c>
      <c r="BA13" s="96">
        <f t="shared" si="23"/>
        <v>0</v>
      </c>
      <c r="BB13" s="96">
        <f t="shared" si="1"/>
        <v>0</v>
      </c>
      <c r="BC13" s="96">
        <f t="shared" si="2"/>
        <v>0</v>
      </c>
      <c r="BD13" s="96">
        <f t="shared" si="3"/>
        <v>0</v>
      </c>
      <c r="BE13" s="97">
        <f t="shared" si="4"/>
        <v>0</v>
      </c>
      <c r="BF13" s="95">
        <f t="shared" si="5"/>
        <v>0</v>
      </c>
      <c r="BG13" s="96">
        <f t="shared" si="6"/>
        <v>0</v>
      </c>
      <c r="BH13" s="96">
        <f t="shared" si="7"/>
        <v>0</v>
      </c>
      <c r="BI13" s="96">
        <f t="shared" si="8"/>
        <v>0</v>
      </c>
      <c r="BJ13" s="96">
        <f t="shared" si="9"/>
        <v>0</v>
      </c>
      <c r="BK13" s="97">
        <f t="shared" si="10"/>
        <v>0</v>
      </c>
      <c r="BL13" s="88"/>
      <c r="BM13" s="302">
        <f>AZ13-Capex_Fcast_Total!C34*CPI_adj_Jun21</f>
        <v>-24150.421783830028</v>
      </c>
      <c r="BN13" s="88">
        <f>BA13-Capex_Fcast_Total!D34*CPI_adj_Jun21</f>
        <v>-420.52774375702762</v>
      </c>
      <c r="BO13" s="88">
        <f>BB13-Capex_Fcast_Total!E34*CPI_adj_Jun21</f>
        <v>-136.02267402540971</v>
      </c>
      <c r="BP13" s="88">
        <f>BC13-Capex_Fcast_Total!F34*CPI_adj_Jun21</f>
        <v>-130.66536794199757</v>
      </c>
      <c r="BQ13" s="88">
        <f>BD13-Capex_Fcast_Total!G34*CPI_adj_Jun21</f>
        <v>-11044.285454429641</v>
      </c>
      <c r="BR13" s="88">
        <f>BE13-Capex_Fcast_Total!H34*CPI_adj_Jun21</f>
        <v>-13286.370179811529</v>
      </c>
      <c r="BS13" s="88">
        <f>BF13-Capex_Fcast_Total!I34*CPI_adj_Jun21</f>
        <v>-7755.746755811846</v>
      </c>
      <c r="BT13" s="88">
        <f>BG13-Capex_Fcast_Total!J34*CPI_adj_Jun21</f>
        <v>-15577.185930025613</v>
      </c>
      <c r="BU13" s="88">
        <f>BH13-Capex_Fcast_Total!K34*CPI_adj_Jun21</f>
        <v>-13430.618841553272</v>
      </c>
      <c r="BV13" s="88">
        <f>BI13-Capex_Fcast_Total!L34*CPI_adj_Jun21</f>
        <v>-11261.457146835319</v>
      </c>
      <c r="BW13" s="88">
        <f>BJ13-Capex_Fcast_Total!M34*CPI_adj_Jun21</f>
        <v>-11308.566482382696</v>
      </c>
      <c r="BX13" s="88">
        <f>BK13-Capex_Fcast_Total!N34*CPI_adj_Jun21</f>
        <v>-11351.858035661162</v>
      </c>
    </row>
    <row r="14" spans="2:76" x14ac:dyDescent="0.3">
      <c r="B14" s="73" t="s">
        <v>130</v>
      </c>
      <c r="C14" s="442"/>
      <c r="D14" s="443"/>
      <c r="E14" s="443"/>
      <c r="F14" s="443"/>
      <c r="G14" s="443"/>
      <c r="H14" s="444"/>
      <c r="I14" s="443"/>
      <c r="J14" s="443"/>
      <c r="K14" s="443"/>
      <c r="L14" s="443"/>
      <c r="M14" s="443"/>
      <c r="N14" s="443"/>
      <c r="O14" s="442"/>
      <c r="P14" s="443"/>
      <c r="Q14" s="443"/>
      <c r="R14" s="443"/>
      <c r="S14" s="443"/>
      <c r="T14" s="444"/>
      <c r="U14" s="443"/>
      <c r="V14" s="443"/>
      <c r="W14" s="443"/>
      <c r="X14" s="443"/>
      <c r="Y14" s="443"/>
      <c r="Z14" s="443"/>
      <c r="AA14" s="442"/>
      <c r="AB14" s="443"/>
      <c r="AC14" s="443"/>
      <c r="AD14" s="443"/>
      <c r="AE14" s="443"/>
      <c r="AF14" s="444"/>
      <c r="AG14" s="443"/>
      <c r="AH14" s="443"/>
      <c r="AI14" s="443"/>
      <c r="AJ14" s="443"/>
      <c r="AK14" s="443"/>
      <c r="AL14" s="443"/>
      <c r="AM14" s="442"/>
      <c r="AN14" s="443"/>
      <c r="AO14" s="443"/>
      <c r="AP14" s="443"/>
      <c r="AQ14" s="443"/>
      <c r="AR14" s="444"/>
      <c r="AS14" s="442"/>
      <c r="AT14" s="443"/>
      <c r="AU14" s="443"/>
      <c r="AV14" s="443"/>
      <c r="AW14" s="443"/>
      <c r="AX14" s="444"/>
      <c r="AY14" s="88"/>
      <c r="AZ14" s="95">
        <f t="shared" si="0"/>
        <v>0</v>
      </c>
      <c r="BA14" s="96">
        <f t="shared" ref="BA14" si="30">D14+P14+AB14+AN14</f>
        <v>0</v>
      </c>
      <c r="BB14" s="96">
        <f t="shared" ref="BB14" si="31">E14+Q14+AC14+AO14</f>
        <v>0</v>
      </c>
      <c r="BC14" s="96">
        <f t="shared" ref="BC14" si="32">F14+R14+AD14+AP14</f>
        <v>0</v>
      </c>
      <c r="BD14" s="96">
        <f t="shared" ref="BD14" si="33">G14+S14+AE14+AQ14</f>
        <v>0</v>
      </c>
      <c r="BE14" s="97">
        <f t="shared" ref="BE14" si="34">H14+T14+AF14+AR14</f>
        <v>0</v>
      </c>
      <c r="BF14" s="300">
        <f t="shared" si="5"/>
        <v>0</v>
      </c>
      <c r="BG14" s="90">
        <f t="shared" si="6"/>
        <v>0</v>
      </c>
      <c r="BH14" s="90">
        <f t="shared" si="7"/>
        <v>0</v>
      </c>
      <c r="BI14" s="90">
        <f t="shared" si="8"/>
        <v>0</v>
      </c>
      <c r="BJ14" s="90">
        <f t="shared" si="9"/>
        <v>0</v>
      </c>
      <c r="BK14" s="301">
        <f t="shared" si="10"/>
        <v>0</v>
      </c>
      <c r="BL14" s="88"/>
      <c r="BM14" s="88">
        <f>AZ14-Capex_Fcast_Total!C35*CPI_adj_Jun21</f>
        <v>-1063.6569739988665</v>
      </c>
      <c r="BN14" s="88">
        <f>BA14-Capex_Fcast_Total!D35*CPI_adj_Jun21</f>
        <v>-1195.2991621480448</v>
      </c>
      <c r="BO14" s="88">
        <f>BB14-Capex_Fcast_Total!E35*CPI_adj_Jun21</f>
        <v>-604.88481121809582</v>
      </c>
      <c r="BP14" s="88">
        <f>BC14-Capex_Fcast_Total!F35*CPI_adj_Jun21</f>
        <v>-1087.530602097281</v>
      </c>
      <c r="BQ14" s="88">
        <f>BD14-Capex_Fcast_Total!G35*CPI_adj_Jun21</f>
        <v>-1131.1430053857075</v>
      </c>
      <c r="BR14" s="88">
        <f>BE14-Capex_Fcast_Total!H35*CPI_adj_Jun21</f>
        <v>-1138.6904540799792</v>
      </c>
      <c r="BS14" s="88">
        <f>BF14-Capex_Fcast_Total!I35*CPI_adj_Jun21</f>
        <v>-571.13101940373849</v>
      </c>
      <c r="BT14" s="88">
        <f>BG14-Capex_Fcast_Total!J35*CPI_adj_Jun21</f>
        <v>-1149.92776320024</v>
      </c>
      <c r="BU14" s="88">
        <f>BH14-Capex_Fcast_Total!K35*CPI_adj_Jun21</f>
        <v>-1158.2268541429662</v>
      </c>
      <c r="BV14" s="88">
        <f>BI14-Capex_Fcast_Total!L35*CPI_adj_Jun21</f>
        <v>-1167.0227194379029</v>
      </c>
      <c r="BW14" s="88">
        <f>BJ14-Capex_Fcast_Total!M35*CPI_adj_Jun21</f>
        <v>-1174.8323893783725</v>
      </c>
      <c r="BX14" s="88">
        <f>BK14-Capex_Fcast_Total!N35*CPI_adj_Jun21</f>
        <v>-1182.1695662080817</v>
      </c>
    </row>
    <row r="15" spans="2:76" x14ac:dyDescent="0.3">
      <c r="B15" s="73" t="s">
        <v>3</v>
      </c>
      <c r="C15" s="445"/>
      <c r="D15" s="446"/>
      <c r="E15" s="446"/>
      <c r="F15" s="446"/>
      <c r="G15" s="446"/>
      <c r="H15" s="447"/>
      <c r="I15" s="446"/>
      <c r="J15" s="446"/>
      <c r="K15" s="446"/>
      <c r="L15" s="446"/>
      <c r="M15" s="446"/>
      <c r="N15" s="446"/>
      <c r="O15" s="445"/>
      <c r="P15" s="446"/>
      <c r="Q15" s="446"/>
      <c r="R15" s="446"/>
      <c r="S15" s="446"/>
      <c r="T15" s="447"/>
      <c r="U15" s="446"/>
      <c r="V15" s="446"/>
      <c r="W15" s="446"/>
      <c r="X15" s="446"/>
      <c r="Y15" s="446"/>
      <c r="Z15" s="446"/>
      <c r="AA15" s="445"/>
      <c r="AB15" s="446"/>
      <c r="AC15" s="446"/>
      <c r="AD15" s="446"/>
      <c r="AE15" s="446"/>
      <c r="AF15" s="447"/>
      <c r="AG15" s="446"/>
      <c r="AH15" s="446"/>
      <c r="AI15" s="446"/>
      <c r="AJ15" s="446"/>
      <c r="AK15" s="446"/>
      <c r="AL15" s="446"/>
      <c r="AM15" s="445"/>
      <c r="AN15" s="446"/>
      <c r="AO15" s="446"/>
      <c r="AP15" s="446"/>
      <c r="AQ15" s="446"/>
      <c r="AR15" s="447"/>
      <c r="AS15" s="445"/>
      <c r="AT15" s="446"/>
      <c r="AU15" s="446"/>
      <c r="AV15" s="446"/>
      <c r="AW15" s="446"/>
      <c r="AX15" s="447"/>
      <c r="AY15" s="88"/>
      <c r="AZ15" s="98">
        <f t="shared" ref="AZ15:BK15" si="35">SUM(AZ6:AZ14)</f>
        <v>0</v>
      </c>
      <c r="BA15" s="92">
        <f t="shared" si="35"/>
        <v>0</v>
      </c>
      <c r="BB15" s="92">
        <f t="shared" si="35"/>
        <v>0</v>
      </c>
      <c r="BC15" s="92">
        <f t="shared" si="35"/>
        <v>0</v>
      </c>
      <c r="BD15" s="92">
        <f t="shared" si="35"/>
        <v>0</v>
      </c>
      <c r="BE15" s="99">
        <f t="shared" si="35"/>
        <v>0</v>
      </c>
      <c r="BF15" s="98">
        <f t="shared" si="35"/>
        <v>0</v>
      </c>
      <c r="BG15" s="92">
        <f t="shared" si="35"/>
        <v>0</v>
      </c>
      <c r="BH15" s="92">
        <f t="shared" si="35"/>
        <v>0</v>
      </c>
      <c r="BI15" s="92">
        <f t="shared" si="35"/>
        <v>0</v>
      </c>
      <c r="BJ15" s="92">
        <f t="shared" si="35"/>
        <v>0</v>
      </c>
      <c r="BK15" s="99">
        <f t="shared" si="35"/>
        <v>0</v>
      </c>
      <c r="BL15" s="88"/>
      <c r="BM15" s="92">
        <f>SUM(BM6:BM14)</f>
        <v>-67753.30547054323</v>
      </c>
      <c r="BN15" s="92">
        <f t="shared" ref="BN15:BR15" si="36">SUM(BN6:BN14)</f>
        <v>-38755.629330338299</v>
      </c>
      <c r="BO15" s="92">
        <f t="shared" si="36"/>
        <v>-46231.908425183414</v>
      </c>
      <c r="BP15" s="92">
        <f t="shared" si="36"/>
        <v>-55433.418542825893</v>
      </c>
      <c r="BQ15" s="92">
        <f t="shared" si="36"/>
        <v>-58057.808582892671</v>
      </c>
      <c r="BR15" s="92">
        <f t="shared" si="36"/>
        <v>-61217.350209216755</v>
      </c>
      <c r="BS15" s="92">
        <f t="shared" ref="BS15:BX15" si="37">SUM(BS6:BS14)</f>
        <v>-31837.871696145903</v>
      </c>
      <c r="BT15" s="92">
        <f t="shared" si="37"/>
        <v>-64080.464393135073</v>
      </c>
      <c r="BU15" s="92">
        <f t="shared" si="37"/>
        <v>-62238.105319410199</v>
      </c>
      <c r="BV15" s="92">
        <f t="shared" si="37"/>
        <v>-60274.291515854777</v>
      </c>
      <c r="BW15" s="92">
        <f t="shared" si="37"/>
        <v>-60737.173251445391</v>
      </c>
      <c r="BX15" s="92">
        <f t="shared" si="37"/>
        <v>-61314.884879887781</v>
      </c>
    </row>
    <row r="16" spans="2:76" x14ac:dyDescent="0.3">
      <c r="C16" s="86"/>
      <c r="D16" s="86"/>
      <c r="E16" s="86"/>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86"/>
      <c r="AL16" s="86"/>
      <c r="AM16" s="86"/>
      <c r="AN16" s="86"/>
      <c r="AO16" s="86"/>
      <c r="AP16" s="86"/>
      <c r="AQ16" s="86"/>
      <c r="AR16" s="86"/>
      <c r="AS16" s="86"/>
      <c r="AT16" s="86"/>
      <c r="AU16" s="86"/>
      <c r="AV16" s="86"/>
      <c r="AW16" s="86"/>
      <c r="AX16" s="86"/>
      <c r="AY16" s="87"/>
      <c r="AZ16" s="299" t="b">
        <f>AZ15=(Capex_Fcast_Direct!Y17+'Downer Support'!D11+Other_codes!H57)*CPI_adj_Jun21</f>
        <v>1</v>
      </c>
      <c r="BA16" s="299" t="b">
        <f>BA15=(Capex_Fcast_Direct!Z17+'Downer Support'!E11+Other_codes!I57)*CPI_adj_Jun21</f>
        <v>1</v>
      </c>
      <c r="BB16" s="299" t="b">
        <f>BB15=(Capex_Fcast_Direct!AA17+'Downer Support'!F11+Other_codes!J57)*CPI_adj_Jun21</f>
        <v>1</v>
      </c>
      <c r="BC16" s="299" t="b">
        <f>BC15=(Capex_Fcast_Direct!AB17+'Downer Support'!G11+Other_codes!K57)*CPI_adj_Jun21</f>
        <v>1</v>
      </c>
      <c r="BD16" s="299" t="b">
        <f>BD15=(Capex_Fcast_Direct!AC17+'Downer Support'!H11+Other_codes!L57)*CPI_adj_Jun21</f>
        <v>1</v>
      </c>
      <c r="BE16" s="299" t="b">
        <f>BE15=(Capex_Fcast_Direct!AD17+'Downer Support'!I11+Other_codes!M57)*CPI_adj_Jun21</f>
        <v>1</v>
      </c>
      <c r="BF16" s="299" t="b">
        <f>BF15=(Capex_Fcast_Direct!AE17+'Downer Support'!J11+Other_codes!N57)*CPI_adj_Jun21</f>
        <v>1</v>
      </c>
      <c r="BG16" s="299" t="b">
        <f>BG15=(Capex_Fcast_Direct!AF17+'Downer Support'!K11+Other_codes!O57)*CPI_adj_Jun21</f>
        <v>1</v>
      </c>
      <c r="BH16" s="299" t="b">
        <f>BH15=(Capex_Fcast_Direct!AG17+'Downer Support'!L11+Other_codes!P57)*CPI_adj_Jun21</f>
        <v>1</v>
      </c>
      <c r="BI16" s="299" t="b">
        <f>BI15=(Capex_Fcast_Direct!AH17+'Downer Support'!M11+Other_codes!Q57)*CPI_adj_Jun21</f>
        <v>1</v>
      </c>
      <c r="BJ16" s="299" t="b">
        <f>BJ15=(Capex_Fcast_Direct!AI17+'Downer Support'!N11+Other_codes!R57)*CPI_adj_Jun21</f>
        <v>1</v>
      </c>
      <c r="BK16" s="299" t="b">
        <f>BK15=(Capex_Fcast_Direct!AJ17+'Downer Support'!O11+Other_codes!S57)*CPI_adj_Jun21</f>
        <v>1</v>
      </c>
    </row>
    <row r="17" spans="3:51" x14ac:dyDescent="0.3">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row>
    <row r="19" spans="3:51" x14ac:dyDescent="0.3">
      <c r="AB19" s="100"/>
      <c r="AY19" s="87"/>
    </row>
    <row r="20" spans="3:51" x14ac:dyDescent="0.3">
      <c r="AB20" s="101"/>
      <c r="AY20" s="87"/>
    </row>
    <row r="21" spans="3:51" x14ac:dyDescent="0.3">
      <c r="AY21" s="87"/>
    </row>
  </sheetData>
  <mergeCells count="6">
    <mergeCell ref="AZ4:BK4"/>
    <mergeCell ref="K1:L1"/>
    <mergeCell ref="O4:Z4"/>
    <mergeCell ref="C4:N4"/>
    <mergeCell ref="AA4:AL4"/>
    <mergeCell ref="AM4:AX4"/>
  </mergeCells>
  <hyperlinks>
    <hyperlink ref="B1" location="Contents!A1" display="Table of Contents" xr:uid="{00000000-0004-0000-1300-000000000000}"/>
  </hyperlinks>
  <pageMargins left="0.7" right="0.7" top="0.75" bottom="0.7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C2:L15"/>
  <sheetViews>
    <sheetView zoomScale="85" zoomScaleNormal="85" workbookViewId="0">
      <selection activeCell="D12" sqref="D12"/>
    </sheetView>
  </sheetViews>
  <sheetFormatPr defaultColWidth="9.109375" defaultRowHeight="14.4" x14ac:dyDescent="0.3"/>
  <cols>
    <col min="1" max="1" width="3.6640625" style="43" customWidth="1"/>
    <col min="2" max="2" width="4.88671875" style="43" customWidth="1"/>
    <col min="3" max="3" width="40.5546875" style="43" customWidth="1"/>
    <col min="4" max="5" width="12.33203125" style="43" customWidth="1"/>
    <col min="6" max="6" width="12.88671875" style="43" customWidth="1"/>
    <col min="7" max="10" width="11.6640625" style="43" bestFit="1" customWidth="1"/>
    <col min="11" max="16384" width="9.109375" style="43"/>
  </cols>
  <sheetData>
    <row r="2" spans="3:12" x14ac:dyDescent="0.3">
      <c r="C2" s="69" t="s">
        <v>292</v>
      </c>
    </row>
    <row r="4" spans="3:12" x14ac:dyDescent="0.3">
      <c r="C4" s="69" t="s">
        <v>290</v>
      </c>
      <c r="D4" s="71" t="s">
        <v>286</v>
      </c>
      <c r="E4" s="71" t="s">
        <v>287</v>
      </c>
      <c r="F4" s="71" t="s">
        <v>116</v>
      </c>
      <c r="G4" s="71" t="s">
        <v>117</v>
      </c>
      <c r="H4" s="71" t="s">
        <v>118</v>
      </c>
      <c r="I4" s="71" t="s">
        <v>165</v>
      </c>
      <c r="J4" s="71" t="s">
        <v>259</v>
      </c>
    </row>
    <row r="5" spans="3:12" x14ac:dyDescent="0.3">
      <c r="C5" s="332" t="s">
        <v>282</v>
      </c>
      <c r="D5" s="333">
        <v>2861740.1001616754</v>
      </c>
      <c r="E5" s="333">
        <v>2780542.2386551606</v>
      </c>
      <c r="F5" s="333">
        <v>3144075.5396034536</v>
      </c>
      <c r="G5" s="333">
        <v>2934327.0432979865</v>
      </c>
      <c r="H5" s="333">
        <v>2819594.0747969039</v>
      </c>
      <c r="I5" s="333">
        <v>2931952.7145151612</v>
      </c>
      <c r="J5" s="333">
        <v>3006814.6698295674</v>
      </c>
    </row>
    <row r="6" spans="3:12" x14ac:dyDescent="0.3">
      <c r="C6" s="70" t="s">
        <v>283</v>
      </c>
      <c r="D6" s="334">
        <v>3027085.0837265728</v>
      </c>
      <c r="E6" s="334">
        <v>2941195.7902219035</v>
      </c>
      <c r="F6" s="334">
        <v>3325733.2374472092</v>
      </c>
      <c r="G6" s="334">
        <v>3103865.9391329819</v>
      </c>
      <c r="H6" s="334">
        <v>2982503.9546740586</v>
      </c>
      <c r="I6" s="334">
        <v>3101354.4269093708</v>
      </c>
      <c r="J6" s="334">
        <v>3180541.739641943</v>
      </c>
    </row>
    <row r="8" spans="3:12" x14ac:dyDescent="0.3">
      <c r="C8" s="43" t="s">
        <v>284</v>
      </c>
      <c r="D8" s="335">
        <v>2545045.7567577772</v>
      </c>
      <c r="E8" s="335">
        <v>2472833.6530544092</v>
      </c>
      <c r="F8" s="335">
        <v>2796136.5571044073</v>
      </c>
      <c r="G8" s="335">
        <v>2609599.8689969182</v>
      </c>
      <c r="H8" s="335">
        <v>2507563.8194523044</v>
      </c>
      <c r="I8" s="335">
        <v>2607488.295205316</v>
      </c>
      <c r="J8" s="335">
        <v>2674065.6554990606</v>
      </c>
      <c r="L8" s="295">
        <v>0.84075791937259714</v>
      </c>
    </row>
    <row r="9" spans="3:12" x14ac:dyDescent="0.3">
      <c r="C9" s="43" t="s">
        <v>285</v>
      </c>
      <c r="D9" s="336">
        <v>482039.3269687955</v>
      </c>
      <c r="E9" s="336">
        <v>468362.13716749428</v>
      </c>
      <c r="F9" s="336">
        <v>529596.68034280208</v>
      </c>
      <c r="G9" s="336">
        <v>494266.07013606391</v>
      </c>
      <c r="H9" s="336">
        <v>474940.13522175443</v>
      </c>
      <c r="I9" s="336">
        <v>493866.13170405489</v>
      </c>
      <c r="J9" s="336">
        <v>506476.08414288255</v>
      </c>
      <c r="L9" s="295">
        <v>0.15924208062740289</v>
      </c>
    </row>
    <row r="10" spans="3:12" x14ac:dyDescent="0.3">
      <c r="C10" s="69" t="s">
        <v>291</v>
      </c>
      <c r="D10" s="337">
        <v>3027085.0837265728</v>
      </c>
      <c r="E10" s="337">
        <v>2941195.7902219035</v>
      </c>
      <c r="F10" s="337">
        <v>3325733.2374472097</v>
      </c>
      <c r="G10" s="337">
        <v>3103865.9391329819</v>
      </c>
      <c r="H10" s="337">
        <v>2982503.9546740586</v>
      </c>
      <c r="I10" s="337">
        <v>3101354.4269093708</v>
      </c>
      <c r="J10" s="337">
        <v>3180541.739641943</v>
      </c>
    </row>
    <row r="11" spans="3:12" x14ac:dyDescent="0.3">
      <c r="D11" s="43" t="b">
        <v>1</v>
      </c>
      <c r="E11" s="43" t="b">
        <v>1</v>
      </c>
      <c r="F11" s="43" t="b">
        <v>1</v>
      </c>
      <c r="G11" s="43" t="b">
        <v>1</v>
      </c>
      <c r="H11" s="43" t="b">
        <v>1</v>
      </c>
      <c r="I11" s="43" t="b">
        <v>1</v>
      </c>
      <c r="J11" s="43" t="b">
        <v>1</v>
      </c>
    </row>
    <row r="14" spans="3:12" x14ac:dyDescent="0.3">
      <c r="C14" s="43" t="s">
        <v>288</v>
      </c>
      <c r="D14" s="71">
        <v>2019</v>
      </c>
      <c r="E14" s="71">
        <v>2020</v>
      </c>
      <c r="F14" s="71" t="s">
        <v>289</v>
      </c>
    </row>
    <row r="15" spans="3:12" x14ac:dyDescent="0.3">
      <c r="C15" s="43" t="s">
        <v>282</v>
      </c>
      <c r="D15" s="88">
        <v>2821560.5462159216</v>
      </c>
      <c r="E15" s="88">
        <v>2901919.6541074286</v>
      </c>
      <c r="F15" s="88">
        <v>1329582.4116014463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2:Q21"/>
  <sheetViews>
    <sheetView zoomScale="85" zoomScaleNormal="85" workbookViewId="0">
      <selection activeCell="C8" sqref="C8"/>
    </sheetView>
  </sheetViews>
  <sheetFormatPr defaultRowHeight="14.4" outlineLevelCol="1" x14ac:dyDescent="0.3"/>
  <cols>
    <col min="1" max="2" width="3.88671875" customWidth="1"/>
    <col min="3" max="3" width="33.33203125" customWidth="1"/>
    <col min="4" max="4" width="8.44140625" customWidth="1" outlineLevel="1"/>
    <col min="5" max="8" width="9.109375" customWidth="1" outlineLevel="1"/>
  </cols>
  <sheetData>
    <row r="2" spans="3:17" x14ac:dyDescent="0.3">
      <c r="C2" s="1" t="s">
        <v>169</v>
      </c>
    </row>
    <row r="3" spans="3:17" x14ac:dyDescent="0.3">
      <c r="D3" s="190" t="s">
        <v>18</v>
      </c>
      <c r="E3" s="190" t="s">
        <v>18</v>
      </c>
      <c r="F3" s="190" t="s">
        <v>18</v>
      </c>
      <c r="G3" s="190" t="s">
        <v>18</v>
      </c>
      <c r="H3" s="190" t="s">
        <v>18</v>
      </c>
      <c r="I3" s="190" t="s">
        <v>18</v>
      </c>
      <c r="J3" s="190" t="s">
        <v>18</v>
      </c>
      <c r="K3" s="190" t="s">
        <v>18</v>
      </c>
      <c r="L3" s="190" t="s">
        <v>19</v>
      </c>
      <c r="M3" s="190" t="s">
        <v>19</v>
      </c>
      <c r="N3" s="190" t="s">
        <v>19</v>
      </c>
      <c r="O3" s="190" t="s">
        <v>19</v>
      </c>
      <c r="P3" s="190" t="s">
        <v>19</v>
      </c>
      <c r="Q3" s="190" t="s">
        <v>19</v>
      </c>
    </row>
    <row r="4" spans="3:17" x14ac:dyDescent="0.3">
      <c r="D4" s="190">
        <v>2013</v>
      </c>
      <c r="E4" s="190">
        <v>2014</v>
      </c>
      <c r="F4" s="190">
        <v>2015</v>
      </c>
      <c r="G4" s="190">
        <v>2016</v>
      </c>
      <c r="H4" s="190">
        <v>2017</v>
      </c>
      <c r="I4" s="190">
        <v>2018</v>
      </c>
      <c r="J4" s="190">
        <v>2019</v>
      </c>
      <c r="K4" s="190">
        <v>2020</v>
      </c>
      <c r="L4" s="190">
        <v>2021</v>
      </c>
      <c r="M4" s="190">
        <v>2022</v>
      </c>
      <c r="N4" s="190">
        <v>2023</v>
      </c>
      <c r="O4" s="190">
        <v>2024</v>
      </c>
      <c r="P4" s="190">
        <v>2025</v>
      </c>
      <c r="Q4" s="190">
        <v>2026</v>
      </c>
    </row>
    <row r="5" spans="3:17" x14ac:dyDescent="0.3">
      <c r="C5" s="183" t="s">
        <v>167</v>
      </c>
      <c r="D5" s="184">
        <v>2.0040080160320661E-2</v>
      </c>
      <c r="E5" s="184">
        <v>2.16110019646365E-2</v>
      </c>
      <c r="F5" s="184">
        <v>2.3076923076923217E-2</v>
      </c>
      <c r="G5" s="185"/>
      <c r="H5" s="185"/>
      <c r="I5" s="185"/>
      <c r="J5" s="185"/>
      <c r="K5" s="185"/>
      <c r="L5" s="185"/>
      <c r="M5" s="185"/>
      <c r="N5" s="185"/>
      <c r="O5" s="185"/>
      <c r="P5" s="185"/>
      <c r="Q5" s="185"/>
    </row>
    <row r="6" spans="3:17" x14ac:dyDescent="0.3">
      <c r="C6" s="183" t="s">
        <v>166</v>
      </c>
      <c r="D6" s="185"/>
      <c r="E6" s="186"/>
      <c r="F6" s="186"/>
      <c r="G6" s="184">
        <v>1.5108593012275628E-2</v>
      </c>
      <c r="H6" s="184">
        <v>1.0232558139534831E-2</v>
      </c>
      <c r="I6" s="187">
        <v>1.9337016574585641E-2</v>
      </c>
      <c r="J6" s="187">
        <v>2.0776874435411097E-2</v>
      </c>
      <c r="K6" s="294">
        <v>1.5929203539823078E-2</v>
      </c>
      <c r="L6" s="407">
        <v>2.0000000000000018E-2</v>
      </c>
      <c r="M6" s="294">
        <v>2.4500000000000001E-2</v>
      </c>
      <c r="N6" s="294">
        <f>$M6</f>
        <v>2.4500000000000001E-2</v>
      </c>
      <c r="O6" s="294">
        <f t="shared" ref="O6:Q6" si="0">$M6</f>
        <v>2.4500000000000001E-2</v>
      </c>
      <c r="P6" s="294">
        <f t="shared" si="0"/>
        <v>2.4500000000000001E-2</v>
      </c>
      <c r="Q6" s="294">
        <f t="shared" si="0"/>
        <v>2.4500000000000001E-2</v>
      </c>
    </row>
    <row r="7" spans="3:17" x14ac:dyDescent="0.3">
      <c r="C7" s="183" t="s">
        <v>143</v>
      </c>
      <c r="D7" s="183"/>
      <c r="E7" s="188">
        <v>1</v>
      </c>
      <c r="F7" s="188">
        <f t="shared" ref="F7" si="1">E7*(1+F5)</f>
        <v>1.0230769230769232</v>
      </c>
      <c r="G7" s="188">
        <f t="shared" ref="G7:Q7" si="2">F7*(1+G6)</f>
        <v>1.0385341759279436</v>
      </c>
      <c r="H7" s="188">
        <f t="shared" si="2"/>
        <v>1.0491610372630202</v>
      </c>
      <c r="I7" s="188">
        <f t="shared" si="2"/>
        <v>1.0694486816299846</v>
      </c>
      <c r="J7" s="188">
        <f t="shared" si="2"/>
        <v>1.0916684826033267</v>
      </c>
      <c r="K7" s="188">
        <f t="shared" si="2"/>
        <v>1.109057892060725</v>
      </c>
      <c r="L7" s="188">
        <f t="shared" si="2"/>
        <v>1.1312390499019396</v>
      </c>
      <c r="M7" s="188">
        <f t="shared" si="2"/>
        <v>1.158954406624537</v>
      </c>
      <c r="N7" s="188">
        <f t="shared" si="2"/>
        <v>1.187348789586838</v>
      </c>
      <c r="O7" s="188">
        <f t="shared" si="2"/>
        <v>1.2164388349317155</v>
      </c>
      <c r="P7" s="188">
        <f t="shared" si="2"/>
        <v>1.2462415863875425</v>
      </c>
      <c r="Q7" s="188">
        <f t="shared" si="2"/>
        <v>1.2767745052540371</v>
      </c>
    </row>
    <row r="8" spans="3:17" x14ac:dyDescent="0.3">
      <c r="C8" s="183" t="s">
        <v>144</v>
      </c>
      <c r="D8" s="189">
        <f t="shared" ref="D8:E8" si="3">E8*(1+E5)</f>
        <v>1.0925605391897681</v>
      </c>
      <c r="E8" s="189">
        <f t="shared" si="3"/>
        <v>1.0694486816299846</v>
      </c>
      <c r="F8" s="189">
        <f>G8*(1+G6)</f>
        <v>1.0453257790368269</v>
      </c>
      <c r="G8" s="189">
        <f>H8*(1+H6)</f>
        <v>1.029767441860465</v>
      </c>
      <c r="H8" s="267">
        <f>I8*(1+I6)</f>
        <v>1.0193370165745856</v>
      </c>
      <c r="I8" s="267">
        <v>1</v>
      </c>
      <c r="J8" s="189">
        <f t="shared" ref="J8:Q8" si="4">I8/(1+J6)</f>
        <v>0.97964601769911497</v>
      </c>
      <c r="K8" s="189">
        <f t="shared" si="4"/>
        <v>0.96428571428571419</v>
      </c>
      <c r="L8" s="267">
        <f t="shared" si="4"/>
        <v>0.94537815126050406</v>
      </c>
      <c r="M8" s="267">
        <f t="shared" si="4"/>
        <v>0.92277027941484047</v>
      </c>
      <c r="N8" s="189">
        <f t="shared" si="4"/>
        <v>0.90070305457768718</v>
      </c>
      <c r="O8" s="189">
        <f t="shared" si="4"/>
        <v>0.87916354766001681</v>
      </c>
      <c r="P8" s="189">
        <f t="shared" si="4"/>
        <v>0.85813913876038739</v>
      </c>
      <c r="Q8" s="189">
        <f t="shared" si="4"/>
        <v>0.83761750977099791</v>
      </c>
    </row>
    <row r="9" spans="3:17" x14ac:dyDescent="0.3">
      <c r="C9" s="183" t="s">
        <v>262</v>
      </c>
      <c r="D9" s="267">
        <f>E9*(1+E5)</f>
        <v>1.1556862592318442</v>
      </c>
      <c r="E9" s="267">
        <f>F9*(1+F5)</f>
        <v>1.1312390499019398</v>
      </c>
      <c r="F9" s="189">
        <f t="shared" ref="F9:I9" si="5">G9*(1+G6)</f>
        <v>1.1057223796033997</v>
      </c>
      <c r="G9" s="189">
        <f t="shared" si="5"/>
        <v>1.0892651162790701</v>
      </c>
      <c r="H9" s="189">
        <f t="shared" si="5"/>
        <v>1.0782320441988953</v>
      </c>
      <c r="I9" s="267">
        <f t="shared" si="5"/>
        <v>1.0577777777777779</v>
      </c>
      <c r="J9" s="189">
        <f>K9*(1+K6)</f>
        <v>1.0362477876106195</v>
      </c>
      <c r="K9" s="189">
        <f>L9*(1+L6)</f>
        <v>1.02</v>
      </c>
      <c r="L9" s="189">
        <v>1</v>
      </c>
      <c r="M9" s="189">
        <f>L9/(1+M6)</f>
        <v>0.9760858955588092</v>
      </c>
      <c r="N9" s="189">
        <f t="shared" ref="N9:Q9" si="6">M9/(1+N6)</f>
        <v>0.95274367550884254</v>
      </c>
      <c r="O9" s="189">
        <f t="shared" si="6"/>
        <v>0.92995966374704009</v>
      </c>
      <c r="P9" s="189">
        <f t="shared" si="6"/>
        <v>0.90772051122209874</v>
      </c>
      <c r="Q9" s="189">
        <f t="shared" si="6"/>
        <v>0.88601318811332241</v>
      </c>
    </row>
    <row r="10" spans="3:17" x14ac:dyDescent="0.3">
      <c r="C10" s="423" t="s">
        <v>375</v>
      </c>
    </row>
    <row r="11" spans="3:17" x14ac:dyDescent="0.3">
      <c r="C11" s="182" t="s">
        <v>168</v>
      </c>
    </row>
    <row r="12" spans="3:17" ht="15.6" x14ac:dyDescent="0.3">
      <c r="C12" s="169"/>
      <c r="D12" s="169"/>
    </row>
    <row r="13" spans="3:17" ht="15.6" x14ac:dyDescent="0.3">
      <c r="C13" s="169"/>
      <c r="D13" s="169"/>
      <c r="I13" s="140"/>
      <c r="J13" s="140"/>
      <c r="K13" s="140"/>
      <c r="L13" s="140"/>
      <c r="M13" s="140"/>
      <c r="N13" s="140"/>
      <c r="O13" s="140"/>
      <c r="P13" s="140"/>
    </row>
    <row r="14" spans="3:17" x14ac:dyDescent="0.3">
      <c r="C14" s="76" t="s">
        <v>170</v>
      </c>
      <c r="D14" s="1"/>
    </row>
    <row r="15" spans="3:17" x14ac:dyDescent="0.3">
      <c r="C15" s="168"/>
      <c r="D15" s="18"/>
      <c r="E15" s="54"/>
      <c r="F15" s="54"/>
      <c r="G15" s="54"/>
      <c r="H15" s="54"/>
    </row>
    <row r="16" spans="3:17" x14ac:dyDescent="0.3">
      <c r="C16" s="60" t="s">
        <v>93</v>
      </c>
      <c r="D16" s="61">
        <v>2013</v>
      </c>
      <c r="E16" s="61">
        <v>2014</v>
      </c>
      <c r="F16" s="61">
        <v>2015</v>
      </c>
      <c r="G16" s="61">
        <v>2016</v>
      </c>
      <c r="H16" s="61">
        <v>2017</v>
      </c>
      <c r="I16" s="61">
        <v>2018</v>
      </c>
      <c r="J16" s="61">
        <v>2019</v>
      </c>
      <c r="K16" s="61">
        <v>2020</v>
      </c>
      <c r="L16" s="284">
        <v>44377</v>
      </c>
      <c r="M16" s="61" t="s">
        <v>116</v>
      </c>
      <c r="N16" s="61" t="s">
        <v>117</v>
      </c>
      <c r="O16" s="61" t="s">
        <v>118</v>
      </c>
      <c r="P16" s="61" t="s">
        <v>165</v>
      </c>
      <c r="Q16" s="61" t="s">
        <v>259</v>
      </c>
    </row>
    <row r="17" spans="3:17" x14ac:dyDescent="0.3">
      <c r="C17" s="58" t="s">
        <v>94</v>
      </c>
      <c r="D17" s="192"/>
      <c r="E17" s="191"/>
      <c r="F17" s="228">
        <v>1.8974612720283446E-2</v>
      </c>
      <c r="G17" s="228">
        <v>1.32E-2</v>
      </c>
      <c r="H17" s="228">
        <v>7.6E-3</v>
      </c>
      <c r="I17" s="294"/>
      <c r="J17" s="294">
        <v>9.025E-3</v>
      </c>
      <c r="K17" s="294">
        <v>9.5527565677154778E-3</v>
      </c>
      <c r="L17" s="294">
        <v>4.4777565677154773E-3</v>
      </c>
      <c r="M17" s="294">
        <v>9.5678068458006794E-3</v>
      </c>
      <c r="N17" s="294">
        <v>1.0260162251887027E-2</v>
      </c>
      <c r="O17" s="294">
        <v>1.0763884945236883E-2</v>
      </c>
      <c r="P17" s="294">
        <v>9.455259247639812E-3</v>
      </c>
      <c r="Q17" s="294">
        <v>8.8000000000000005E-3</v>
      </c>
    </row>
    <row r="18" spans="3:17" x14ac:dyDescent="0.3">
      <c r="C18" s="58" t="s">
        <v>95</v>
      </c>
      <c r="D18" s="183"/>
      <c r="E18" s="183"/>
      <c r="F18" s="229">
        <v>1</v>
      </c>
      <c r="G18" s="229">
        <v>1</v>
      </c>
      <c r="H18" s="229">
        <v>1</v>
      </c>
      <c r="I18" s="193">
        <v>1</v>
      </c>
      <c r="J18" s="422">
        <f t="shared" ref="J18:Q18" si="7">(1+J17)*I18</f>
        <v>1.0090250000000001</v>
      </c>
      <c r="K18" s="422">
        <f t="shared" si="7"/>
        <v>1.018663970195739</v>
      </c>
      <c r="L18" s="422">
        <f t="shared" ref="L18" si="8">(1+L17)*K18</f>
        <v>1.023225299478578</v>
      </c>
      <c r="M18" s="422">
        <f t="shared" ref="M18" si="9">(1+M17)*L18</f>
        <v>1.0330153215037257</v>
      </c>
      <c r="N18" s="422">
        <f t="shared" si="7"/>
        <v>1.0436142263110391</v>
      </c>
      <c r="O18" s="422">
        <f t="shared" si="7"/>
        <v>1.0548475697702635</v>
      </c>
      <c r="P18" s="422">
        <f t="shared" si="7"/>
        <v>1.0648214270091843</v>
      </c>
      <c r="Q18" s="422">
        <f t="shared" si="7"/>
        <v>1.074191855566865</v>
      </c>
    </row>
    <row r="19" spans="3:17" x14ac:dyDescent="0.3">
      <c r="C19" s="58" t="s">
        <v>96</v>
      </c>
      <c r="D19" s="183"/>
      <c r="E19" s="183"/>
      <c r="F19" s="228">
        <v>2.3414596363495743E-3</v>
      </c>
      <c r="G19" s="228">
        <v>1.2999999999999999E-3</v>
      </c>
      <c r="H19" s="228">
        <v>5.0000000000000001E-4</v>
      </c>
      <c r="I19" s="294"/>
      <c r="J19" s="294">
        <v>9.025E-3</v>
      </c>
      <c r="K19" s="294">
        <v>9.5527565677154778E-3</v>
      </c>
      <c r="L19" s="294">
        <v>4.4777565677154773E-3</v>
      </c>
      <c r="M19" s="294">
        <v>9.5678068458006794E-3</v>
      </c>
      <c r="N19" s="294">
        <v>1.0260162251887027E-2</v>
      </c>
      <c r="O19" s="294">
        <v>1.0763884945236883E-2</v>
      </c>
      <c r="P19" s="294">
        <v>9.455259247639812E-3</v>
      </c>
      <c r="Q19" s="294">
        <v>8.8000000000000005E-3</v>
      </c>
    </row>
    <row r="20" spans="3:17" x14ac:dyDescent="0.3">
      <c r="C20" s="58" t="s">
        <v>97</v>
      </c>
      <c r="D20" s="183"/>
      <c r="E20" s="183"/>
      <c r="F20" s="229">
        <v>1</v>
      </c>
      <c r="G20" s="229">
        <v>1</v>
      </c>
      <c r="H20" s="229">
        <v>1</v>
      </c>
      <c r="I20" s="193">
        <v>1</v>
      </c>
      <c r="J20" s="59">
        <f t="shared" ref="J20:Q20" si="10">(1+J19)*I20</f>
        <v>1.0090250000000001</v>
      </c>
      <c r="K20" s="59">
        <f t="shared" si="10"/>
        <v>1.018663970195739</v>
      </c>
      <c r="L20" s="59">
        <f t="shared" ref="L20" si="11">(1+L19)*K20</f>
        <v>1.023225299478578</v>
      </c>
      <c r="M20" s="59">
        <f t="shared" ref="M20" si="12">(1+M19)*L20</f>
        <v>1.0330153215037257</v>
      </c>
      <c r="N20" s="59">
        <f t="shared" si="10"/>
        <v>1.0436142263110391</v>
      </c>
      <c r="O20" s="59">
        <f t="shared" si="10"/>
        <v>1.0548475697702635</v>
      </c>
      <c r="P20" s="59">
        <f t="shared" si="10"/>
        <v>1.0648214270091843</v>
      </c>
      <c r="Q20" s="59">
        <f t="shared" si="10"/>
        <v>1.074191855566865</v>
      </c>
    </row>
    <row r="21" spans="3:17" x14ac:dyDescent="0.3">
      <c r="C21" s="424" t="s">
        <v>376</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1:AC96"/>
  <sheetViews>
    <sheetView zoomScale="85" zoomScaleNormal="85" workbookViewId="0">
      <selection activeCell="C12" sqref="C12"/>
    </sheetView>
  </sheetViews>
  <sheetFormatPr defaultColWidth="9.109375" defaultRowHeight="14.4" x14ac:dyDescent="0.3"/>
  <cols>
    <col min="1" max="1" width="4.88671875" style="43" customWidth="1"/>
    <col min="2" max="2" width="29" style="43" customWidth="1"/>
    <col min="3" max="3" width="68.88671875" style="43" bestFit="1" customWidth="1"/>
    <col min="4" max="4" width="10" style="43" customWidth="1"/>
    <col min="5" max="11" width="9.44140625" style="43" customWidth="1"/>
    <col min="12" max="12" width="9.109375" style="43" customWidth="1"/>
    <col min="13" max="13" width="9" style="43" bestFit="1" customWidth="1"/>
    <col min="14" max="14" width="1.88671875" style="43" customWidth="1"/>
    <col min="15" max="15" width="10.33203125" style="43" customWidth="1"/>
    <col min="16" max="21" width="10.5546875" style="43" bestFit="1" customWidth="1"/>
    <col min="22" max="16384" width="9.109375" style="43"/>
  </cols>
  <sheetData>
    <row r="1" spans="2:29" x14ac:dyDescent="0.3">
      <c r="B1" s="68" t="s">
        <v>83</v>
      </c>
    </row>
    <row r="2" spans="2:29" x14ac:dyDescent="0.3">
      <c r="B2" s="68"/>
    </row>
    <row r="3" spans="2:29" x14ac:dyDescent="0.3">
      <c r="B3" s="359" t="s">
        <v>366</v>
      </c>
    </row>
    <row r="4" spans="2:29" x14ac:dyDescent="0.3">
      <c r="B4" s="359" t="s">
        <v>317</v>
      </c>
      <c r="G4" s="506" t="s">
        <v>371</v>
      </c>
      <c r="H4" s="507"/>
      <c r="I4" s="507"/>
      <c r="J4" s="507"/>
      <c r="K4" s="508"/>
    </row>
    <row r="5" spans="2:29" x14ac:dyDescent="0.3">
      <c r="B5" s="356" t="s">
        <v>51</v>
      </c>
      <c r="C5" s="352" t="s">
        <v>315</v>
      </c>
      <c r="D5" s="83" t="s">
        <v>370</v>
      </c>
      <c r="E5" s="83" t="s">
        <v>298</v>
      </c>
      <c r="F5" s="83" t="s">
        <v>299</v>
      </c>
      <c r="G5" s="83" t="s">
        <v>116</v>
      </c>
      <c r="H5" s="351" t="s">
        <v>117</v>
      </c>
      <c r="I5" s="85" t="s">
        <v>118</v>
      </c>
      <c r="J5" s="85" t="s">
        <v>165</v>
      </c>
      <c r="K5" s="85" t="s">
        <v>259</v>
      </c>
    </row>
    <row r="6" spans="2:29" x14ac:dyDescent="0.3">
      <c r="B6" s="313" t="s">
        <v>46</v>
      </c>
      <c r="C6" s="353" t="s">
        <v>301</v>
      </c>
      <c r="D6" s="350">
        <v>9855.5632581259088</v>
      </c>
      <c r="E6" s="350">
        <v>8734.9269382075399</v>
      </c>
      <c r="F6" s="350">
        <v>8271.8332182873837</v>
      </c>
      <c r="G6" s="350">
        <v>11386.692566026613</v>
      </c>
      <c r="H6" s="316">
        <v>11416.661242706507</v>
      </c>
      <c r="I6" s="341">
        <v>11584.639966713003</v>
      </c>
      <c r="J6" s="341">
        <v>11736.432168022773</v>
      </c>
      <c r="K6" s="341">
        <v>11891.584415410878</v>
      </c>
      <c r="O6" s="88"/>
      <c r="P6" s="88"/>
      <c r="Q6" s="88"/>
      <c r="R6" s="88"/>
      <c r="S6" s="88"/>
      <c r="T6" s="88"/>
      <c r="U6" s="88"/>
      <c r="W6" s="339"/>
      <c r="X6" s="339"/>
      <c r="Y6" s="339"/>
      <c r="Z6" s="339"/>
      <c r="AA6" s="339"/>
      <c r="AB6" s="339"/>
      <c r="AC6" s="339"/>
    </row>
    <row r="7" spans="2:29" x14ac:dyDescent="0.3">
      <c r="B7" s="318"/>
      <c r="C7" s="354" t="s">
        <v>302</v>
      </c>
      <c r="D7" s="95">
        <v>12909.342458471208</v>
      </c>
      <c r="E7" s="95">
        <v>12983.186306636602</v>
      </c>
      <c r="F7" s="95">
        <v>13337.046151968461</v>
      </c>
      <c r="G7" s="95">
        <v>13342.246707955157</v>
      </c>
      <c r="H7" s="321">
        <v>13471.539872339688</v>
      </c>
      <c r="I7" s="97">
        <v>13668.915469890233</v>
      </c>
      <c r="J7" s="97">
        <v>13913.98085986745</v>
      </c>
      <c r="K7" s="97">
        <v>14109.22985629054</v>
      </c>
      <c r="O7" s="88"/>
      <c r="P7" s="88"/>
      <c r="Q7" s="88"/>
      <c r="R7" s="88"/>
      <c r="S7" s="88"/>
      <c r="T7" s="88"/>
      <c r="U7" s="88"/>
      <c r="W7" s="339"/>
      <c r="X7" s="339"/>
      <c r="Y7" s="339"/>
      <c r="Z7" s="339"/>
      <c r="AA7" s="339"/>
      <c r="AB7" s="339"/>
      <c r="AC7" s="339"/>
    </row>
    <row r="8" spans="2:29" x14ac:dyDescent="0.3">
      <c r="B8" s="323"/>
      <c r="C8" s="355" t="s">
        <v>303</v>
      </c>
      <c r="D8" s="300">
        <v>5107.126169325149</v>
      </c>
      <c r="E8" s="300">
        <v>5136.3398841694461</v>
      </c>
      <c r="F8" s="300">
        <v>5276.3320551248144</v>
      </c>
      <c r="G8" s="300">
        <v>5278.3894717329913</v>
      </c>
      <c r="H8" s="322">
        <v>5329.5397534353551</v>
      </c>
      <c r="I8" s="301">
        <v>5407.6244492809674</v>
      </c>
      <c r="J8" s="301">
        <v>5504.5759299915298</v>
      </c>
      <c r="K8" s="301">
        <v>5581.8193110835309</v>
      </c>
      <c r="O8" s="88"/>
      <c r="P8" s="88"/>
      <c r="Q8" s="88"/>
      <c r="R8" s="88"/>
      <c r="S8" s="88"/>
      <c r="T8" s="88"/>
      <c r="U8" s="88"/>
      <c r="W8" s="339"/>
      <c r="X8" s="339"/>
      <c r="Y8" s="339"/>
      <c r="Z8" s="339"/>
      <c r="AA8" s="339"/>
      <c r="AB8" s="339"/>
      <c r="AC8" s="339"/>
    </row>
    <row r="9" spans="2:29" x14ac:dyDescent="0.3">
      <c r="B9" s="313" t="s">
        <v>47</v>
      </c>
      <c r="C9" s="353" t="s">
        <v>301</v>
      </c>
      <c r="D9" s="350">
        <v>538.00423197722046</v>
      </c>
      <c r="E9" s="350">
        <v>400.31143085707214</v>
      </c>
      <c r="F9" s="350">
        <v>331.58006419905701</v>
      </c>
      <c r="G9" s="350">
        <v>678.50450249554797</v>
      </c>
      <c r="H9" s="316">
        <v>675.76152264458347</v>
      </c>
      <c r="I9" s="341">
        <v>684.53035112961174</v>
      </c>
      <c r="J9" s="341">
        <v>689.49049951217694</v>
      </c>
      <c r="K9" s="341">
        <v>697.73183645111919</v>
      </c>
      <c r="O9" s="88"/>
      <c r="P9" s="88"/>
      <c r="Q9" s="88"/>
      <c r="R9" s="88"/>
      <c r="S9" s="88"/>
      <c r="T9" s="88"/>
      <c r="U9" s="88"/>
      <c r="W9" s="339"/>
      <c r="X9" s="339"/>
      <c r="Y9" s="339"/>
      <c r="Z9" s="339"/>
      <c r="AA9" s="339"/>
      <c r="AB9" s="339"/>
      <c r="AC9" s="339"/>
    </row>
    <row r="10" spans="2:29" x14ac:dyDescent="0.3">
      <c r="B10" s="318"/>
      <c r="C10" s="354" t="s">
        <v>304</v>
      </c>
      <c r="D10" s="95">
        <v>5225.659333433945</v>
      </c>
      <c r="E10" s="95">
        <v>4411.766823830897</v>
      </c>
      <c r="F10" s="95">
        <v>4385.5193344465924</v>
      </c>
      <c r="G10" s="95">
        <v>4476.5844730900544</v>
      </c>
      <c r="H10" s="321">
        <v>4487.2333977455537</v>
      </c>
      <c r="I10" s="97">
        <v>4450.7197876305781</v>
      </c>
      <c r="J10" s="97">
        <v>4437.5402400780604</v>
      </c>
      <c r="K10" s="97">
        <v>4468.2269502808867</v>
      </c>
      <c r="O10" s="88"/>
      <c r="P10" s="88"/>
      <c r="Q10" s="88"/>
      <c r="R10" s="88"/>
      <c r="S10" s="88"/>
      <c r="T10" s="88"/>
      <c r="U10" s="88"/>
      <c r="W10" s="339"/>
      <c r="X10" s="339"/>
      <c r="Y10" s="339"/>
      <c r="Z10" s="339"/>
      <c r="AA10" s="339"/>
      <c r="AB10" s="339"/>
      <c r="AC10" s="339"/>
    </row>
    <row r="11" spans="2:29" x14ac:dyDescent="0.3">
      <c r="B11" s="318"/>
      <c r="C11" s="354" t="s">
        <v>305</v>
      </c>
      <c r="D11" s="95">
        <v>12698.228778955767</v>
      </c>
      <c r="E11" s="95">
        <v>10720.489200278236</v>
      </c>
      <c r="F11" s="95">
        <v>10656.708420895495</v>
      </c>
      <c r="G11" s="95">
        <v>10877.994557342154</v>
      </c>
      <c r="H11" s="321">
        <v>10903.871192786073</v>
      </c>
      <c r="I11" s="97">
        <v>10815.143982457024</v>
      </c>
      <c r="J11" s="97">
        <v>10783.117993132722</v>
      </c>
      <c r="K11" s="97">
        <v>10857.685974274526</v>
      </c>
      <c r="O11" s="88"/>
      <c r="P11" s="88"/>
      <c r="Q11" s="88"/>
      <c r="R11" s="88"/>
      <c r="S11" s="88"/>
      <c r="T11" s="88"/>
      <c r="U11" s="88"/>
      <c r="W11" s="339"/>
      <c r="X11" s="339"/>
      <c r="Y11" s="339"/>
      <c r="Z11" s="339"/>
      <c r="AA11" s="339"/>
      <c r="AB11" s="339"/>
      <c r="AC11" s="339"/>
    </row>
    <row r="12" spans="2:29" x14ac:dyDescent="0.3">
      <c r="B12" s="318"/>
      <c r="C12" s="354" t="s">
        <v>306</v>
      </c>
      <c r="D12" s="95">
        <v>7733.12436754794</v>
      </c>
      <c r="E12" s="95">
        <v>6528.6960653991009</v>
      </c>
      <c r="F12" s="95">
        <v>6489.8540577607391</v>
      </c>
      <c r="G12" s="95">
        <v>6624.6156252001392</v>
      </c>
      <c r="H12" s="321">
        <v>6640.3742986013594</v>
      </c>
      <c r="I12" s="97">
        <v>6586.3401049981358</v>
      </c>
      <c r="J12" s="97">
        <v>6566.8365220378864</v>
      </c>
      <c r="K12" s="97">
        <v>6612.2478531805564</v>
      </c>
      <c r="O12" s="88"/>
      <c r="P12" s="88"/>
      <c r="Q12" s="88"/>
      <c r="R12" s="88"/>
      <c r="S12" s="88"/>
      <c r="T12" s="88"/>
      <c r="U12" s="88"/>
      <c r="W12" s="339"/>
      <c r="X12" s="339"/>
      <c r="Y12" s="339"/>
      <c r="Z12" s="339"/>
      <c r="AA12" s="339"/>
      <c r="AB12" s="339"/>
      <c r="AC12" s="339"/>
    </row>
    <row r="13" spans="2:29" x14ac:dyDescent="0.3">
      <c r="B13" s="323"/>
      <c r="C13" s="355" t="s">
        <v>307</v>
      </c>
      <c r="D13" s="300">
        <v>144.199870021339</v>
      </c>
      <c r="E13" s="300">
        <v>121.74084875579128</v>
      </c>
      <c r="F13" s="300">
        <v>121.01656033281901</v>
      </c>
      <c r="G13" s="300">
        <v>123.52946450777091</v>
      </c>
      <c r="H13" s="322">
        <v>123.82331710190488</v>
      </c>
      <c r="I13" s="301">
        <v>122.8157393979964</v>
      </c>
      <c r="J13" s="301">
        <v>122.45205533006381</v>
      </c>
      <c r="K13" s="301">
        <v>123.298842183221</v>
      </c>
      <c r="O13" s="88"/>
      <c r="P13" s="88"/>
      <c r="Q13" s="88"/>
      <c r="R13" s="88"/>
      <c r="S13" s="88"/>
      <c r="T13" s="88"/>
      <c r="U13" s="88"/>
      <c r="W13" s="339"/>
      <c r="X13" s="339"/>
      <c r="Y13" s="339"/>
      <c r="Z13" s="339"/>
      <c r="AA13" s="339"/>
      <c r="AB13" s="339"/>
      <c r="AC13" s="339"/>
    </row>
    <row r="14" spans="2:29" x14ac:dyDescent="0.3">
      <c r="B14" s="313" t="s">
        <v>48</v>
      </c>
      <c r="C14" s="353" t="s">
        <v>302</v>
      </c>
      <c r="D14" s="350">
        <v>21190.443963648053</v>
      </c>
      <c r="E14" s="350">
        <v>21513.150137748809</v>
      </c>
      <c r="F14" s="350">
        <v>21309.889850008876</v>
      </c>
      <c r="G14" s="350">
        <v>21376.214352680425</v>
      </c>
      <c r="H14" s="316">
        <v>21604.579066043167</v>
      </c>
      <c r="I14" s="341">
        <v>21948.119549965861</v>
      </c>
      <c r="J14" s="341">
        <v>22397.172065696206</v>
      </c>
      <c r="K14" s="341">
        <v>22762.928413133082</v>
      </c>
      <c r="O14" s="88"/>
      <c r="P14" s="88"/>
      <c r="Q14" s="88"/>
      <c r="R14" s="88"/>
      <c r="S14" s="88"/>
      <c r="T14" s="88"/>
      <c r="U14" s="88"/>
      <c r="W14" s="339"/>
      <c r="X14" s="339"/>
      <c r="Y14" s="339"/>
      <c r="Z14" s="339"/>
      <c r="AA14" s="339"/>
      <c r="AB14" s="339"/>
      <c r="AC14" s="339"/>
    </row>
    <row r="15" spans="2:29" x14ac:dyDescent="0.3">
      <c r="B15" s="318"/>
      <c r="C15" s="354" t="s">
        <v>308</v>
      </c>
      <c r="D15" s="95">
        <v>23173.516185440814</v>
      </c>
      <c r="E15" s="95">
        <v>23526.422276577665</v>
      </c>
      <c r="F15" s="95">
        <v>23304.140215103209</v>
      </c>
      <c r="G15" s="95">
        <v>23376.671585318341</v>
      </c>
      <c r="H15" s="321">
        <v>23626.407428058283</v>
      </c>
      <c r="I15" s="97">
        <v>24002.097573021441</v>
      </c>
      <c r="J15" s="97">
        <v>24493.173916643202</v>
      </c>
      <c r="K15" s="97">
        <v>24893.158959514247</v>
      </c>
      <c r="O15" s="88"/>
      <c r="P15" s="88"/>
      <c r="Q15" s="88"/>
      <c r="R15" s="88"/>
      <c r="S15" s="88"/>
      <c r="T15" s="88"/>
      <c r="U15" s="88"/>
      <c r="W15" s="339"/>
      <c r="X15" s="339"/>
      <c r="Y15" s="339"/>
      <c r="Z15" s="339"/>
      <c r="AA15" s="339"/>
      <c r="AB15" s="339"/>
      <c r="AC15" s="339"/>
    </row>
    <row r="16" spans="2:29" x14ac:dyDescent="0.3">
      <c r="B16" s="323"/>
      <c r="C16" s="355" t="s">
        <v>309</v>
      </c>
      <c r="D16" s="300">
        <v>107.05477008333025</v>
      </c>
      <c r="E16" s="300">
        <v>108.68509153068138</v>
      </c>
      <c r="F16" s="300">
        <v>107.65821434923114</v>
      </c>
      <c r="G16" s="300">
        <v>107.99328776234955</v>
      </c>
      <c r="H16" s="322">
        <v>109.14699326876242</v>
      </c>
      <c r="I16" s="301">
        <v>110.88257028563622</v>
      </c>
      <c r="J16" s="301">
        <v>113.15119730965338</v>
      </c>
      <c r="K16" s="301">
        <v>114.99900954749725</v>
      </c>
      <c r="O16" s="88"/>
      <c r="P16" s="88"/>
      <c r="Q16" s="88"/>
      <c r="R16" s="88"/>
      <c r="S16" s="88"/>
      <c r="T16" s="88"/>
      <c r="U16" s="88"/>
      <c r="W16" s="339"/>
      <c r="X16" s="339"/>
      <c r="Y16" s="339"/>
      <c r="Z16" s="339"/>
      <c r="AA16" s="339"/>
      <c r="AB16" s="339"/>
      <c r="AC16" s="339"/>
    </row>
    <row r="17" spans="2:29" x14ac:dyDescent="0.3">
      <c r="B17" s="313" t="s">
        <v>49</v>
      </c>
      <c r="C17" s="353" t="s">
        <v>301</v>
      </c>
      <c r="D17" s="350">
        <v>0</v>
      </c>
      <c r="E17" s="350">
        <v>0</v>
      </c>
      <c r="F17" s="350">
        <v>0</v>
      </c>
      <c r="G17" s="350">
        <v>0</v>
      </c>
      <c r="H17" s="316">
        <v>0</v>
      </c>
      <c r="I17" s="341">
        <v>0</v>
      </c>
      <c r="J17" s="341">
        <v>0</v>
      </c>
      <c r="K17" s="341">
        <v>0</v>
      </c>
      <c r="O17" s="88"/>
      <c r="P17" s="88"/>
      <c r="Q17" s="88"/>
      <c r="R17" s="88"/>
      <c r="S17" s="88"/>
      <c r="T17" s="88"/>
      <c r="U17" s="88"/>
      <c r="W17" s="339"/>
      <c r="X17" s="339"/>
      <c r="Y17" s="339"/>
      <c r="Z17" s="339"/>
      <c r="AA17" s="339"/>
      <c r="AB17" s="339"/>
      <c r="AC17" s="339"/>
    </row>
    <row r="18" spans="2:29" x14ac:dyDescent="0.3">
      <c r="B18" s="318"/>
      <c r="C18" s="354" t="s">
        <v>310</v>
      </c>
      <c r="D18" s="95">
        <v>0</v>
      </c>
      <c r="E18" s="95">
        <v>0</v>
      </c>
      <c r="F18" s="95">
        <v>0</v>
      </c>
      <c r="G18" s="95">
        <v>0</v>
      </c>
      <c r="H18" s="321">
        <v>0</v>
      </c>
      <c r="I18" s="97">
        <v>0</v>
      </c>
      <c r="J18" s="97">
        <v>0</v>
      </c>
      <c r="K18" s="97">
        <v>0</v>
      </c>
      <c r="O18" s="88"/>
      <c r="P18" s="88"/>
      <c r="Q18" s="88"/>
      <c r="R18" s="88"/>
      <c r="S18" s="88"/>
      <c r="T18" s="88"/>
      <c r="U18" s="88"/>
      <c r="W18" s="339"/>
      <c r="X18" s="339"/>
      <c r="Y18" s="339"/>
      <c r="Z18" s="339"/>
      <c r="AA18" s="339"/>
      <c r="AB18" s="339"/>
      <c r="AC18" s="339"/>
    </row>
    <row r="19" spans="2:29" x14ac:dyDescent="0.3">
      <c r="B19" s="323"/>
      <c r="C19" s="355" t="s">
        <v>311</v>
      </c>
      <c r="D19" s="300">
        <v>5587.4754111858192</v>
      </c>
      <c r="E19" s="300">
        <v>12165.327817120586</v>
      </c>
      <c r="F19" s="300">
        <v>14398.93184571761</v>
      </c>
      <c r="G19" s="300">
        <v>15577.185930025613</v>
      </c>
      <c r="H19" s="322">
        <v>13430.618841553272</v>
      </c>
      <c r="I19" s="301">
        <v>11261.457146835319</v>
      </c>
      <c r="J19" s="301">
        <v>11308.566482382696</v>
      </c>
      <c r="K19" s="301">
        <v>11351.858035661162</v>
      </c>
      <c r="O19" s="88"/>
      <c r="P19" s="88"/>
      <c r="Q19" s="88"/>
      <c r="R19" s="88"/>
      <c r="S19" s="88"/>
      <c r="T19" s="88"/>
      <c r="U19" s="88"/>
      <c r="W19" s="339"/>
      <c r="X19" s="339"/>
      <c r="Y19" s="339"/>
      <c r="Z19" s="339"/>
      <c r="AA19" s="339"/>
      <c r="AB19" s="339"/>
      <c r="AC19" s="339"/>
    </row>
    <row r="20" spans="2:29" x14ac:dyDescent="0.3">
      <c r="B20" s="326"/>
      <c r="C20" s="330"/>
      <c r="D20" s="358">
        <v>104269.73879821649</v>
      </c>
      <c r="E20" s="358">
        <v>106351.04282111244</v>
      </c>
      <c r="F20" s="358">
        <v>107990.50998819429</v>
      </c>
      <c r="G20" s="358">
        <v>113226.62252413716</v>
      </c>
      <c r="H20" s="358">
        <v>111819.55692628449</v>
      </c>
      <c r="I20" s="358">
        <v>110643.28669160583</v>
      </c>
      <c r="J20" s="358">
        <v>112066.48993000441</v>
      </c>
      <c r="K20" s="358">
        <v>113464.76945701124</v>
      </c>
    </row>
    <row r="21" spans="2:29" x14ac:dyDescent="0.3">
      <c r="B21" s="68"/>
      <c r="D21" s="349">
        <v>7.2759576141834259E-12</v>
      </c>
      <c r="E21" s="349">
        <v>0</v>
      </c>
      <c r="F21" s="349">
        <v>4.5474735088646412E-12</v>
      </c>
      <c r="G21" s="349">
        <v>0</v>
      </c>
      <c r="H21" s="349">
        <v>0</v>
      </c>
      <c r="I21" s="349">
        <v>0</v>
      </c>
      <c r="J21" s="349">
        <v>7.2759576141834259E-12</v>
      </c>
      <c r="K21" s="349">
        <v>0</v>
      </c>
    </row>
    <row r="22" spans="2:29" x14ac:dyDescent="0.3">
      <c r="B22" s="359" t="s">
        <v>332</v>
      </c>
    </row>
    <row r="23" spans="2:29" x14ac:dyDescent="0.3">
      <c r="B23" s="359" t="s">
        <v>317</v>
      </c>
      <c r="G23" s="506" t="s">
        <v>371</v>
      </c>
      <c r="H23" s="507"/>
      <c r="I23" s="507"/>
      <c r="J23" s="507"/>
      <c r="K23" s="508"/>
    </row>
    <row r="24" spans="2:29" x14ac:dyDescent="0.3">
      <c r="B24" s="356" t="s">
        <v>51</v>
      </c>
      <c r="C24" s="352" t="s">
        <v>315</v>
      </c>
      <c r="D24" s="83" t="s">
        <v>370</v>
      </c>
      <c r="E24" s="83" t="s">
        <v>298</v>
      </c>
      <c r="F24" s="83" t="s">
        <v>299</v>
      </c>
      <c r="G24" s="83" t="s">
        <v>116</v>
      </c>
      <c r="H24" s="351" t="s">
        <v>117</v>
      </c>
      <c r="I24" s="85" t="s">
        <v>118</v>
      </c>
      <c r="J24" s="85" t="s">
        <v>165</v>
      </c>
      <c r="K24" s="85" t="s">
        <v>259</v>
      </c>
    </row>
    <row r="25" spans="2:29" x14ac:dyDescent="0.3">
      <c r="B25" s="313" t="s">
        <v>46</v>
      </c>
      <c r="C25" s="353" t="s">
        <v>301</v>
      </c>
      <c r="D25" s="350">
        <v>5570.4144101259108</v>
      </c>
      <c r="E25" s="350">
        <v>5602.2782201722339</v>
      </c>
      <c r="F25" s="350">
        <v>5754.9696518189348</v>
      </c>
      <c r="G25" s="350">
        <v>5757.2137050774309</v>
      </c>
      <c r="H25" s="316">
        <v>5813.0040374150594</v>
      </c>
      <c r="I25" s="341">
        <v>5898.1721144367739</v>
      </c>
      <c r="J25" s="341">
        <v>6003.918459314038</v>
      </c>
      <c r="K25" s="341">
        <v>6088.1689024901043</v>
      </c>
      <c r="N25" s="71"/>
      <c r="O25" s="44"/>
    </row>
    <row r="26" spans="2:29" x14ac:dyDescent="0.3">
      <c r="B26" s="318"/>
      <c r="C26" s="354" t="s">
        <v>302</v>
      </c>
      <c r="D26" s="95">
        <v>12909.342458471208</v>
      </c>
      <c r="E26" s="95">
        <v>12983.186306636602</v>
      </c>
      <c r="F26" s="95">
        <v>13337.046151968461</v>
      </c>
      <c r="G26" s="95">
        <v>13342.246707955157</v>
      </c>
      <c r="H26" s="321">
        <v>13471.539872339688</v>
      </c>
      <c r="I26" s="97">
        <v>13668.915469890233</v>
      </c>
      <c r="J26" s="97">
        <v>13913.98085986745</v>
      </c>
      <c r="K26" s="97">
        <v>14109.22985629054</v>
      </c>
    </row>
    <row r="27" spans="2:29" x14ac:dyDescent="0.3">
      <c r="B27" s="323"/>
      <c r="C27" s="355" t="s">
        <v>303</v>
      </c>
      <c r="D27" s="300">
        <v>5107.126169325149</v>
      </c>
      <c r="E27" s="300">
        <v>5136.3398841694461</v>
      </c>
      <c r="F27" s="300">
        <v>5276.3320551248144</v>
      </c>
      <c r="G27" s="300">
        <v>5278.3894717329913</v>
      </c>
      <c r="H27" s="322">
        <v>5329.5397534353551</v>
      </c>
      <c r="I27" s="301">
        <v>5407.6244492809674</v>
      </c>
      <c r="J27" s="301">
        <v>5504.5759299915298</v>
      </c>
      <c r="K27" s="301">
        <v>5581.8193110835309</v>
      </c>
      <c r="N27" s="74"/>
    </row>
    <row r="28" spans="2:29" x14ac:dyDescent="0.3">
      <c r="B28" s="313" t="s">
        <v>47</v>
      </c>
      <c r="C28" s="353" t="s">
        <v>301</v>
      </c>
      <c r="D28" s="350">
        <v>61.87658219944273</v>
      </c>
      <c r="E28" s="350">
        <v>52.239351075371339</v>
      </c>
      <c r="F28" s="350">
        <v>51.928556813673907</v>
      </c>
      <c r="G28" s="350">
        <v>53.006851278972135</v>
      </c>
      <c r="H28" s="316">
        <v>53.132944278867072</v>
      </c>
      <c r="I28" s="341">
        <v>52.700589765586351</v>
      </c>
      <c r="J28" s="341">
        <v>52.544531877873084</v>
      </c>
      <c r="K28" s="341">
        <v>52.907890571033029</v>
      </c>
      <c r="N28" s="74"/>
    </row>
    <row r="29" spans="2:29" x14ac:dyDescent="0.3">
      <c r="B29" s="318"/>
      <c r="C29" s="354" t="s">
        <v>304</v>
      </c>
      <c r="D29" s="95">
        <v>5225.659333433945</v>
      </c>
      <c r="E29" s="95">
        <v>4411.766823830897</v>
      </c>
      <c r="F29" s="95">
        <v>4385.5193344465924</v>
      </c>
      <c r="G29" s="95">
        <v>4476.5844730900544</v>
      </c>
      <c r="H29" s="321">
        <v>4487.2333977455537</v>
      </c>
      <c r="I29" s="97">
        <v>4450.7197876305781</v>
      </c>
      <c r="J29" s="97">
        <v>4437.5402400780604</v>
      </c>
      <c r="K29" s="97">
        <v>4468.2269502808867</v>
      </c>
      <c r="N29" s="75"/>
    </row>
    <row r="30" spans="2:29" x14ac:dyDescent="0.3">
      <c r="B30" s="318"/>
      <c r="C30" s="354" t="s">
        <v>305</v>
      </c>
      <c r="D30" s="95">
        <v>12698.228778955767</v>
      </c>
      <c r="E30" s="95">
        <v>10720.489200278236</v>
      </c>
      <c r="F30" s="95">
        <v>10656.708420895495</v>
      </c>
      <c r="G30" s="95">
        <v>10877.994557342154</v>
      </c>
      <c r="H30" s="321">
        <v>10903.871192786073</v>
      </c>
      <c r="I30" s="97">
        <v>10815.143982457024</v>
      </c>
      <c r="J30" s="97">
        <v>10783.117993132722</v>
      </c>
      <c r="K30" s="97">
        <v>10857.685974274526</v>
      </c>
      <c r="N30" s="75"/>
      <c r="P30" s="295"/>
    </row>
    <row r="31" spans="2:29" x14ac:dyDescent="0.3">
      <c r="B31" s="318"/>
      <c r="C31" s="354" t="s">
        <v>306</v>
      </c>
      <c r="D31" s="95">
        <v>7733.12436754794</v>
      </c>
      <c r="E31" s="95">
        <v>6528.6960653991009</v>
      </c>
      <c r="F31" s="95">
        <v>6489.8540577607391</v>
      </c>
      <c r="G31" s="95">
        <v>6624.6156252001392</v>
      </c>
      <c r="H31" s="321">
        <v>6640.3742986013594</v>
      </c>
      <c r="I31" s="97">
        <v>6586.3401049981358</v>
      </c>
      <c r="J31" s="97">
        <v>6566.8365220378864</v>
      </c>
      <c r="K31" s="97">
        <v>6612.2478531805564</v>
      </c>
      <c r="N31" s="74"/>
    </row>
    <row r="32" spans="2:29" x14ac:dyDescent="0.3">
      <c r="B32" s="323"/>
      <c r="C32" s="355" t="s">
        <v>307</v>
      </c>
      <c r="D32" s="300">
        <v>144.199870021339</v>
      </c>
      <c r="E32" s="300">
        <v>121.74084875579128</v>
      </c>
      <c r="F32" s="300">
        <v>121.01656033281901</v>
      </c>
      <c r="G32" s="300">
        <v>123.52946450777091</v>
      </c>
      <c r="H32" s="322">
        <v>123.82331710190488</v>
      </c>
      <c r="I32" s="301">
        <v>122.8157393979964</v>
      </c>
      <c r="J32" s="301">
        <v>122.45205533006381</v>
      </c>
      <c r="K32" s="301">
        <v>123.298842183221</v>
      </c>
      <c r="N32" s="74"/>
    </row>
    <row r="33" spans="2:16" x14ac:dyDescent="0.3">
      <c r="B33" s="313" t="s">
        <v>48</v>
      </c>
      <c r="C33" s="353" t="s">
        <v>302</v>
      </c>
      <c r="D33" s="350">
        <v>21190.443963648053</v>
      </c>
      <c r="E33" s="350">
        <v>21513.150137748809</v>
      </c>
      <c r="F33" s="350">
        <v>21309.889850008876</v>
      </c>
      <c r="G33" s="350">
        <v>21376.214352680425</v>
      </c>
      <c r="H33" s="316">
        <v>21604.579066043167</v>
      </c>
      <c r="I33" s="341">
        <v>21948.119549965861</v>
      </c>
      <c r="J33" s="341">
        <v>22397.172065696206</v>
      </c>
      <c r="K33" s="341">
        <v>22762.928413133082</v>
      </c>
      <c r="N33" s="74"/>
    </row>
    <row r="34" spans="2:16" x14ac:dyDescent="0.3">
      <c r="B34" s="318"/>
      <c r="C34" s="354" t="s">
        <v>308</v>
      </c>
      <c r="D34" s="95">
        <v>23173.516185440814</v>
      </c>
      <c r="E34" s="95">
        <v>23526.422276577665</v>
      </c>
      <c r="F34" s="95">
        <v>23304.140215103209</v>
      </c>
      <c r="G34" s="95">
        <v>23376.671585318341</v>
      </c>
      <c r="H34" s="321">
        <v>23626.407428058283</v>
      </c>
      <c r="I34" s="97">
        <v>24002.097573021441</v>
      </c>
      <c r="J34" s="97">
        <v>24493.173916643202</v>
      </c>
      <c r="K34" s="97">
        <v>24893.158959514247</v>
      </c>
      <c r="N34" s="74"/>
    </row>
    <row r="35" spans="2:16" x14ac:dyDescent="0.3">
      <c r="B35" s="323"/>
      <c r="C35" s="355" t="s">
        <v>309</v>
      </c>
      <c r="D35" s="300">
        <v>107.05477008333025</v>
      </c>
      <c r="E35" s="300">
        <v>108.68509153068138</v>
      </c>
      <c r="F35" s="300">
        <v>107.65821434923114</v>
      </c>
      <c r="G35" s="300">
        <v>107.99328776234955</v>
      </c>
      <c r="H35" s="322">
        <v>109.14699326876242</v>
      </c>
      <c r="I35" s="301">
        <v>110.88257028563622</v>
      </c>
      <c r="J35" s="301">
        <v>113.15119730965338</v>
      </c>
      <c r="K35" s="301">
        <v>114.99900954749725</v>
      </c>
      <c r="N35" s="74"/>
    </row>
    <row r="36" spans="2:16" x14ac:dyDescent="0.3">
      <c r="B36" s="313" t="s">
        <v>49</v>
      </c>
      <c r="C36" s="353" t="s">
        <v>301</v>
      </c>
      <c r="D36" s="350"/>
      <c r="E36" s="350"/>
      <c r="F36" s="350"/>
      <c r="G36" s="350"/>
      <c r="H36" s="316"/>
      <c r="I36" s="341"/>
      <c r="J36" s="341"/>
      <c r="K36" s="341"/>
      <c r="N36" s="74"/>
      <c r="P36" s="295"/>
    </row>
    <row r="37" spans="2:16" x14ac:dyDescent="0.3">
      <c r="B37" s="318"/>
      <c r="C37" s="354" t="s">
        <v>310</v>
      </c>
      <c r="D37" s="95"/>
      <c r="E37" s="95"/>
      <c r="F37" s="95"/>
      <c r="G37" s="95"/>
      <c r="H37" s="321"/>
      <c r="I37" s="97"/>
      <c r="J37" s="97"/>
      <c r="K37" s="97"/>
      <c r="N37" s="74"/>
      <c r="P37" s="295"/>
    </row>
    <row r="38" spans="2:16" x14ac:dyDescent="0.3">
      <c r="B38" s="323"/>
      <c r="C38" s="355" t="s">
        <v>311</v>
      </c>
      <c r="D38" s="300">
        <v>5587.4754111858192</v>
      </c>
      <c r="E38" s="300">
        <v>12165.327817120586</v>
      </c>
      <c r="F38" s="300">
        <v>14398.93184571761</v>
      </c>
      <c r="G38" s="300">
        <v>15577.185930025613</v>
      </c>
      <c r="H38" s="322">
        <v>13430.618841553272</v>
      </c>
      <c r="I38" s="301">
        <v>11261.457146835319</v>
      </c>
      <c r="J38" s="301">
        <v>11308.566482382696</v>
      </c>
      <c r="K38" s="301">
        <v>11351.858035661162</v>
      </c>
      <c r="N38" s="74"/>
    </row>
    <row r="39" spans="2:16" x14ac:dyDescent="0.3">
      <c r="B39" s="326"/>
      <c r="C39" s="330"/>
      <c r="D39" s="358">
        <v>99508.46230043871</v>
      </c>
      <c r="E39" s="358">
        <v>102870.32202329543</v>
      </c>
      <c r="F39" s="358">
        <v>105193.99491434045</v>
      </c>
      <c r="G39" s="358">
        <v>106971.6460119714</v>
      </c>
      <c r="H39" s="358">
        <v>105593.27114262733</v>
      </c>
      <c r="I39" s="358">
        <v>104324.98907796557</v>
      </c>
      <c r="J39" s="358">
        <v>105697.03025366136</v>
      </c>
      <c r="K39" s="358">
        <v>107016.52999821038</v>
      </c>
      <c r="N39" s="75"/>
    </row>
    <row r="40" spans="2:16" x14ac:dyDescent="0.3">
      <c r="D40" s="339">
        <v>0</v>
      </c>
      <c r="E40" s="339">
        <v>0</v>
      </c>
      <c r="F40" s="339">
        <v>0</v>
      </c>
      <c r="G40" s="339">
        <v>0</v>
      </c>
      <c r="H40" s="339">
        <v>0</v>
      </c>
      <c r="I40" s="339">
        <v>0</v>
      </c>
      <c r="J40" s="339">
        <v>0</v>
      </c>
      <c r="K40" s="339">
        <v>0</v>
      </c>
      <c r="N40" s="74"/>
    </row>
    <row r="41" spans="2:16" x14ac:dyDescent="0.3">
      <c r="B41" s="359" t="s">
        <v>332</v>
      </c>
      <c r="E41" s="339"/>
      <c r="F41" s="339"/>
      <c r="G41" s="339"/>
      <c r="H41" s="339"/>
      <c r="I41" s="339"/>
      <c r="J41" s="339"/>
      <c r="K41" s="339"/>
      <c r="N41" s="74"/>
    </row>
    <row r="42" spans="2:16" x14ac:dyDescent="0.3">
      <c r="B42" s="359" t="s">
        <v>318</v>
      </c>
      <c r="E42" s="339"/>
      <c r="F42" s="339"/>
      <c r="G42" s="506" t="s">
        <v>371</v>
      </c>
      <c r="H42" s="507"/>
      <c r="I42" s="507"/>
      <c r="J42" s="507"/>
      <c r="K42" s="508"/>
      <c r="N42" s="74"/>
    </row>
    <row r="43" spans="2:16" x14ac:dyDescent="0.3">
      <c r="B43" s="356" t="s">
        <v>51</v>
      </c>
      <c r="C43" s="352" t="s">
        <v>315</v>
      </c>
      <c r="D43" s="83" t="s">
        <v>370</v>
      </c>
      <c r="E43" s="83" t="s">
        <v>298</v>
      </c>
      <c r="F43" s="83" t="s">
        <v>299</v>
      </c>
      <c r="G43" s="83" t="s">
        <v>116</v>
      </c>
      <c r="H43" s="351" t="s">
        <v>117</v>
      </c>
      <c r="I43" s="85" t="s">
        <v>118</v>
      </c>
      <c r="J43" s="85" t="s">
        <v>165</v>
      </c>
      <c r="K43" s="85" t="s">
        <v>259</v>
      </c>
      <c r="L43" s="74"/>
      <c r="M43" s="74"/>
      <c r="N43" s="74"/>
    </row>
    <row r="44" spans="2:16" x14ac:dyDescent="0.3">
      <c r="B44" s="313" t="s">
        <v>46</v>
      </c>
      <c r="C44" s="353" t="s">
        <v>301</v>
      </c>
      <c r="D44" s="350">
        <v>2649.0322812312843</v>
      </c>
      <c r="E44" s="350">
        <v>2607.4404398303323</v>
      </c>
      <c r="F44" s="350">
        <v>2654.3481286296646</v>
      </c>
      <c r="G44" s="350">
        <v>2671.4897203830237</v>
      </c>
      <c r="H44" s="316">
        <v>2694.0338484768736</v>
      </c>
      <c r="I44" s="341">
        <v>2738.2042990370592</v>
      </c>
      <c r="J44" s="341">
        <v>2795.1198536668485</v>
      </c>
      <c r="K44" s="341">
        <v>2838.5469437360589</v>
      </c>
    </row>
    <row r="45" spans="2:16" x14ac:dyDescent="0.3">
      <c r="B45" s="318"/>
      <c r="C45" s="354" t="s">
        <v>302</v>
      </c>
      <c r="D45" s="95">
        <v>6139.0881152030624</v>
      </c>
      <c r="E45" s="95">
        <v>6042.699716676143</v>
      </c>
      <c r="F45" s="95">
        <v>6151.4075028590196</v>
      </c>
      <c r="G45" s="95">
        <v>6191.1328557564921</v>
      </c>
      <c r="H45" s="321">
        <v>6243.3784964869392</v>
      </c>
      <c r="I45" s="97">
        <v>6345.7427787187744</v>
      </c>
      <c r="J45" s="97">
        <v>6477.6436269921378</v>
      </c>
      <c r="K45" s="97">
        <v>6578.285183688391</v>
      </c>
    </row>
    <row r="46" spans="2:16" x14ac:dyDescent="0.3">
      <c r="B46" s="323"/>
      <c r="C46" s="355" t="s">
        <v>303</v>
      </c>
      <c r="D46" s="300">
        <v>2428.7137528350586</v>
      </c>
      <c r="E46" s="300">
        <v>2390.5810815452714</v>
      </c>
      <c r="F46" s="300">
        <v>2433.5874841881619</v>
      </c>
      <c r="G46" s="300">
        <v>2449.3034193739409</v>
      </c>
      <c r="H46" s="322">
        <v>2469.9725649842608</v>
      </c>
      <c r="I46" s="301">
        <v>2510.4693839564256</v>
      </c>
      <c r="J46" s="301">
        <v>2562.6513038442999</v>
      </c>
      <c r="K46" s="301">
        <v>2602.4665872004075</v>
      </c>
    </row>
    <row r="47" spans="2:16" x14ac:dyDescent="0.3">
      <c r="B47" s="313" t="s">
        <v>47</v>
      </c>
      <c r="C47" s="353" t="s">
        <v>301</v>
      </c>
      <c r="D47" s="350">
        <v>22.286664840683528</v>
      </c>
      <c r="E47" s="350">
        <v>20.43238270074529</v>
      </c>
      <c r="F47" s="350">
        <v>20.146081397772363</v>
      </c>
      <c r="G47" s="350">
        <v>20.70309185213711</v>
      </c>
      <c r="H47" s="316">
        <v>20.729968730290256</v>
      </c>
      <c r="I47" s="341">
        <v>20.595531357931897</v>
      </c>
      <c r="J47" s="341">
        <v>20.587643150993149</v>
      </c>
      <c r="K47" s="341">
        <v>20.759586692780783</v>
      </c>
    </row>
    <row r="48" spans="2:16" x14ac:dyDescent="0.3">
      <c r="B48" s="318"/>
      <c r="C48" s="354" t="s">
        <v>304</v>
      </c>
      <c r="D48" s="95">
        <v>1882.1743864334012</v>
      </c>
      <c r="E48" s="95">
        <v>1725.5748066415588</v>
      </c>
      <c r="F48" s="95">
        <v>1701.3958196504473</v>
      </c>
      <c r="G48" s="95">
        <v>1748.4369905782369</v>
      </c>
      <c r="H48" s="321">
        <v>1750.7068219778098</v>
      </c>
      <c r="I48" s="97">
        <v>1739.3531905286391</v>
      </c>
      <c r="J48" s="97">
        <v>1738.6870082550181</v>
      </c>
      <c r="K48" s="97">
        <v>1753.2081460106574</v>
      </c>
    </row>
    <row r="49" spans="2:11" x14ac:dyDescent="0.3">
      <c r="B49" s="318"/>
      <c r="C49" s="354" t="s">
        <v>305</v>
      </c>
      <c r="D49" s="95">
        <v>4573.6393124418237</v>
      </c>
      <c r="E49" s="95">
        <v>4193.1060315671175</v>
      </c>
      <c r="F49" s="95">
        <v>4134.3516641532024</v>
      </c>
      <c r="G49" s="95">
        <v>4248.6605986543927</v>
      </c>
      <c r="H49" s="321">
        <v>4254.1762353544409</v>
      </c>
      <c r="I49" s="97">
        <v>4226.5871790431911</v>
      </c>
      <c r="J49" s="97">
        <v>4224.9683718498472</v>
      </c>
      <c r="K49" s="97">
        <v>4260.2543936867651</v>
      </c>
    </row>
    <row r="50" spans="2:11" x14ac:dyDescent="0.3">
      <c r="B50" s="318"/>
      <c r="C50" s="354" t="s">
        <v>306</v>
      </c>
      <c r="D50" s="95">
        <v>2785.3114187101287</v>
      </c>
      <c r="E50" s="95">
        <v>2553.5695562645578</v>
      </c>
      <c r="F50" s="95">
        <v>2517.7885951354442</v>
      </c>
      <c r="G50" s="95">
        <v>2587.4018634272043</v>
      </c>
      <c r="H50" s="321">
        <v>2590.7608440622334</v>
      </c>
      <c r="I50" s="97">
        <v>2573.9593194282029</v>
      </c>
      <c r="J50" s="97">
        <v>2572.9734782080518</v>
      </c>
      <c r="K50" s="97">
        <v>2594.4623960761178</v>
      </c>
    </row>
    <row r="51" spans="2:11" x14ac:dyDescent="0.3">
      <c r="B51" s="323"/>
      <c r="C51" s="355" t="s">
        <v>307</v>
      </c>
      <c r="D51" s="300">
        <v>51.937810056752852</v>
      </c>
      <c r="E51" s="300">
        <v>47.61651055930917</v>
      </c>
      <c r="F51" s="300">
        <v>46.949301589321685</v>
      </c>
      <c r="G51" s="300">
        <v>48.247382903202769</v>
      </c>
      <c r="H51" s="322">
        <v>48.310017945386754</v>
      </c>
      <c r="I51" s="301">
        <v>47.996719263866169</v>
      </c>
      <c r="J51" s="301">
        <v>47.978336244396822</v>
      </c>
      <c r="K51" s="301">
        <v>48.379040929359348</v>
      </c>
    </row>
    <row r="52" spans="2:11" x14ac:dyDescent="0.3">
      <c r="B52" s="313" t="s">
        <v>48</v>
      </c>
      <c r="C52" s="353" t="s">
        <v>302</v>
      </c>
      <c r="D52" s="350">
        <v>15632.497611486056</v>
      </c>
      <c r="E52" s="350">
        <v>16961.058058485309</v>
      </c>
      <c r="F52" s="350">
        <v>16780.726221956087</v>
      </c>
      <c r="G52" s="350">
        <v>16850.555047669266</v>
      </c>
      <c r="H52" s="316">
        <v>17030.277361362558</v>
      </c>
      <c r="I52" s="341">
        <v>17302.675039984068</v>
      </c>
      <c r="J52" s="341">
        <v>17659.257465257582</v>
      </c>
      <c r="K52" s="341">
        <v>17949.381866131836</v>
      </c>
    </row>
    <row r="53" spans="2:11" x14ac:dyDescent="0.3">
      <c r="B53" s="318"/>
      <c r="C53" s="354" t="s">
        <v>308</v>
      </c>
      <c r="D53" s="95">
        <v>17095.438728895417</v>
      </c>
      <c r="E53" s="95">
        <v>18548.33028108229</v>
      </c>
      <c r="F53" s="95">
        <v>18351.122391538822</v>
      </c>
      <c r="G53" s="95">
        <v>18427.486031000586</v>
      </c>
      <c r="H53" s="321">
        <v>18624.02735653397</v>
      </c>
      <c r="I53" s="97">
        <v>18921.916915867459</v>
      </c>
      <c r="J53" s="97">
        <v>19311.869510428245</v>
      </c>
      <c r="K53" s="97">
        <v>19629.144717638836</v>
      </c>
    </row>
    <row r="54" spans="2:11" x14ac:dyDescent="0.3">
      <c r="B54" s="323"/>
      <c r="C54" s="355" t="s">
        <v>309</v>
      </c>
      <c r="D54" s="300">
        <v>78.975855366540472</v>
      </c>
      <c r="E54" s="300">
        <v>85.687783320447565</v>
      </c>
      <c r="F54" s="300">
        <v>84.776741374773437</v>
      </c>
      <c r="G54" s="300">
        <v>85.129518734923977</v>
      </c>
      <c r="H54" s="322">
        <v>86.037481352615501</v>
      </c>
      <c r="I54" s="301">
        <v>87.413642744329834</v>
      </c>
      <c r="J54" s="301">
        <v>89.215108047222927</v>
      </c>
      <c r="K54" s="301">
        <v>90.680825381151323</v>
      </c>
    </row>
    <row r="55" spans="2:11" x14ac:dyDescent="0.3">
      <c r="B55" s="313" t="s">
        <v>49</v>
      </c>
      <c r="C55" s="353" t="s">
        <v>301</v>
      </c>
      <c r="D55" s="350"/>
      <c r="E55" s="350"/>
      <c r="F55" s="350"/>
      <c r="G55" s="350"/>
      <c r="H55" s="316"/>
      <c r="I55" s="341"/>
      <c r="J55" s="341"/>
      <c r="K55" s="341"/>
    </row>
    <row r="56" spans="2:11" x14ac:dyDescent="0.3">
      <c r="B56" s="318"/>
      <c r="C56" s="354" t="s">
        <v>310</v>
      </c>
      <c r="D56" s="95"/>
      <c r="E56" s="95"/>
      <c r="F56" s="95"/>
      <c r="G56" s="95"/>
      <c r="H56" s="321"/>
      <c r="I56" s="97"/>
      <c r="J56" s="97"/>
      <c r="K56" s="97"/>
    </row>
    <row r="57" spans="2:11" x14ac:dyDescent="0.3">
      <c r="B57" s="323"/>
      <c r="C57" s="355" t="s">
        <v>311</v>
      </c>
      <c r="D57" s="300">
        <v>6170.5427574689074</v>
      </c>
      <c r="E57" s="300">
        <v>13286.417514355078</v>
      </c>
      <c r="F57" s="300">
        <v>15595.395766451764</v>
      </c>
      <c r="G57" s="300">
        <v>16992.047722153249</v>
      </c>
      <c r="H57" s="322">
        <v>14635.036310914837</v>
      </c>
      <c r="I57" s="301">
        <v>12292.677993883901</v>
      </c>
      <c r="J57" s="301">
        <v>12376.575890939162</v>
      </c>
      <c r="K57" s="301">
        <v>12441.642159447507</v>
      </c>
    </row>
    <row r="58" spans="2:11" x14ac:dyDescent="0.3">
      <c r="B58" s="326"/>
      <c r="C58" s="330"/>
      <c r="D58" s="358">
        <v>59509.638694969115</v>
      </c>
      <c r="E58" s="358">
        <v>68462.514163028158</v>
      </c>
      <c r="F58" s="358">
        <v>70471.995698924467</v>
      </c>
      <c r="G58" s="358">
        <v>72320.594242486666</v>
      </c>
      <c r="H58" s="358">
        <v>70447.447308182207</v>
      </c>
      <c r="I58" s="358">
        <v>68807.591993813854</v>
      </c>
      <c r="J58" s="358">
        <v>69877.52759688381</v>
      </c>
      <c r="K58" s="358">
        <v>70807.211846619859</v>
      </c>
    </row>
    <row r="59" spans="2:11" x14ac:dyDescent="0.3">
      <c r="D59" s="339">
        <v>0</v>
      </c>
      <c r="E59" s="339">
        <v>0</v>
      </c>
      <c r="F59" s="339">
        <v>0</v>
      </c>
      <c r="G59" s="339">
        <v>0</v>
      </c>
      <c r="H59" s="339">
        <v>0</v>
      </c>
      <c r="I59" s="339">
        <v>0</v>
      </c>
      <c r="J59" s="339">
        <v>0</v>
      </c>
      <c r="K59" s="339">
        <v>0</v>
      </c>
    </row>
    <row r="60" spans="2:11" x14ac:dyDescent="0.3">
      <c r="E60" s="339"/>
      <c r="F60" s="339"/>
      <c r="G60" s="339"/>
      <c r="H60" s="339"/>
      <c r="I60" s="339"/>
      <c r="J60" s="339"/>
      <c r="K60" s="339"/>
    </row>
    <row r="61" spans="2:11" x14ac:dyDescent="0.3">
      <c r="B61" s="359" t="s">
        <v>329</v>
      </c>
      <c r="G61" s="506" t="s">
        <v>371</v>
      </c>
      <c r="H61" s="507"/>
      <c r="I61" s="507"/>
      <c r="J61" s="507"/>
      <c r="K61" s="508"/>
    </row>
    <row r="62" spans="2:11" x14ac:dyDescent="0.3">
      <c r="B62" s="356" t="s">
        <v>51</v>
      </c>
      <c r="C62" s="352" t="s">
        <v>315</v>
      </c>
      <c r="D62" s="83" t="s">
        <v>370</v>
      </c>
      <c r="E62" s="83" t="s">
        <v>298</v>
      </c>
      <c r="F62" s="83" t="s">
        <v>299</v>
      </c>
      <c r="G62" s="83" t="s">
        <v>116</v>
      </c>
      <c r="H62" s="351" t="s">
        <v>117</v>
      </c>
      <c r="I62" s="85" t="s">
        <v>118</v>
      </c>
      <c r="J62" s="85" t="s">
        <v>165</v>
      </c>
      <c r="K62" s="85" t="s">
        <v>259</v>
      </c>
    </row>
    <row r="63" spans="2:11" x14ac:dyDescent="0.3">
      <c r="B63" s="313" t="s">
        <v>46</v>
      </c>
      <c r="C63" s="353" t="s">
        <v>301</v>
      </c>
      <c r="D63" s="350">
        <v>15785.207137144364</v>
      </c>
      <c r="E63" s="350">
        <v>13321.058028725298</v>
      </c>
      <c r="F63" s="350">
        <v>10817.679976144647</v>
      </c>
      <c r="G63" s="350">
        <v>15933.799354880577</v>
      </c>
      <c r="H63" s="316">
        <v>15865.335374576447</v>
      </c>
      <c r="I63" s="341">
        <v>16091.767826067857</v>
      </c>
      <c r="J63" s="341">
        <v>16224.939210819241</v>
      </c>
      <c r="K63" s="341">
        <v>16420.826007449916</v>
      </c>
    </row>
    <row r="64" spans="2:11" x14ac:dyDescent="0.3">
      <c r="B64" s="318"/>
      <c r="C64" s="354" t="s">
        <v>302</v>
      </c>
      <c r="D64" s="95">
        <v>1135.6027364666822</v>
      </c>
      <c r="E64" s="95">
        <v>1137.7594581680419</v>
      </c>
      <c r="F64" s="95">
        <v>1175.7913074030625</v>
      </c>
      <c r="G64" s="95">
        <v>1164.8649271675822</v>
      </c>
      <c r="H64" s="321">
        <v>1165.602635450814</v>
      </c>
      <c r="I64" s="97">
        <v>1172.2706000618036</v>
      </c>
      <c r="J64" s="97">
        <v>1185.5375964130139</v>
      </c>
      <c r="K64" s="97">
        <v>1193.9003642785967</v>
      </c>
    </row>
    <row r="65" spans="2:11" x14ac:dyDescent="0.3">
      <c r="B65" s="323"/>
      <c r="C65" s="355" t="s">
        <v>303</v>
      </c>
      <c r="D65" s="300">
        <v>313.75209328188146</v>
      </c>
      <c r="E65" s="300">
        <v>314.34796710879158</v>
      </c>
      <c r="F65" s="300">
        <v>324.85566661116837</v>
      </c>
      <c r="G65" s="300">
        <v>321.83685152664145</v>
      </c>
      <c r="H65" s="322">
        <v>322.04067061818</v>
      </c>
      <c r="I65" s="301">
        <v>323.88294149992942</v>
      </c>
      <c r="J65" s="301">
        <v>327.54843801828639</v>
      </c>
      <c r="K65" s="301">
        <v>329.85896073824819</v>
      </c>
    </row>
    <row r="66" spans="2:11" x14ac:dyDescent="0.3">
      <c r="B66" s="313" t="s">
        <v>47</v>
      </c>
      <c r="C66" s="353" t="s">
        <v>301</v>
      </c>
      <c r="D66" s="350">
        <v>1665.1600005226815</v>
      </c>
      <c r="E66" s="350">
        <v>1390.7509885293857</v>
      </c>
      <c r="F66" s="350">
        <v>1109.3215040749358</v>
      </c>
      <c r="G66" s="350">
        <v>1678.7876902246899</v>
      </c>
      <c r="H66" s="316">
        <v>1671.0754522072993</v>
      </c>
      <c r="I66" s="341">
        <v>1695.5558216515678</v>
      </c>
      <c r="J66" s="341">
        <v>1709.1678900992715</v>
      </c>
      <c r="K66" s="341">
        <v>1730.2310607705763</v>
      </c>
    </row>
    <row r="67" spans="2:11" x14ac:dyDescent="0.3">
      <c r="B67" s="318"/>
      <c r="C67" s="354" t="s">
        <v>304</v>
      </c>
      <c r="D67" s="95">
        <v>155.74153124416026</v>
      </c>
      <c r="E67" s="95">
        <v>146.33369951230608</v>
      </c>
      <c r="F67" s="95">
        <v>144.93649677985249</v>
      </c>
      <c r="G67" s="95">
        <v>146.79943375645729</v>
      </c>
      <c r="H67" s="321">
        <v>145.8679652681549</v>
      </c>
      <c r="I67" s="97">
        <v>143.35300034973844</v>
      </c>
      <c r="J67" s="97">
        <v>141.95579761728484</v>
      </c>
      <c r="K67" s="97">
        <v>142.04894446611507</v>
      </c>
    </row>
    <row r="68" spans="2:11" x14ac:dyDescent="0.3">
      <c r="B68" s="318"/>
      <c r="C68" s="354" t="s">
        <v>305</v>
      </c>
      <c r="D68" s="95">
        <v>112.00203083765199</v>
      </c>
      <c r="E68" s="95">
        <v>105.23635792221965</v>
      </c>
      <c r="F68" s="95">
        <v>104.23155501398713</v>
      </c>
      <c r="G68" s="95">
        <v>105.57129222496383</v>
      </c>
      <c r="H68" s="321">
        <v>104.90142361947548</v>
      </c>
      <c r="I68" s="97">
        <v>103.09277838465694</v>
      </c>
      <c r="J68" s="97">
        <v>102.08797547642442</v>
      </c>
      <c r="K68" s="97">
        <v>102.15496233697326</v>
      </c>
    </row>
    <row r="69" spans="2:11" x14ac:dyDescent="0.3">
      <c r="B69" s="318"/>
      <c r="C69" s="354" t="s">
        <v>306</v>
      </c>
      <c r="D69" s="95">
        <v>135.44916074885325</v>
      </c>
      <c r="E69" s="95">
        <v>127.26712412467012</v>
      </c>
      <c r="F69" s="95">
        <v>126.05197017058352</v>
      </c>
      <c r="G69" s="95">
        <v>127.67217544269899</v>
      </c>
      <c r="H69" s="321">
        <v>126.86207280664125</v>
      </c>
      <c r="I69" s="97">
        <v>124.67479568928538</v>
      </c>
      <c r="J69" s="97">
        <v>123.45964173519877</v>
      </c>
      <c r="K69" s="97">
        <v>123.54065199880455</v>
      </c>
    </row>
    <row r="70" spans="2:11" x14ac:dyDescent="0.3">
      <c r="B70" s="323"/>
      <c r="C70" s="355" t="s">
        <v>307</v>
      </c>
      <c r="D70" s="300">
        <v>7.6472766466530331</v>
      </c>
      <c r="E70" s="300">
        <v>7.1853299114186093</v>
      </c>
      <c r="F70" s="300">
        <v>7.1167239606412194</v>
      </c>
      <c r="G70" s="300">
        <v>7.2081985616777393</v>
      </c>
      <c r="H70" s="322">
        <v>7.1624612611594793</v>
      </c>
      <c r="I70" s="301">
        <v>7.0389705497601778</v>
      </c>
      <c r="J70" s="301">
        <v>6.9703645989827878</v>
      </c>
      <c r="K70" s="301">
        <v>6.9749383290346145</v>
      </c>
    </row>
    <row r="71" spans="2:11" x14ac:dyDescent="0.3">
      <c r="B71" s="313" t="s">
        <v>48</v>
      </c>
      <c r="C71" s="353" t="s">
        <v>302</v>
      </c>
      <c r="D71" s="350">
        <v>257.80436529309827</v>
      </c>
      <c r="E71" s="350">
        <v>272.30074221844154</v>
      </c>
      <c r="F71" s="350">
        <v>275.33540643713945</v>
      </c>
      <c r="G71" s="350">
        <v>270.76182451711441</v>
      </c>
      <c r="H71" s="316">
        <v>271.06868454166744</v>
      </c>
      <c r="I71" s="341">
        <v>273.60003592005722</v>
      </c>
      <c r="J71" s="341">
        <v>277.11999962255555</v>
      </c>
      <c r="K71" s="341">
        <v>277.81942257035729</v>
      </c>
    </row>
    <row r="72" spans="2:11" x14ac:dyDescent="0.3">
      <c r="B72" s="318"/>
      <c r="C72" s="354" t="s">
        <v>308</v>
      </c>
      <c r="D72" s="95">
        <v>221.85570994170254</v>
      </c>
      <c r="E72" s="95">
        <v>234.33068875246923</v>
      </c>
      <c r="F72" s="95">
        <v>236.94219451152986</v>
      </c>
      <c r="G72" s="95">
        <v>233.00636021062456</v>
      </c>
      <c r="H72" s="321">
        <v>233.27043117979747</v>
      </c>
      <c r="I72" s="97">
        <v>235.44880685053559</v>
      </c>
      <c r="J72" s="97">
        <v>238.47794115281536</v>
      </c>
      <c r="K72" s="97">
        <v>239.07983543981726</v>
      </c>
    </row>
    <row r="73" spans="2:11" x14ac:dyDescent="0.3">
      <c r="B73" s="323"/>
      <c r="C73" s="355" t="s">
        <v>309</v>
      </c>
      <c r="D73" s="300">
        <v>4.8192792466095806</v>
      </c>
      <c r="E73" s="300">
        <v>5.0902680189987164</v>
      </c>
      <c r="F73" s="300">
        <v>5.1469966716457431</v>
      </c>
      <c r="G73" s="300">
        <v>5.0615001812942833</v>
      </c>
      <c r="H73" s="322">
        <v>5.0672364850463998</v>
      </c>
      <c r="I73" s="301">
        <v>5.1145564330615585</v>
      </c>
      <c r="J73" s="301">
        <v>5.1803570567282025</v>
      </c>
      <c r="K73" s="301">
        <v>5.1934317558051983</v>
      </c>
    </row>
    <row r="74" spans="2:11" x14ac:dyDescent="0.3">
      <c r="B74" s="313" t="s">
        <v>49</v>
      </c>
      <c r="C74" s="353" t="s">
        <v>301</v>
      </c>
      <c r="D74" s="350">
        <v>0</v>
      </c>
      <c r="E74" s="350">
        <v>0</v>
      </c>
      <c r="F74" s="350">
        <v>0</v>
      </c>
      <c r="G74" s="350">
        <v>0</v>
      </c>
      <c r="H74" s="316">
        <v>0</v>
      </c>
      <c r="I74" s="341">
        <v>0</v>
      </c>
      <c r="J74" s="341">
        <v>0</v>
      </c>
      <c r="K74" s="341">
        <v>0</v>
      </c>
    </row>
    <row r="75" spans="2:11" x14ac:dyDescent="0.3">
      <c r="B75" s="318"/>
      <c r="C75" s="354" t="s">
        <v>310</v>
      </c>
      <c r="D75" s="95">
        <v>0</v>
      </c>
      <c r="E75" s="95">
        <v>0</v>
      </c>
      <c r="F75" s="95">
        <v>0</v>
      </c>
      <c r="G75" s="95">
        <v>0</v>
      </c>
      <c r="H75" s="321">
        <v>0</v>
      </c>
      <c r="I75" s="97">
        <v>0</v>
      </c>
      <c r="J75" s="97">
        <v>0</v>
      </c>
      <c r="K75" s="97">
        <v>0</v>
      </c>
    </row>
    <row r="76" spans="2:11" x14ac:dyDescent="0.3">
      <c r="B76" s="323"/>
      <c r="C76" s="355" t="s">
        <v>311</v>
      </c>
      <c r="D76" s="300">
        <v>0.5</v>
      </c>
      <c r="E76" s="300">
        <v>1</v>
      </c>
      <c r="F76" s="300">
        <v>1</v>
      </c>
      <c r="G76" s="300">
        <v>1</v>
      </c>
      <c r="H76" s="322">
        <v>1</v>
      </c>
      <c r="I76" s="301">
        <v>1</v>
      </c>
      <c r="J76" s="301">
        <v>1</v>
      </c>
      <c r="K76" s="301">
        <v>1</v>
      </c>
    </row>
    <row r="77" spans="2:11" x14ac:dyDescent="0.3">
      <c r="B77" s="326"/>
      <c r="C77" s="330"/>
      <c r="D77" s="358">
        <v>19795.541321374334</v>
      </c>
      <c r="E77" s="358">
        <v>17062.660652992043</v>
      </c>
      <c r="F77" s="358">
        <v>14328.409797779193</v>
      </c>
      <c r="G77" s="358">
        <v>19996.369608694316</v>
      </c>
      <c r="H77" s="358">
        <v>19919.254408014684</v>
      </c>
      <c r="I77" s="358">
        <v>20176.800133458259</v>
      </c>
      <c r="J77" s="358">
        <v>20343.4452126098</v>
      </c>
      <c r="K77" s="358">
        <v>20572.628580134242</v>
      </c>
    </row>
    <row r="78" spans="2:11" x14ac:dyDescent="0.3">
      <c r="D78" s="339">
        <v>0</v>
      </c>
      <c r="E78" s="339">
        <v>0</v>
      </c>
      <c r="F78" s="339">
        <v>0</v>
      </c>
      <c r="G78" s="339">
        <v>0</v>
      </c>
      <c r="H78" s="339">
        <v>0</v>
      </c>
      <c r="I78" s="339">
        <v>0</v>
      </c>
      <c r="J78" s="339">
        <v>0</v>
      </c>
      <c r="K78" s="339">
        <v>0</v>
      </c>
    </row>
    <row r="79" spans="2:11" x14ac:dyDescent="0.3">
      <c r="B79" s="359" t="s">
        <v>330</v>
      </c>
      <c r="G79" s="506" t="s">
        <v>371</v>
      </c>
      <c r="H79" s="507"/>
      <c r="I79" s="507"/>
      <c r="J79" s="507"/>
      <c r="K79" s="508"/>
    </row>
    <row r="80" spans="2:11" x14ac:dyDescent="0.3">
      <c r="B80" s="356" t="s">
        <v>51</v>
      </c>
      <c r="C80" s="352" t="s">
        <v>315</v>
      </c>
      <c r="D80" s="83" t="s">
        <v>370</v>
      </c>
      <c r="E80" s="83" t="s">
        <v>298</v>
      </c>
      <c r="F80" s="83" t="s">
        <v>299</v>
      </c>
      <c r="G80" s="83" t="s">
        <v>116</v>
      </c>
      <c r="H80" s="351" t="s">
        <v>117</v>
      </c>
      <c r="I80" s="85" t="s">
        <v>118</v>
      </c>
      <c r="J80" s="85" t="s">
        <v>165</v>
      </c>
      <c r="K80" s="85" t="s">
        <v>259</v>
      </c>
    </row>
    <row r="81" spans="2:11" x14ac:dyDescent="0.3">
      <c r="B81" s="313" t="s">
        <v>46</v>
      </c>
      <c r="C81" s="353" t="s">
        <v>301</v>
      </c>
      <c r="D81" s="350">
        <v>863.20713714436317</v>
      </c>
      <c r="E81" s="350">
        <v>864.84652872529603</v>
      </c>
      <c r="F81" s="350">
        <v>893.755726144645</v>
      </c>
      <c r="G81" s="350">
        <v>885.45024298618978</v>
      </c>
      <c r="H81" s="316">
        <v>886.01099811187532</v>
      </c>
      <c r="I81" s="341">
        <v>891.07952644277827</v>
      </c>
      <c r="J81" s="341">
        <v>901.16418507477954</v>
      </c>
      <c r="K81" s="341">
        <v>907.52098633638366</v>
      </c>
    </row>
    <row r="82" spans="2:11" x14ac:dyDescent="0.3">
      <c r="B82" s="318"/>
      <c r="C82" s="354" t="s">
        <v>302</v>
      </c>
      <c r="D82" s="95">
        <v>1135.6027364666822</v>
      </c>
      <c r="E82" s="95">
        <v>1137.7594581680419</v>
      </c>
      <c r="F82" s="95">
        <v>1175.7913074030625</v>
      </c>
      <c r="G82" s="95">
        <v>1164.8649271675822</v>
      </c>
      <c r="H82" s="321">
        <v>1165.602635450814</v>
      </c>
      <c r="I82" s="97">
        <v>1172.2706000618036</v>
      </c>
      <c r="J82" s="97">
        <v>1185.5375964130139</v>
      </c>
      <c r="K82" s="97">
        <v>1193.9003642785967</v>
      </c>
    </row>
    <row r="83" spans="2:11" x14ac:dyDescent="0.3">
      <c r="B83" s="323"/>
      <c r="C83" s="355" t="s">
        <v>303</v>
      </c>
      <c r="D83" s="300">
        <v>313.75209328188146</v>
      </c>
      <c r="E83" s="300">
        <v>314.34796710879158</v>
      </c>
      <c r="F83" s="300">
        <v>324.85566661116837</v>
      </c>
      <c r="G83" s="300">
        <v>321.83685152664145</v>
      </c>
      <c r="H83" s="322">
        <v>322.04067061818</v>
      </c>
      <c r="I83" s="301">
        <v>323.88294149992942</v>
      </c>
      <c r="J83" s="301">
        <v>327.54843801828639</v>
      </c>
      <c r="K83" s="301">
        <v>329.85896073824819</v>
      </c>
    </row>
    <row r="84" spans="2:11" x14ac:dyDescent="0.3">
      <c r="B84" s="313" t="s">
        <v>47</v>
      </c>
      <c r="C84" s="353" t="s">
        <v>301</v>
      </c>
      <c r="D84" s="350">
        <v>7.1600005226815044</v>
      </c>
      <c r="E84" s="350">
        <v>6.7274885293855524</v>
      </c>
      <c r="F84" s="350">
        <v>6.6632540749356588</v>
      </c>
      <c r="G84" s="350">
        <v>6.7489000142021833</v>
      </c>
      <c r="H84" s="316">
        <v>6.7060770445689215</v>
      </c>
      <c r="I84" s="341">
        <v>6.5904550265591118</v>
      </c>
      <c r="J84" s="341">
        <v>6.5262205721092181</v>
      </c>
      <c r="K84" s="341">
        <v>6.5305028690725448</v>
      </c>
    </row>
    <row r="85" spans="2:11" x14ac:dyDescent="0.3">
      <c r="B85" s="318"/>
      <c r="C85" s="354" t="s">
        <v>304</v>
      </c>
      <c r="D85" s="95">
        <v>155.74153124416026</v>
      </c>
      <c r="E85" s="95">
        <v>146.33369951230608</v>
      </c>
      <c r="F85" s="95">
        <v>144.93649677985249</v>
      </c>
      <c r="G85" s="95">
        <v>146.79943375645729</v>
      </c>
      <c r="H85" s="321">
        <v>145.8679652681549</v>
      </c>
      <c r="I85" s="97">
        <v>143.35300034973844</v>
      </c>
      <c r="J85" s="97">
        <v>141.95579761728484</v>
      </c>
      <c r="K85" s="97">
        <v>142.04894446611507</v>
      </c>
    </row>
    <row r="86" spans="2:11" x14ac:dyDescent="0.3">
      <c r="B86" s="318"/>
      <c r="C86" s="354" t="s">
        <v>305</v>
      </c>
      <c r="D86" s="95">
        <v>112.00203083765199</v>
      </c>
      <c r="E86" s="95">
        <v>105.23635792221965</v>
      </c>
      <c r="F86" s="95">
        <v>104.23155501398713</v>
      </c>
      <c r="G86" s="95">
        <v>105.57129222496383</v>
      </c>
      <c r="H86" s="321">
        <v>104.90142361947548</v>
      </c>
      <c r="I86" s="97">
        <v>103.09277838465694</v>
      </c>
      <c r="J86" s="97">
        <v>102.08797547642442</v>
      </c>
      <c r="K86" s="97">
        <v>102.15496233697326</v>
      </c>
    </row>
    <row r="87" spans="2:11" x14ac:dyDescent="0.3">
      <c r="B87" s="318"/>
      <c r="C87" s="354" t="s">
        <v>306</v>
      </c>
      <c r="D87" s="95">
        <v>135.44916074885325</v>
      </c>
      <c r="E87" s="95">
        <v>127.26712412467012</v>
      </c>
      <c r="F87" s="95">
        <v>126.05197017058352</v>
      </c>
      <c r="G87" s="95">
        <v>127.67217544269899</v>
      </c>
      <c r="H87" s="321">
        <v>126.86207280664125</v>
      </c>
      <c r="I87" s="97">
        <v>124.67479568928538</v>
      </c>
      <c r="J87" s="97">
        <v>123.45964173519877</v>
      </c>
      <c r="K87" s="97">
        <v>123.54065199880455</v>
      </c>
    </row>
    <row r="88" spans="2:11" x14ac:dyDescent="0.3">
      <c r="B88" s="323"/>
      <c r="C88" s="355" t="s">
        <v>307</v>
      </c>
      <c r="D88" s="300">
        <v>7.6472766466530331</v>
      </c>
      <c r="E88" s="300">
        <v>7.1853299114186093</v>
      </c>
      <c r="F88" s="300">
        <v>7.1167239606412194</v>
      </c>
      <c r="G88" s="300">
        <v>7.2081985616777393</v>
      </c>
      <c r="H88" s="322">
        <v>7.1624612611594793</v>
      </c>
      <c r="I88" s="301">
        <v>7.0389705497601778</v>
      </c>
      <c r="J88" s="301">
        <v>6.9703645989827878</v>
      </c>
      <c r="K88" s="301">
        <v>6.9749383290346145</v>
      </c>
    </row>
    <row r="89" spans="2:11" x14ac:dyDescent="0.3">
      <c r="B89" s="313" t="s">
        <v>48</v>
      </c>
      <c r="C89" s="353" t="s">
        <v>302</v>
      </c>
      <c r="D89" s="350">
        <v>257.80436529309827</v>
      </c>
      <c r="E89" s="350">
        <v>272.30074221844154</v>
      </c>
      <c r="F89" s="350">
        <v>275.33540643713945</v>
      </c>
      <c r="G89" s="350">
        <v>270.76182451711441</v>
      </c>
      <c r="H89" s="316">
        <v>271.06868454166744</v>
      </c>
      <c r="I89" s="341">
        <v>273.60003592005722</v>
      </c>
      <c r="J89" s="341">
        <v>277.11999962255555</v>
      </c>
      <c r="K89" s="341">
        <v>277.81942257035729</v>
      </c>
    </row>
    <row r="90" spans="2:11" x14ac:dyDescent="0.3">
      <c r="B90" s="318"/>
      <c r="C90" s="354" t="s">
        <v>308</v>
      </c>
      <c r="D90" s="95">
        <v>221.85570994170254</v>
      </c>
      <c r="E90" s="95">
        <v>234.33068875246923</v>
      </c>
      <c r="F90" s="95">
        <v>236.94219451152986</v>
      </c>
      <c r="G90" s="95">
        <v>233.00636021062456</v>
      </c>
      <c r="H90" s="321">
        <v>233.27043117979747</v>
      </c>
      <c r="I90" s="97">
        <v>235.44880685053559</v>
      </c>
      <c r="J90" s="97">
        <v>238.47794115281536</v>
      </c>
      <c r="K90" s="97">
        <v>239.07983543981726</v>
      </c>
    </row>
    <row r="91" spans="2:11" x14ac:dyDescent="0.3">
      <c r="B91" s="323"/>
      <c r="C91" s="355" t="s">
        <v>309</v>
      </c>
      <c r="D91" s="300">
        <v>4.8192792466095806</v>
      </c>
      <c r="E91" s="300">
        <v>5.0902680189987164</v>
      </c>
      <c r="F91" s="300">
        <v>5.1469966716457431</v>
      </c>
      <c r="G91" s="300">
        <v>5.0615001812942833</v>
      </c>
      <c r="H91" s="322">
        <v>5.0672364850463998</v>
      </c>
      <c r="I91" s="301">
        <v>5.1145564330615585</v>
      </c>
      <c r="J91" s="301">
        <v>5.1803570567282025</v>
      </c>
      <c r="K91" s="301">
        <v>5.1934317558051983</v>
      </c>
    </row>
    <row r="92" spans="2:11" x14ac:dyDescent="0.3">
      <c r="B92" s="313" t="s">
        <v>49</v>
      </c>
      <c r="C92" s="353" t="s">
        <v>301</v>
      </c>
      <c r="D92" s="350"/>
      <c r="E92" s="350"/>
      <c r="F92" s="350"/>
      <c r="G92" s="350"/>
      <c r="H92" s="316"/>
      <c r="I92" s="341"/>
      <c r="J92" s="341"/>
      <c r="K92" s="341"/>
    </row>
    <row r="93" spans="2:11" x14ac:dyDescent="0.3">
      <c r="B93" s="318"/>
      <c r="C93" s="354" t="s">
        <v>310</v>
      </c>
      <c r="D93" s="95"/>
      <c r="E93" s="95"/>
      <c r="F93" s="95"/>
      <c r="G93" s="95"/>
      <c r="H93" s="321"/>
      <c r="I93" s="97"/>
      <c r="J93" s="97"/>
      <c r="K93" s="97"/>
    </row>
    <row r="94" spans="2:11" x14ac:dyDescent="0.3">
      <c r="B94" s="323"/>
      <c r="C94" s="355" t="s">
        <v>311</v>
      </c>
      <c r="D94" s="300">
        <v>0.5</v>
      </c>
      <c r="E94" s="300">
        <v>1</v>
      </c>
      <c r="F94" s="300">
        <v>1</v>
      </c>
      <c r="G94" s="300">
        <v>1</v>
      </c>
      <c r="H94" s="322">
        <v>1</v>
      </c>
      <c r="I94" s="301">
        <v>1</v>
      </c>
      <c r="J94" s="301">
        <v>1</v>
      </c>
      <c r="K94" s="301">
        <v>1</v>
      </c>
    </row>
    <row r="95" spans="2:11" x14ac:dyDescent="0.3">
      <c r="B95" s="326"/>
      <c r="C95" s="330"/>
      <c r="D95" s="358">
        <v>3215.5413213743377</v>
      </c>
      <c r="E95" s="358">
        <v>3222.425652992039</v>
      </c>
      <c r="F95" s="358">
        <v>3301.8272977791912</v>
      </c>
      <c r="G95" s="358">
        <v>3275.9817065894472</v>
      </c>
      <c r="H95" s="358">
        <v>3275.5606563873803</v>
      </c>
      <c r="I95" s="358">
        <v>3287.1464672081656</v>
      </c>
      <c r="J95" s="358">
        <v>3317.0285173381794</v>
      </c>
      <c r="K95" s="358">
        <v>3335.6230011192088</v>
      </c>
    </row>
    <row r="96" spans="2:11" x14ac:dyDescent="0.3">
      <c r="D96" s="339">
        <v>0</v>
      </c>
      <c r="E96" s="339">
        <v>0</v>
      </c>
      <c r="F96" s="339">
        <v>0</v>
      </c>
      <c r="G96" s="339">
        <v>0</v>
      </c>
      <c r="H96" s="339">
        <v>0</v>
      </c>
      <c r="I96" s="339">
        <v>0</v>
      </c>
      <c r="J96" s="339">
        <v>0</v>
      </c>
      <c r="K96" s="339">
        <v>0</v>
      </c>
    </row>
  </sheetData>
  <mergeCells count="5">
    <mergeCell ref="G4:K4"/>
    <mergeCell ref="G23:K23"/>
    <mergeCell ref="G42:K42"/>
    <mergeCell ref="G61:K61"/>
    <mergeCell ref="G79:K79"/>
  </mergeCells>
  <hyperlinks>
    <hyperlink ref="B1" location="Contents!A1" display="Table of Contents" xr:uid="{00000000-0004-0000-1400-000000000000}"/>
  </hyperlinks>
  <pageMargins left="0.25" right="0.25" top="0.75" bottom="0.75" header="0.3" footer="0.3"/>
  <pageSetup paperSize="9" scale="70"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1:P59"/>
  <sheetViews>
    <sheetView zoomScale="85" zoomScaleNormal="85" workbookViewId="0">
      <selection sqref="A1:XFD1048576"/>
    </sheetView>
  </sheetViews>
  <sheetFormatPr defaultColWidth="9.109375" defaultRowHeight="14.4" outlineLevelCol="1" x14ac:dyDescent="0.3"/>
  <cols>
    <col min="1" max="1" width="4.6640625" style="43" customWidth="1"/>
    <col min="2" max="2" width="28.44140625" style="43" customWidth="1"/>
    <col min="3" max="3" width="8.33203125" style="43" customWidth="1"/>
    <col min="4" max="4" width="36.88671875" style="43" hidden="1" customWidth="1" outlineLevel="1"/>
    <col min="5" max="5" width="8.33203125" style="43" hidden="1" customWidth="1" outlineLevel="1"/>
    <col min="6" max="6" width="9" style="43" bestFit="1" customWidth="1" collapsed="1"/>
    <col min="7" max="7" width="9" style="43" bestFit="1" customWidth="1"/>
    <col min="8" max="8" width="9.5546875" style="43" bestFit="1" customWidth="1"/>
    <col min="9" max="13" width="9" style="43" bestFit="1" customWidth="1"/>
    <col min="14" max="14" width="9.88671875" style="43" customWidth="1"/>
    <col min="15" max="15" width="10.88671875" style="43" customWidth="1"/>
    <col min="16" max="16384" width="9.109375" style="43"/>
  </cols>
  <sheetData>
    <row r="1" spans="2:16" x14ac:dyDescent="0.3">
      <c r="B1" s="68" t="s">
        <v>83</v>
      </c>
    </row>
    <row r="3" spans="2:16" x14ac:dyDescent="0.3">
      <c r="B3" s="69" t="s">
        <v>295</v>
      </c>
    </row>
    <row r="4" spans="2:16" x14ac:dyDescent="0.3">
      <c r="B4" s="43" t="s">
        <v>332</v>
      </c>
      <c r="I4" s="506" t="s">
        <v>371</v>
      </c>
      <c r="J4" s="507"/>
      <c r="K4" s="507"/>
      <c r="L4" s="507"/>
      <c r="M4" s="508"/>
    </row>
    <row r="5" spans="2:16" x14ac:dyDescent="0.3">
      <c r="B5" s="310" t="s">
        <v>51</v>
      </c>
      <c r="C5" s="57" t="s">
        <v>50</v>
      </c>
      <c r="D5" s="311"/>
      <c r="E5" s="57" t="s">
        <v>9</v>
      </c>
      <c r="F5" s="57" t="s">
        <v>10</v>
      </c>
      <c r="G5" s="312" t="s">
        <v>11</v>
      </c>
      <c r="H5" s="57" t="s">
        <v>258</v>
      </c>
      <c r="I5" s="57" t="s">
        <v>116</v>
      </c>
      <c r="J5" s="57" t="s">
        <v>117</v>
      </c>
      <c r="K5" s="57" t="s">
        <v>118</v>
      </c>
      <c r="L5" s="57" t="s">
        <v>165</v>
      </c>
      <c r="M5" s="57" t="s">
        <v>259</v>
      </c>
      <c r="O5" s="71" t="s">
        <v>296</v>
      </c>
    </row>
    <row r="6" spans="2:16" x14ac:dyDescent="0.3">
      <c r="B6" s="313" t="s">
        <v>46</v>
      </c>
      <c r="C6" s="314">
        <v>1013</v>
      </c>
      <c r="D6" s="315" t="s">
        <v>126</v>
      </c>
      <c r="E6" s="316">
        <v>11028.657047027813</v>
      </c>
      <c r="F6" s="316">
        <v>10241.80179968429</v>
      </c>
      <c r="G6" s="317">
        <v>11248.005427462618</v>
      </c>
      <c r="H6" s="316">
        <v>5669.0633301063544</v>
      </c>
      <c r="I6" s="316">
        <v>11308.041913808242</v>
      </c>
      <c r="J6" s="316">
        <v>11431.497746107529</v>
      </c>
      <c r="K6" s="316">
        <v>11615.919897937563</v>
      </c>
      <c r="L6" s="316">
        <v>11841.804483378555</v>
      </c>
      <c r="M6" s="316">
        <v>12023.151755102899</v>
      </c>
      <c r="O6" s="295">
        <v>1</v>
      </c>
    </row>
    <row r="7" spans="2:16" x14ac:dyDescent="0.3">
      <c r="B7" s="318"/>
      <c r="C7" s="319">
        <v>1016</v>
      </c>
      <c r="D7" s="320" t="s">
        <v>130</v>
      </c>
      <c r="E7" s="321">
        <v>925.31490304495537</v>
      </c>
      <c r="F7" s="321">
        <v>962.42209491851156</v>
      </c>
      <c r="G7" s="96">
        <v>968.84376870250321</v>
      </c>
      <c r="H7" s="321">
        <v>485.94130852629002</v>
      </c>
      <c r="I7" s="321">
        <v>978.40492457163271</v>
      </c>
      <c r="J7" s="321">
        <v>985.46612589895233</v>
      </c>
      <c r="K7" s="321">
        <v>992.9500028830895</v>
      </c>
      <c r="L7" s="321">
        <v>999.59478508033783</v>
      </c>
      <c r="M7" s="321">
        <v>1005.8375510804055</v>
      </c>
      <c r="O7" s="295">
        <v>0.9</v>
      </c>
      <c r="P7" s="43" t="s">
        <v>339</v>
      </c>
    </row>
    <row r="8" spans="2:16" x14ac:dyDescent="0.3">
      <c r="B8" s="318"/>
      <c r="C8" s="319">
        <v>1018</v>
      </c>
      <c r="D8" s="320" t="s">
        <v>128</v>
      </c>
      <c r="E8" s="321">
        <v>7318.2577093962864</v>
      </c>
      <c r="F8" s="321">
        <v>6584.5669349727859</v>
      </c>
      <c r="G8" s="96">
        <v>6395.7102364146058</v>
      </c>
      <c r="H8" s="321">
        <v>3221.0777508371561</v>
      </c>
      <c r="I8" s="321">
        <v>6414.9186256400508</v>
      </c>
      <c r="J8" s="321">
        <v>6474.0478949574572</v>
      </c>
      <c r="K8" s="321">
        <v>6566.9666063291697</v>
      </c>
      <c r="L8" s="321">
        <v>6684.4235799090393</v>
      </c>
      <c r="M8" s="321">
        <v>6777.176249222277</v>
      </c>
      <c r="O8" s="295">
        <v>1</v>
      </c>
    </row>
    <row r="9" spans="2:16" x14ac:dyDescent="0.3">
      <c r="B9" s="318"/>
      <c r="C9" s="319">
        <v>1019</v>
      </c>
      <c r="D9" s="320" t="s">
        <v>111</v>
      </c>
      <c r="E9" s="322">
        <v>3425.8044286507452</v>
      </c>
      <c r="F9" s="322">
        <v>4110.2228430819978</v>
      </c>
      <c r="G9" s="90">
        <v>4340.5780919905255</v>
      </c>
      <c r="H9" s="322">
        <v>2184.65249637636</v>
      </c>
      <c r="I9" s="322">
        <v>4344.9211917458506</v>
      </c>
      <c r="J9" s="322">
        <v>4378.6051415140973</v>
      </c>
      <c r="K9" s="322">
        <v>4434.7105834459489</v>
      </c>
      <c r="L9" s="322">
        <v>4508.0298031611774</v>
      </c>
      <c r="M9" s="322">
        <v>4564.9439644239919</v>
      </c>
      <c r="O9" s="295">
        <v>0.7</v>
      </c>
      <c r="P9" s="43" t="s">
        <v>275</v>
      </c>
    </row>
    <row r="10" spans="2:16" x14ac:dyDescent="0.3">
      <c r="B10" s="338" t="s">
        <v>297</v>
      </c>
      <c r="C10" s="324"/>
      <c r="D10" s="325"/>
      <c r="E10" s="322">
        <v>22698.034088119803</v>
      </c>
      <c r="F10" s="322">
        <v>21899.013672657587</v>
      </c>
      <c r="G10" s="90">
        <v>22953.137524570255</v>
      </c>
      <c r="H10" s="322">
        <v>11560.734885846161</v>
      </c>
      <c r="I10" s="322">
        <v>23046.286655765776</v>
      </c>
      <c r="J10" s="322">
        <v>23269.616908478034</v>
      </c>
      <c r="K10" s="322">
        <v>23610.54709059577</v>
      </c>
      <c r="L10" s="322">
        <v>24033.852651529112</v>
      </c>
      <c r="M10" s="322">
        <v>24371.109519829573</v>
      </c>
    </row>
    <row r="11" spans="2:16" x14ac:dyDescent="0.3">
      <c r="B11" s="313" t="s">
        <v>47</v>
      </c>
      <c r="C11" s="314">
        <v>1014</v>
      </c>
      <c r="D11" s="315" t="s">
        <v>127</v>
      </c>
      <c r="E11" s="316">
        <v>28012.965802969731</v>
      </c>
      <c r="F11" s="316">
        <v>20678.084042840888</v>
      </c>
      <c r="G11" s="317">
        <v>20391.866702389161</v>
      </c>
      <c r="H11" s="316">
        <v>10215.706748642029</v>
      </c>
      <c r="I11" s="316">
        <v>20836.832327299537</v>
      </c>
      <c r="J11" s="316">
        <v>20885.873128770498</v>
      </c>
      <c r="K11" s="316">
        <v>20714.197625078756</v>
      </c>
      <c r="L11" s="316">
        <v>20651.793375175304</v>
      </c>
      <c r="M11" s="316">
        <v>20794.680145464783</v>
      </c>
      <c r="O11" s="295">
        <v>1</v>
      </c>
    </row>
    <row r="12" spans="2:16" x14ac:dyDescent="0.3">
      <c r="B12" s="318"/>
      <c r="C12" s="319">
        <v>1016</v>
      </c>
      <c r="D12" s="320" t="s">
        <v>130</v>
      </c>
      <c r="E12" s="322">
        <v>102.81276700499505</v>
      </c>
      <c r="F12" s="322">
        <v>106.93578832427907</v>
      </c>
      <c r="G12" s="90">
        <v>107.64930763361147</v>
      </c>
      <c r="H12" s="322">
        <v>53.993478725143341</v>
      </c>
      <c r="I12" s="322">
        <v>108.71165828573697</v>
      </c>
      <c r="J12" s="322">
        <v>109.49623621099471</v>
      </c>
      <c r="K12" s="322">
        <v>110.32777809812106</v>
      </c>
      <c r="L12" s="322">
        <v>111.06608723114864</v>
      </c>
      <c r="M12" s="322">
        <v>111.75972789782284</v>
      </c>
      <c r="O12" s="295">
        <v>0.1</v>
      </c>
      <c r="P12" s="43" t="s">
        <v>340</v>
      </c>
    </row>
    <row r="13" spans="2:16" x14ac:dyDescent="0.3">
      <c r="B13" s="338" t="s">
        <v>297</v>
      </c>
      <c r="C13" s="324"/>
      <c r="D13" s="325"/>
      <c r="E13" s="322">
        <v>28115.778569974726</v>
      </c>
      <c r="F13" s="322">
        <v>20785.019831165166</v>
      </c>
      <c r="G13" s="90">
        <v>20499.516010022773</v>
      </c>
      <c r="H13" s="322">
        <v>10269.700227367173</v>
      </c>
      <c r="I13" s="322">
        <v>20945.543985585275</v>
      </c>
      <c r="J13" s="322">
        <v>20995.369364981492</v>
      </c>
      <c r="K13" s="322">
        <v>20824.525403176878</v>
      </c>
      <c r="L13" s="322">
        <v>20762.859462406454</v>
      </c>
      <c r="M13" s="322">
        <v>20906.439873362608</v>
      </c>
    </row>
    <row r="14" spans="2:16" x14ac:dyDescent="0.3">
      <c r="B14" s="313" t="s">
        <v>48</v>
      </c>
      <c r="C14" s="314">
        <v>1012</v>
      </c>
      <c r="D14" s="315" t="s">
        <v>125</v>
      </c>
      <c r="E14" s="316">
        <v>39326.410255736919</v>
      </c>
      <c r="F14" s="316">
        <v>41527.715508593923</v>
      </c>
      <c r="G14" s="317">
        <v>40214.8650891301</v>
      </c>
      <c r="H14" s="316">
        <v>20305.07092416138</v>
      </c>
      <c r="I14" s="316">
        <v>40548.385984194007</v>
      </c>
      <c r="J14" s="316">
        <v>40987.026513545614</v>
      </c>
      <c r="K14" s="316">
        <v>41644.567023003874</v>
      </c>
      <c r="L14" s="316">
        <v>42504.066493691585</v>
      </c>
      <c r="M14" s="316">
        <v>43205.336771523471</v>
      </c>
      <c r="O14" s="295">
        <v>1</v>
      </c>
    </row>
    <row r="15" spans="2:16" x14ac:dyDescent="0.3">
      <c r="B15" s="318"/>
      <c r="C15" s="319">
        <v>1019</v>
      </c>
      <c r="D15" s="320" t="s">
        <v>111</v>
      </c>
      <c r="E15" s="322">
        <v>1468.2018979931765</v>
      </c>
      <c r="F15" s="322">
        <v>1761.5240756065707</v>
      </c>
      <c r="G15" s="90">
        <v>1860.2477537102254</v>
      </c>
      <c r="H15" s="322">
        <v>936.27964130415432</v>
      </c>
      <c r="I15" s="322">
        <v>1862.109082176793</v>
      </c>
      <c r="J15" s="322">
        <v>1876.5450606488989</v>
      </c>
      <c r="K15" s="322">
        <v>1900.5902500482639</v>
      </c>
      <c r="L15" s="322">
        <v>1932.0127727833619</v>
      </c>
      <c r="M15" s="322">
        <v>1956.4045561817109</v>
      </c>
      <c r="O15" s="295">
        <v>0.3</v>
      </c>
      <c r="P15" s="43" t="s">
        <v>275</v>
      </c>
    </row>
    <row r="16" spans="2:16" x14ac:dyDescent="0.3">
      <c r="B16" s="338" t="s">
        <v>297</v>
      </c>
      <c r="C16" s="324"/>
      <c r="D16" s="325"/>
      <c r="E16" s="322">
        <v>40794.612153730093</v>
      </c>
      <c r="F16" s="322">
        <v>43289.239584200492</v>
      </c>
      <c r="G16" s="90">
        <v>42075.112842840324</v>
      </c>
      <c r="H16" s="322">
        <v>21241.350565465535</v>
      </c>
      <c r="I16" s="322">
        <v>42410.4950663708</v>
      </c>
      <c r="J16" s="322">
        <v>42863.57157419451</v>
      </c>
      <c r="K16" s="322">
        <v>43545.157273052137</v>
      </c>
      <c r="L16" s="322">
        <v>44436.079266474946</v>
      </c>
      <c r="M16" s="322">
        <v>45161.741327705182</v>
      </c>
    </row>
    <row r="17" spans="2:15" x14ac:dyDescent="0.3">
      <c r="B17" s="326" t="s">
        <v>49</v>
      </c>
      <c r="C17" s="327">
        <v>1015</v>
      </c>
      <c r="D17" s="328" t="s">
        <v>129</v>
      </c>
      <c r="E17" s="329">
        <v>123.5281839787792</v>
      </c>
      <c r="F17" s="329">
        <v>10441.02616490197</v>
      </c>
      <c r="G17" s="92">
        <v>12560.644077552914</v>
      </c>
      <c r="H17" s="329">
        <v>7332.1135296540551</v>
      </c>
      <c r="I17" s="329">
        <v>14726.331236368749</v>
      </c>
      <c r="J17" s="329">
        <v>12697.013610712125</v>
      </c>
      <c r="K17" s="329">
        <v>10646.335537974564</v>
      </c>
      <c r="L17" s="329">
        <v>10690.871674521455</v>
      </c>
      <c r="M17" s="329">
        <v>10731.798563125047</v>
      </c>
      <c r="O17" s="295">
        <v>1</v>
      </c>
    </row>
    <row r="18" spans="2:15" x14ac:dyDescent="0.3">
      <c r="B18" s="326"/>
      <c r="C18" s="330"/>
      <c r="D18" s="330"/>
      <c r="E18" s="417">
        <v>91731.952995803396</v>
      </c>
      <c r="F18" s="331">
        <v>96414.299252925208</v>
      </c>
      <c r="G18" s="94">
        <v>98088.410454986268</v>
      </c>
      <c r="H18" s="331">
        <v>50403.899208332921</v>
      </c>
      <c r="I18" s="331">
        <v>101128.65694409059</v>
      </c>
      <c r="J18" s="331">
        <v>99825.571458366161</v>
      </c>
      <c r="K18" s="331">
        <v>98626.56530479934</v>
      </c>
      <c r="L18" s="331">
        <v>99923.663054931967</v>
      </c>
      <c r="M18" s="331">
        <v>101171.08928402241</v>
      </c>
    </row>
    <row r="19" spans="2:15" x14ac:dyDescent="0.3">
      <c r="E19" s="419" t="b">
        <v>1</v>
      </c>
      <c r="F19" s="43" t="b">
        <v>1</v>
      </c>
      <c r="G19" s="43" t="b">
        <v>1</v>
      </c>
      <c r="H19" s="43" t="b">
        <v>1</v>
      </c>
      <c r="I19" s="43" t="b">
        <v>1</v>
      </c>
      <c r="J19" s="43" t="b">
        <v>1</v>
      </c>
      <c r="K19" s="43" t="b">
        <v>0</v>
      </c>
      <c r="L19" s="43" t="b">
        <v>1</v>
      </c>
      <c r="M19" s="43" t="b">
        <v>1</v>
      </c>
    </row>
    <row r="21" spans="2:15" x14ac:dyDescent="0.3">
      <c r="B21" s="69" t="s">
        <v>319</v>
      </c>
    </row>
    <row r="22" spans="2:15" x14ac:dyDescent="0.3">
      <c r="B22" s="43" t="s">
        <v>332</v>
      </c>
      <c r="I22" s="506" t="s">
        <v>371</v>
      </c>
      <c r="J22" s="507"/>
      <c r="K22" s="507"/>
      <c r="L22" s="507"/>
      <c r="M22" s="508"/>
    </row>
    <row r="23" spans="2:15" x14ac:dyDescent="0.3">
      <c r="B23" s="310" t="s">
        <v>51</v>
      </c>
      <c r="C23" s="57" t="s">
        <v>50</v>
      </c>
      <c r="F23" s="57" t="s">
        <v>370</v>
      </c>
      <c r="G23" s="57" t="s">
        <v>298</v>
      </c>
      <c r="H23" s="57" t="s">
        <v>299</v>
      </c>
      <c r="I23" s="57" t="s">
        <v>116</v>
      </c>
      <c r="J23" s="57" t="s">
        <v>117</v>
      </c>
      <c r="K23" s="57" t="s">
        <v>118</v>
      </c>
      <c r="L23" s="57" t="s">
        <v>165</v>
      </c>
      <c r="M23" s="57" t="s">
        <v>259</v>
      </c>
      <c r="N23" s="57" t="s">
        <v>260</v>
      </c>
    </row>
    <row r="24" spans="2:15" x14ac:dyDescent="0.3">
      <c r="B24" s="313" t="s">
        <v>46</v>
      </c>
      <c r="C24" s="314">
        <v>1013</v>
      </c>
      <c r="F24" s="316">
        <v>10635.229423356051</v>
      </c>
      <c r="G24" s="316">
        <v>10744.903613573453</v>
      </c>
      <c r="H24" s="317">
        <v>11293.066043837664</v>
      </c>
      <c r="I24" s="316">
        <v>11308.041913808242</v>
      </c>
      <c r="J24" s="316">
        <v>11431.497746107529</v>
      </c>
      <c r="K24" s="316">
        <v>11615.919897937563</v>
      </c>
      <c r="L24" s="316">
        <v>11841.804483378555</v>
      </c>
      <c r="M24" s="316">
        <v>12023.151755102899</v>
      </c>
      <c r="N24" s="316">
        <v>58220.415796334782</v>
      </c>
    </row>
    <row r="25" spans="2:15" x14ac:dyDescent="0.3">
      <c r="B25" s="318"/>
      <c r="C25" s="319">
        <v>1016</v>
      </c>
      <c r="F25" s="321">
        <v>943.86849898173341</v>
      </c>
      <c r="G25" s="321">
        <v>965.63293181050744</v>
      </c>
      <c r="H25" s="96">
        <v>970.36319287754168</v>
      </c>
      <c r="I25" s="321">
        <v>978.40492457163271</v>
      </c>
      <c r="J25" s="321">
        <v>985.46612589895233</v>
      </c>
      <c r="K25" s="321">
        <v>992.9500028830895</v>
      </c>
      <c r="L25" s="321">
        <v>999.59478508033783</v>
      </c>
      <c r="M25" s="321">
        <v>1005.8375510804055</v>
      </c>
      <c r="N25" s="321">
        <v>4962.2533895144179</v>
      </c>
    </row>
    <row r="26" spans="2:15" x14ac:dyDescent="0.3">
      <c r="B26" s="318"/>
      <c r="C26" s="319">
        <v>1018</v>
      </c>
      <c r="F26" s="321">
        <v>6951.4123221845366</v>
      </c>
      <c r="G26" s="321">
        <v>6490.1385856936959</v>
      </c>
      <c r="H26" s="96">
        <v>6418.932869044459</v>
      </c>
      <c r="I26" s="321">
        <v>6414.9186256400508</v>
      </c>
      <c r="J26" s="321">
        <v>6474.0478949574572</v>
      </c>
      <c r="K26" s="321">
        <v>6566.9666063291697</v>
      </c>
      <c r="L26" s="321">
        <v>6684.4235799090393</v>
      </c>
      <c r="M26" s="321">
        <v>6777.176249222277</v>
      </c>
      <c r="N26" s="321">
        <v>32917.532956057992</v>
      </c>
    </row>
    <row r="27" spans="2:15" x14ac:dyDescent="0.3">
      <c r="B27" s="318"/>
      <c r="C27" s="319">
        <v>1019</v>
      </c>
      <c r="F27" s="322">
        <v>3768.0136358663713</v>
      </c>
      <c r="G27" s="322">
        <v>4225.4004675362612</v>
      </c>
      <c r="H27" s="90">
        <v>4354.9415423716227</v>
      </c>
      <c r="I27" s="322">
        <v>4344.9211917458506</v>
      </c>
      <c r="J27" s="322">
        <v>4378.6051415140973</v>
      </c>
      <c r="K27" s="322">
        <v>4434.7105834459489</v>
      </c>
      <c r="L27" s="322">
        <v>4508.0298031611774</v>
      </c>
      <c r="M27" s="322">
        <v>4564.9439644239919</v>
      </c>
      <c r="N27" s="322">
        <v>22231.210684291065</v>
      </c>
    </row>
    <row r="28" spans="2:15" x14ac:dyDescent="0.3">
      <c r="B28" s="338" t="s">
        <v>297</v>
      </c>
      <c r="C28" s="324"/>
      <c r="F28" s="322">
        <v>22298.523880388697</v>
      </c>
      <c r="G28" s="322">
        <v>22426.075598613919</v>
      </c>
      <c r="H28" s="90">
        <v>23037.303648131288</v>
      </c>
      <c r="I28" s="322">
        <v>23046.286655765776</v>
      </c>
      <c r="J28" s="322">
        <v>23269.616908478034</v>
      </c>
      <c r="K28" s="322">
        <v>23610.54709059577</v>
      </c>
      <c r="L28" s="322">
        <v>24033.852651529112</v>
      </c>
      <c r="M28" s="322">
        <v>24371.109519829573</v>
      </c>
      <c r="N28" s="322">
        <v>118331.41282619824</v>
      </c>
    </row>
    <row r="29" spans="2:15" x14ac:dyDescent="0.3">
      <c r="B29" s="313" t="s">
        <v>47</v>
      </c>
      <c r="C29" s="314">
        <v>1014</v>
      </c>
      <c r="F29" s="316">
        <v>24345.524922905308</v>
      </c>
      <c r="G29" s="316">
        <v>20534.975372615023</v>
      </c>
      <c r="H29" s="317">
        <v>20411.640099836608</v>
      </c>
      <c r="I29" s="316">
        <v>20836.832327299537</v>
      </c>
      <c r="J29" s="316">
        <v>20885.873128770498</v>
      </c>
      <c r="K29" s="316">
        <v>20714.197625078756</v>
      </c>
      <c r="L29" s="316">
        <v>20651.793375175304</v>
      </c>
      <c r="M29" s="316">
        <v>20794.680145464783</v>
      </c>
      <c r="N29" s="316">
        <v>103883.37660178887</v>
      </c>
    </row>
    <row r="30" spans="2:15" x14ac:dyDescent="0.3">
      <c r="B30" s="318"/>
      <c r="C30" s="319">
        <v>1016</v>
      </c>
      <c r="F30" s="322">
        <v>104.87427766463706</v>
      </c>
      <c r="G30" s="322">
        <v>107.29254797894527</v>
      </c>
      <c r="H30" s="90">
        <v>107.81813254194907</v>
      </c>
      <c r="I30" s="322">
        <v>108.71165828573697</v>
      </c>
      <c r="J30" s="322">
        <v>109.49623621099471</v>
      </c>
      <c r="K30" s="322">
        <v>110.32777809812106</v>
      </c>
      <c r="L30" s="322">
        <v>111.06608723114864</v>
      </c>
      <c r="M30" s="322">
        <v>111.75972789782284</v>
      </c>
      <c r="N30" s="322">
        <v>551.36148772382421</v>
      </c>
    </row>
    <row r="31" spans="2:15" x14ac:dyDescent="0.3">
      <c r="B31" s="338" t="s">
        <v>297</v>
      </c>
      <c r="C31" s="324"/>
      <c r="F31" s="322">
        <v>24450.399200569944</v>
      </c>
      <c r="G31" s="322">
        <v>20642.267920593968</v>
      </c>
      <c r="H31" s="90">
        <v>20519.458232378558</v>
      </c>
      <c r="I31" s="322">
        <v>20945.543985585275</v>
      </c>
      <c r="J31" s="322">
        <v>20995.369364981492</v>
      </c>
      <c r="K31" s="322">
        <v>20824.525403176878</v>
      </c>
      <c r="L31" s="322">
        <v>20762.859462406454</v>
      </c>
      <c r="M31" s="322">
        <v>20906.439873362608</v>
      </c>
      <c r="N31" s="322">
        <v>104434.7380895127</v>
      </c>
    </row>
    <row r="32" spans="2:15" x14ac:dyDescent="0.3">
      <c r="B32" s="313" t="s">
        <v>48</v>
      </c>
      <c r="C32" s="314">
        <v>1012</v>
      </c>
      <c r="F32" s="316">
        <v>40427.062882165425</v>
      </c>
      <c r="G32" s="316">
        <v>40871.290298862012</v>
      </c>
      <c r="H32" s="317">
        <v>40412.503468726427</v>
      </c>
      <c r="I32" s="316">
        <v>40548.385984194007</v>
      </c>
      <c r="J32" s="316">
        <v>40987.026513545614</v>
      </c>
      <c r="K32" s="316">
        <v>41644.567023003874</v>
      </c>
      <c r="L32" s="316">
        <v>42504.066493691585</v>
      </c>
      <c r="M32" s="316">
        <v>43205.336771523471</v>
      </c>
      <c r="N32" s="316">
        <v>208889.38278595856</v>
      </c>
    </row>
    <row r="33" spans="2:14" x14ac:dyDescent="0.3">
      <c r="B33" s="318"/>
      <c r="C33" s="319">
        <v>1019</v>
      </c>
      <c r="F33" s="322">
        <v>1614.8629867998736</v>
      </c>
      <c r="G33" s="322">
        <v>1810.8859146583982</v>
      </c>
      <c r="H33" s="90">
        <v>1866.4035181592672</v>
      </c>
      <c r="I33" s="322">
        <v>1862.109082176793</v>
      </c>
      <c r="J33" s="322">
        <v>1876.5450606488989</v>
      </c>
      <c r="K33" s="322">
        <v>1900.5902500482639</v>
      </c>
      <c r="L33" s="322">
        <v>1932.0127727833619</v>
      </c>
      <c r="M33" s="322">
        <v>1956.4045561817109</v>
      </c>
      <c r="N33" s="322">
        <v>9527.6617218390293</v>
      </c>
    </row>
    <row r="34" spans="2:14" x14ac:dyDescent="0.3">
      <c r="B34" s="338" t="s">
        <v>297</v>
      </c>
      <c r="C34" s="324"/>
      <c r="F34" s="322">
        <v>42041.9258689653</v>
      </c>
      <c r="G34" s="322">
        <v>42682.176213520412</v>
      </c>
      <c r="H34" s="90">
        <v>42278.906986885697</v>
      </c>
      <c r="I34" s="322">
        <v>42410.4950663708</v>
      </c>
      <c r="J34" s="322">
        <v>42863.57157419451</v>
      </c>
      <c r="K34" s="322">
        <v>43545.157273052137</v>
      </c>
      <c r="L34" s="322">
        <v>44436.079266474946</v>
      </c>
      <c r="M34" s="322">
        <v>45161.741327705182</v>
      </c>
      <c r="N34" s="322">
        <v>218417.04450779757</v>
      </c>
    </row>
    <row r="35" spans="2:14" x14ac:dyDescent="0.3">
      <c r="B35" s="326" t="s">
        <v>49</v>
      </c>
      <c r="C35" s="327">
        <v>1015</v>
      </c>
      <c r="F35" s="329">
        <v>5282.2771744403744</v>
      </c>
      <c r="G35" s="329">
        <v>11500.835121227443</v>
      </c>
      <c r="H35" s="92">
        <v>13612.435568430512</v>
      </c>
      <c r="I35" s="329">
        <v>14726.331236368749</v>
      </c>
      <c r="J35" s="329">
        <v>12697.013610712125</v>
      </c>
      <c r="K35" s="329">
        <v>10646.335537974564</v>
      </c>
      <c r="L35" s="329">
        <v>10690.871674521455</v>
      </c>
      <c r="M35" s="329">
        <v>10731.798563125047</v>
      </c>
      <c r="N35" s="329">
        <v>59492.350622701939</v>
      </c>
    </row>
    <row r="36" spans="2:14" x14ac:dyDescent="0.3">
      <c r="B36" s="310" t="s">
        <v>300</v>
      </c>
      <c r="C36" s="330"/>
      <c r="F36" s="331">
        <v>94073.126124364309</v>
      </c>
      <c r="G36" s="331">
        <v>97251.354853955752</v>
      </c>
      <c r="H36" s="94">
        <v>99448.104435826041</v>
      </c>
      <c r="I36" s="331">
        <v>101128.65694409059</v>
      </c>
      <c r="J36" s="331">
        <v>99825.571458366161</v>
      </c>
      <c r="K36" s="331">
        <v>98626.56530479934</v>
      </c>
      <c r="L36" s="331">
        <v>99923.663054931967</v>
      </c>
      <c r="M36" s="331">
        <v>101171.08928402241</v>
      </c>
      <c r="N36" s="331">
        <v>500675.54604621051</v>
      </c>
    </row>
    <row r="37" spans="2:14" x14ac:dyDescent="0.3">
      <c r="F37" s="43" t="b">
        <v>1</v>
      </c>
      <c r="G37" s="43" t="b">
        <v>1</v>
      </c>
      <c r="H37" s="43" t="b">
        <v>1</v>
      </c>
      <c r="I37" s="43" t="b">
        <v>1</v>
      </c>
      <c r="J37" s="43" t="b">
        <v>1</v>
      </c>
      <c r="K37" s="43" t="b">
        <v>1</v>
      </c>
      <c r="L37" s="43" t="b">
        <v>1</v>
      </c>
      <c r="M37" s="43" t="b">
        <v>1</v>
      </c>
    </row>
    <row r="39" spans="2:14" x14ac:dyDescent="0.3">
      <c r="B39" s="69" t="s">
        <v>294</v>
      </c>
      <c r="G39" s="70"/>
    </row>
    <row r="40" spans="2:14" x14ac:dyDescent="0.3">
      <c r="B40" s="43" t="s">
        <v>332</v>
      </c>
      <c r="N40" s="71" t="s">
        <v>264</v>
      </c>
    </row>
    <row r="41" spans="2:14" x14ac:dyDescent="0.3">
      <c r="B41" s="69" t="s">
        <v>51</v>
      </c>
      <c r="C41" s="71" t="s">
        <v>50</v>
      </c>
      <c r="D41" s="71"/>
      <c r="E41" s="71"/>
      <c r="F41" s="71" t="s">
        <v>370</v>
      </c>
      <c r="G41" s="71" t="s">
        <v>298</v>
      </c>
      <c r="H41" s="71" t="s">
        <v>299</v>
      </c>
      <c r="I41" s="72" t="s">
        <v>116</v>
      </c>
      <c r="J41" s="71" t="s">
        <v>117</v>
      </c>
      <c r="K41" s="71" t="s">
        <v>118</v>
      </c>
      <c r="L41" s="71" t="s">
        <v>165</v>
      </c>
      <c r="M41" s="71" t="s">
        <v>259</v>
      </c>
      <c r="N41" s="71" t="s">
        <v>3</v>
      </c>
    </row>
    <row r="42" spans="2:14" x14ac:dyDescent="0.3">
      <c r="B42" s="313" t="s">
        <v>46</v>
      </c>
      <c r="C42" s="314">
        <v>1013</v>
      </c>
      <c r="D42" s="314"/>
      <c r="E42" s="314"/>
      <c r="F42" s="343">
        <v>11249.709345594403</v>
      </c>
      <c r="G42" s="343">
        <v>11365.720266802144</v>
      </c>
      <c r="H42" s="317">
        <v>11945.554304148285</v>
      </c>
      <c r="I42" s="340">
        <v>11961.395446606053</v>
      </c>
      <c r="J42" s="317">
        <v>12091.984282549298</v>
      </c>
      <c r="K42" s="317">
        <v>12287.061936485068</v>
      </c>
      <c r="L42" s="317">
        <v>12525.997631307097</v>
      </c>
      <c r="M42" s="317">
        <v>12717.822745397736</v>
      </c>
      <c r="N42" s="341">
        <v>61584.262042345254</v>
      </c>
    </row>
    <row r="43" spans="2:14" x14ac:dyDescent="0.3">
      <c r="B43" s="318"/>
      <c r="C43" s="319">
        <v>1016</v>
      </c>
      <c r="D43" s="319"/>
      <c r="E43" s="319"/>
      <c r="F43" s="344">
        <v>998.40312336734485</v>
      </c>
      <c r="G43" s="344">
        <v>1021.4250567595591</v>
      </c>
      <c r="H43" s="96">
        <v>1026.4286217993554</v>
      </c>
      <c r="I43" s="89">
        <v>1034.934986880216</v>
      </c>
      <c r="J43" s="96">
        <v>1042.4041687286697</v>
      </c>
      <c r="K43" s="96">
        <v>1050.3204474941126</v>
      </c>
      <c r="L43" s="96">
        <v>1057.3491504405354</v>
      </c>
      <c r="M43" s="96">
        <v>1063.9526095872736</v>
      </c>
      <c r="N43" s="97">
        <v>5248.9613631308066</v>
      </c>
    </row>
    <row r="44" spans="2:14" x14ac:dyDescent="0.3">
      <c r="B44" s="318"/>
      <c r="C44" s="319">
        <v>1018</v>
      </c>
      <c r="D44" s="319"/>
      <c r="E44" s="319"/>
      <c r="F44" s="344">
        <v>7353.0494785774217</v>
      </c>
      <c r="G44" s="344">
        <v>6865.1243706448886</v>
      </c>
      <c r="H44" s="96">
        <v>6789.8045459225841</v>
      </c>
      <c r="I44" s="89">
        <v>6785.5583684548101</v>
      </c>
      <c r="J44" s="96">
        <v>6848.1039955550004</v>
      </c>
      <c r="K44" s="96">
        <v>6946.3913435837449</v>
      </c>
      <c r="L44" s="96">
        <v>7070.6347200815626</v>
      </c>
      <c r="M44" s="96">
        <v>7168.7464325106766</v>
      </c>
      <c r="N44" s="97">
        <v>34819.434860185793</v>
      </c>
    </row>
    <row r="45" spans="2:14" x14ac:dyDescent="0.3">
      <c r="B45" s="318"/>
      <c r="C45" s="319">
        <v>1019</v>
      </c>
      <c r="D45" s="319"/>
      <c r="E45" s="319"/>
      <c r="F45" s="345">
        <v>3985.7210903830955</v>
      </c>
      <c r="G45" s="345">
        <v>4469.53471677169</v>
      </c>
      <c r="H45" s="90">
        <v>4606.5603870419836</v>
      </c>
      <c r="I45" s="91">
        <v>4595.9610828245004</v>
      </c>
      <c r="J45" s="90">
        <v>4631.5912163571347</v>
      </c>
      <c r="K45" s="90">
        <v>4690.9383060450491</v>
      </c>
      <c r="L45" s="90">
        <v>4768.493747343824</v>
      </c>
      <c r="M45" s="90">
        <v>4828.6962823684898</v>
      </c>
      <c r="N45" s="301">
        <v>23515.680634938995</v>
      </c>
    </row>
    <row r="46" spans="2:14" x14ac:dyDescent="0.3">
      <c r="B46" s="338" t="s">
        <v>297</v>
      </c>
      <c r="C46" s="324"/>
      <c r="D46" s="324"/>
      <c r="E46" s="324"/>
      <c r="F46" s="394">
        <v>23586.883037922267</v>
      </c>
      <c r="G46" s="394">
        <v>23721.804410978282</v>
      </c>
      <c r="H46" s="90">
        <v>24368.34785891221</v>
      </c>
      <c r="I46" s="91">
        <v>24377.849884765579</v>
      </c>
      <c r="J46" s="90">
        <v>24614.083663190104</v>
      </c>
      <c r="K46" s="90">
        <v>24974.712033607975</v>
      </c>
      <c r="L46" s="90">
        <v>25422.475249173018</v>
      </c>
      <c r="M46" s="90">
        <v>25779.218069864175</v>
      </c>
      <c r="N46" s="301">
        <v>125168.33890060085</v>
      </c>
    </row>
    <row r="47" spans="2:14" x14ac:dyDescent="0.3">
      <c r="B47" s="313" t="s">
        <v>47</v>
      </c>
      <c r="C47" s="314">
        <v>1014</v>
      </c>
      <c r="D47" s="314"/>
      <c r="E47" s="314"/>
      <c r="F47" s="343">
        <v>25752.155251784287</v>
      </c>
      <c r="G47" s="343">
        <v>21721.440616366115</v>
      </c>
      <c r="H47" s="317">
        <v>21590.979305604949</v>
      </c>
      <c r="I47" s="340">
        <v>22040.738195099068</v>
      </c>
      <c r="J47" s="317">
        <v>22092.612465099464</v>
      </c>
      <c r="K47" s="317">
        <v>21911.017932305531</v>
      </c>
      <c r="L47" s="317">
        <v>21845.008103518769</v>
      </c>
      <c r="M47" s="317">
        <v>21996.150553869418</v>
      </c>
      <c r="N47" s="341">
        <v>109885.52724989226</v>
      </c>
    </row>
    <row r="48" spans="2:14" x14ac:dyDescent="0.3">
      <c r="B48" s="318"/>
      <c r="C48" s="319">
        <v>1016</v>
      </c>
      <c r="D48" s="319"/>
      <c r="E48" s="319"/>
      <c r="F48" s="345">
        <v>110.93368037414945</v>
      </c>
      <c r="G48" s="345">
        <v>113.49167297328434</v>
      </c>
      <c r="H48" s="90">
        <v>114.0476246443728</v>
      </c>
      <c r="I48" s="91">
        <v>114.99277632002402</v>
      </c>
      <c r="J48" s="90">
        <v>115.82268541429664</v>
      </c>
      <c r="K48" s="90">
        <v>116.70227194379029</v>
      </c>
      <c r="L48" s="90">
        <v>117.48323893783724</v>
      </c>
      <c r="M48" s="90">
        <v>118.21695662080818</v>
      </c>
      <c r="N48" s="301">
        <v>583.21792923675639</v>
      </c>
    </row>
    <row r="49" spans="2:14" x14ac:dyDescent="0.3">
      <c r="B49" s="338" t="s">
        <v>297</v>
      </c>
      <c r="C49" s="324"/>
      <c r="D49" s="324"/>
      <c r="E49" s="324"/>
      <c r="F49" s="345">
        <v>25863.088932158436</v>
      </c>
      <c r="G49" s="345">
        <v>21834.932289339398</v>
      </c>
      <c r="H49" s="90">
        <v>21705.026930249322</v>
      </c>
      <c r="I49" s="91">
        <v>22155.730971419092</v>
      </c>
      <c r="J49" s="90">
        <v>22208.43515051376</v>
      </c>
      <c r="K49" s="90">
        <v>22027.720204249323</v>
      </c>
      <c r="L49" s="90">
        <v>21962.491342456608</v>
      </c>
      <c r="M49" s="90">
        <v>22114.367510490225</v>
      </c>
      <c r="N49" s="301">
        <v>110468.74517912901</v>
      </c>
    </row>
    <row r="50" spans="2:14" x14ac:dyDescent="0.3">
      <c r="B50" s="313" t="s">
        <v>48</v>
      </c>
      <c r="C50" s="314">
        <v>1012</v>
      </c>
      <c r="D50" s="314"/>
      <c r="E50" s="314"/>
      <c r="F50" s="343">
        <v>42762.848737579436</v>
      </c>
      <c r="G50" s="343">
        <v>43232.74262724071</v>
      </c>
      <c r="H50" s="317">
        <v>42747.448113586179</v>
      </c>
      <c r="I50" s="340">
        <v>42891.18161883633</v>
      </c>
      <c r="J50" s="317">
        <v>43355.165823217147</v>
      </c>
      <c r="K50" s="317">
        <v>44050.69756211077</v>
      </c>
      <c r="L50" s="317">
        <v>44959.857002215991</v>
      </c>
      <c r="M50" s="317">
        <v>45701.645118322609</v>
      </c>
      <c r="N50" s="341">
        <v>220958.54712470283</v>
      </c>
    </row>
    <row r="51" spans="2:14" x14ac:dyDescent="0.3">
      <c r="B51" s="318"/>
      <c r="C51" s="319">
        <v>1019</v>
      </c>
      <c r="D51" s="319"/>
      <c r="E51" s="319"/>
      <c r="F51" s="345">
        <v>1708.1661815927555</v>
      </c>
      <c r="G51" s="345">
        <v>1915.5148786164393</v>
      </c>
      <c r="H51" s="90">
        <v>1974.2401658751362</v>
      </c>
      <c r="I51" s="91">
        <v>1969.6976069247858</v>
      </c>
      <c r="J51" s="90">
        <v>1984.9676641530577</v>
      </c>
      <c r="K51" s="90">
        <v>2010.4021311621639</v>
      </c>
      <c r="L51" s="90">
        <v>2043.6401774330675</v>
      </c>
      <c r="M51" s="90">
        <v>2069.4412638722101</v>
      </c>
      <c r="N51" s="301">
        <v>10078.148843545285</v>
      </c>
    </row>
    <row r="52" spans="2:14" x14ac:dyDescent="0.3">
      <c r="B52" s="338" t="s">
        <v>297</v>
      </c>
      <c r="C52" s="324"/>
      <c r="D52" s="324"/>
      <c r="E52" s="324"/>
      <c r="F52" s="345">
        <v>44471.014919172194</v>
      </c>
      <c r="G52" s="345">
        <v>45148.257505857153</v>
      </c>
      <c r="H52" s="90">
        <v>44721.688279461312</v>
      </c>
      <c r="I52" s="91">
        <v>44860.879225761113</v>
      </c>
      <c r="J52" s="90">
        <v>45340.133487370207</v>
      </c>
      <c r="K52" s="90">
        <v>46061.099693272932</v>
      </c>
      <c r="L52" s="90">
        <v>47003.497179649057</v>
      </c>
      <c r="M52" s="90">
        <v>47771.086382194822</v>
      </c>
      <c r="N52" s="301">
        <v>231036.69596824812</v>
      </c>
    </row>
    <row r="53" spans="2:14" x14ac:dyDescent="0.3">
      <c r="B53" s="326" t="s">
        <v>49</v>
      </c>
      <c r="C53" s="327">
        <v>1015</v>
      </c>
      <c r="D53" s="327"/>
      <c r="E53" s="327"/>
      <c r="F53" s="346">
        <v>5587.4754111858192</v>
      </c>
      <c r="G53" s="346">
        <v>12165.327817120586</v>
      </c>
      <c r="H53" s="92">
        <v>14398.93184571761</v>
      </c>
      <c r="I53" s="342">
        <v>15577.185930025613</v>
      </c>
      <c r="J53" s="92">
        <v>13430.618841553272</v>
      </c>
      <c r="K53" s="92">
        <v>11261.457146835319</v>
      </c>
      <c r="L53" s="92">
        <v>11308.566482382696</v>
      </c>
      <c r="M53" s="92">
        <v>11351.858035661162</v>
      </c>
      <c r="N53" s="99">
        <v>62929.686436458062</v>
      </c>
    </row>
    <row r="54" spans="2:14" x14ac:dyDescent="0.3">
      <c r="B54" s="310" t="s">
        <v>293</v>
      </c>
      <c r="C54" s="347"/>
      <c r="D54" s="347"/>
      <c r="E54" s="347"/>
      <c r="F54" s="94">
        <v>99508.46230043871</v>
      </c>
      <c r="G54" s="94">
        <v>102870.32202329542</v>
      </c>
      <c r="H54" s="94">
        <v>105193.99491434047</v>
      </c>
      <c r="I54" s="93">
        <v>106971.64601197142</v>
      </c>
      <c r="J54" s="94">
        <v>105593.27114262733</v>
      </c>
      <c r="K54" s="94">
        <v>104324.98907796555</v>
      </c>
      <c r="L54" s="94">
        <v>105697.03025366139</v>
      </c>
      <c r="M54" s="94">
        <v>107016.52999821039</v>
      </c>
      <c r="N54" s="348">
        <v>529603.46648443607</v>
      </c>
    </row>
    <row r="55" spans="2:14" x14ac:dyDescent="0.3">
      <c r="B55" s="43" t="s">
        <v>92</v>
      </c>
      <c r="F55" s="349">
        <v>0</v>
      </c>
      <c r="G55" s="349">
        <v>0</v>
      </c>
      <c r="H55" s="88">
        <v>0</v>
      </c>
      <c r="I55" s="89">
        <v>0</v>
      </c>
      <c r="J55" s="88">
        <v>0</v>
      </c>
      <c r="K55" s="88">
        <v>0</v>
      </c>
      <c r="L55" s="88">
        <v>0</v>
      </c>
      <c r="M55" s="88">
        <v>0</v>
      </c>
      <c r="N55" s="88">
        <v>0</v>
      </c>
    </row>
    <row r="59" spans="2:14" x14ac:dyDescent="0.3">
      <c r="G59" s="339"/>
    </row>
  </sheetData>
  <mergeCells count="2">
    <mergeCell ref="I4:M4"/>
    <mergeCell ref="I22:M22"/>
  </mergeCells>
  <hyperlinks>
    <hyperlink ref="B1" location="Contents!A1" display="Table of Contents" xr:uid="{00000000-0004-0000-1500-000000000000}"/>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B1:N37"/>
  <sheetViews>
    <sheetView zoomScale="85" zoomScaleNormal="85" workbookViewId="0">
      <selection sqref="A1:XFD1048576"/>
    </sheetView>
  </sheetViews>
  <sheetFormatPr defaultColWidth="9.109375" defaultRowHeight="14.4" outlineLevelCol="1" x14ac:dyDescent="0.3"/>
  <cols>
    <col min="1" max="1" width="4.6640625" style="43" customWidth="1"/>
    <col min="2" max="2" width="28.44140625" style="43" customWidth="1"/>
    <col min="3" max="3" width="8.33203125" style="43" customWidth="1"/>
    <col min="4" max="4" width="36.88671875" style="43" hidden="1" customWidth="1" outlineLevel="1"/>
    <col min="5" max="5" width="10.109375" style="43" hidden="1" customWidth="1" outlineLevel="1"/>
    <col min="6" max="6" width="9" style="43" bestFit="1" customWidth="1" collapsed="1"/>
    <col min="7" max="7" width="9" style="43" bestFit="1" customWidth="1"/>
    <col min="8" max="8" width="9.5546875" style="43" bestFit="1" customWidth="1"/>
    <col min="9" max="13" width="9" style="43" bestFit="1" customWidth="1"/>
    <col min="14" max="14" width="11" style="43" customWidth="1"/>
    <col min="15" max="15" width="10.88671875" style="43" customWidth="1"/>
    <col min="16" max="16384" width="9.109375" style="43"/>
  </cols>
  <sheetData>
    <row r="1" spans="2:13" x14ac:dyDescent="0.3">
      <c r="B1" s="68" t="s">
        <v>83</v>
      </c>
    </row>
    <row r="3" spans="2:13" x14ac:dyDescent="0.3">
      <c r="B3" s="69" t="s">
        <v>318</v>
      </c>
    </row>
    <row r="4" spans="2:13" x14ac:dyDescent="0.3">
      <c r="B4" s="43" t="s">
        <v>332</v>
      </c>
      <c r="I4" s="506" t="s">
        <v>371</v>
      </c>
      <c r="J4" s="507"/>
      <c r="K4" s="507"/>
      <c r="L4" s="507"/>
      <c r="M4" s="508"/>
    </row>
    <row r="5" spans="2:13" x14ac:dyDescent="0.3">
      <c r="B5" s="310" t="s">
        <v>51</v>
      </c>
      <c r="C5" s="57" t="s">
        <v>50</v>
      </c>
      <c r="D5" s="311"/>
      <c r="E5" s="57" t="s">
        <v>9</v>
      </c>
      <c r="F5" s="57" t="s">
        <v>10</v>
      </c>
      <c r="G5" s="312" t="s">
        <v>11</v>
      </c>
      <c r="H5" s="57" t="s">
        <v>258</v>
      </c>
      <c r="I5" s="57" t="s">
        <v>116</v>
      </c>
      <c r="J5" s="57" t="s">
        <v>117</v>
      </c>
      <c r="K5" s="57" t="s">
        <v>118</v>
      </c>
      <c r="L5" s="57" t="s">
        <v>165</v>
      </c>
      <c r="M5" s="57" t="s">
        <v>259</v>
      </c>
    </row>
    <row r="6" spans="2:13" x14ac:dyDescent="0.3">
      <c r="B6" s="313" t="s">
        <v>46</v>
      </c>
      <c r="C6" s="314">
        <v>1013</v>
      </c>
      <c r="D6" s="315" t="s">
        <v>126</v>
      </c>
      <c r="E6" s="362">
        <v>5601.4892272888883</v>
      </c>
      <c r="F6" s="362">
        <v>4309.400832748639</v>
      </c>
      <c r="G6" s="317">
        <v>4712.2575739291506</v>
      </c>
      <c r="H6" s="316">
        <v>2347.06982433641</v>
      </c>
      <c r="I6" s="316">
        <v>4741.0128338261293</v>
      </c>
      <c r="J6" s="316">
        <v>4787.7109335754267</v>
      </c>
      <c r="K6" s="316">
        <v>4873.4053012396507</v>
      </c>
      <c r="L6" s="316">
        <v>4981.2443471257184</v>
      </c>
      <c r="M6" s="316">
        <v>5064.7275689234302</v>
      </c>
    </row>
    <row r="7" spans="2:13" x14ac:dyDescent="0.3">
      <c r="B7" s="318"/>
      <c r="C7" s="319">
        <v>1016</v>
      </c>
      <c r="D7" s="320" t="s">
        <v>130</v>
      </c>
      <c r="E7" s="321">
        <v>29.831967200000005</v>
      </c>
      <c r="F7" s="321">
        <v>52.346697881882221</v>
      </c>
      <c r="G7" s="96">
        <v>52.467507845546969</v>
      </c>
      <c r="H7" s="321">
        <v>26.006487659160292</v>
      </c>
      <c r="I7" s="321">
        <v>53.025592896908741</v>
      </c>
      <c r="J7" s="321">
        <v>53.351872755195004</v>
      </c>
      <c r="K7" s="321">
        <v>53.850468513873118</v>
      </c>
      <c r="L7" s="321">
        <v>54.3534509674354</v>
      </c>
      <c r="M7" s="321">
        <v>54.770762609430037</v>
      </c>
    </row>
    <row r="8" spans="2:13" x14ac:dyDescent="0.3">
      <c r="B8" s="318"/>
      <c r="C8" s="319">
        <v>1018</v>
      </c>
      <c r="D8" s="320" t="s">
        <v>128</v>
      </c>
      <c r="E8" s="321">
        <v>3731.8290731555562</v>
      </c>
      <c r="F8" s="321">
        <v>3408.450505715693</v>
      </c>
      <c r="G8" s="96">
        <v>3296.3364613433791</v>
      </c>
      <c r="H8" s="321">
        <v>1640.6092666816064</v>
      </c>
      <c r="I8" s="321">
        <v>3308.751292923208</v>
      </c>
      <c r="J8" s="321">
        <v>3335.722736534723</v>
      </c>
      <c r="K8" s="321">
        <v>3389.479266772501</v>
      </c>
      <c r="L8" s="321">
        <v>3459.1800940899388</v>
      </c>
      <c r="M8" s="321">
        <v>3512.1721277895094</v>
      </c>
    </row>
    <row r="9" spans="2:13" x14ac:dyDescent="0.3">
      <c r="B9" s="318"/>
      <c r="C9" s="319">
        <v>1019</v>
      </c>
      <c r="D9" s="320" t="s">
        <v>111</v>
      </c>
      <c r="E9" s="322">
        <v>2253.6288692088883</v>
      </c>
      <c r="F9" s="322">
        <v>3046.6911253392632</v>
      </c>
      <c r="G9" s="90">
        <v>3203.491771299939</v>
      </c>
      <c r="H9" s="322">
        <v>1593.3808797906627</v>
      </c>
      <c r="I9" s="322">
        <v>3209.1362758672108</v>
      </c>
      <c r="J9" s="322">
        <v>3230.5993670827302</v>
      </c>
      <c r="K9" s="322">
        <v>3277.6814251862347</v>
      </c>
      <c r="L9" s="322">
        <v>3340.6368923201926</v>
      </c>
      <c r="M9" s="322">
        <v>3387.6282553024885</v>
      </c>
    </row>
    <row r="10" spans="2:13" x14ac:dyDescent="0.3">
      <c r="B10" s="338" t="s">
        <v>297</v>
      </c>
      <c r="C10" s="324"/>
      <c r="D10" s="325"/>
      <c r="E10" s="322">
        <v>11616.779136853333</v>
      </c>
      <c r="F10" s="322">
        <v>10816.889161685478</v>
      </c>
      <c r="G10" s="90">
        <v>11264.553314418015</v>
      </c>
      <c r="H10" s="322">
        <v>5607.0664584678398</v>
      </c>
      <c r="I10" s="322">
        <v>11311.925995513457</v>
      </c>
      <c r="J10" s="322">
        <v>11407.384909948074</v>
      </c>
      <c r="K10" s="322">
        <v>11594.416461712259</v>
      </c>
      <c r="L10" s="322">
        <v>11835.414784503286</v>
      </c>
      <c r="M10" s="322">
        <v>12019.298714624858</v>
      </c>
    </row>
    <row r="11" spans="2:13" x14ac:dyDescent="0.3">
      <c r="B11" s="313" t="s">
        <v>47</v>
      </c>
      <c r="C11" s="314">
        <v>1014</v>
      </c>
      <c r="D11" s="315" t="s">
        <v>127</v>
      </c>
      <c r="E11" s="362">
        <v>10009.074958400002</v>
      </c>
      <c r="F11" s="362">
        <v>8612.4932637787042</v>
      </c>
      <c r="G11" s="317">
        <v>8456.4592888292682</v>
      </c>
      <c r="H11" s="316">
        <v>4186.5973462246739</v>
      </c>
      <c r="I11" s="316">
        <v>8647.5581948710733</v>
      </c>
      <c r="J11" s="316">
        <v>8658.7559022084733</v>
      </c>
      <c r="K11" s="316">
        <v>8602.5085542314009</v>
      </c>
      <c r="L11" s="316">
        <v>8599.1555653785927</v>
      </c>
      <c r="M11" s="316">
        <v>8670.9779231057437</v>
      </c>
    </row>
    <row r="12" spans="2:13" x14ac:dyDescent="0.3">
      <c r="B12" s="318"/>
      <c r="C12" s="319">
        <v>1016</v>
      </c>
      <c r="D12" s="320" t="s">
        <v>130</v>
      </c>
      <c r="E12" s="322">
        <v>3.3146630222222231</v>
      </c>
      <c r="F12" s="322">
        <v>5.8162997646535803</v>
      </c>
      <c r="G12" s="90">
        <v>5.8297230939496636</v>
      </c>
      <c r="H12" s="322">
        <v>2.8896097399066996</v>
      </c>
      <c r="I12" s="322">
        <v>5.8917325441009716</v>
      </c>
      <c r="J12" s="322">
        <v>5.9279858616883345</v>
      </c>
      <c r="K12" s="322">
        <v>5.983385390430346</v>
      </c>
      <c r="L12" s="322">
        <v>6.0392723297150441</v>
      </c>
      <c r="M12" s="322">
        <v>6.0856402899366708</v>
      </c>
    </row>
    <row r="13" spans="2:13" x14ac:dyDescent="0.3">
      <c r="B13" s="338" t="s">
        <v>297</v>
      </c>
      <c r="C13" s="324"/>
      <c r="D13" s="325"/>
      <c r="E13" s="322">
        <v>10012.389621422224</v>
      </c>
      <c r="F13" s="322">
        <v>8618.3095635433583</v>
      </c>
      <c r="G13" s="90">
        <v>8462.2890119232179</v>
      </c>
      <c r="H13" s="322">
        <v>4189.4869559645804</v>
      </c>
      <c r="I13" s="322">
        <v>8653.4499274151749</v>
      </c>
      <c r="J13" s="322">
        <v>8664.6838880701616</v>
      </c>
      <c r="K13" s="322">
        <v>8608.491939621832</v>
      </c>
      <c r="L13" s="322">
        <v>8605.1948377083081</v>
      </c>
      <c r="M13" s="322">
        <v>8677.0635633956808</v>
      </c>
    </row>
    <row r="14" spans="2:13" x14ac:dyDescent="0.3">
      <c r="B14" s="313" t="s">
        <v>48</v>
      </c>
      <c r="C14" s="314">
        <v>1012</v>
      </c>
      <c r="D14" s="315" t="s">
        <v>125</v>
      </c>
      <c r="E14" s="316">
        <v>28537.170712088893</v>
      </c>
      <c r="F14" s="316">
        <v>34805.087967457912</v>
      </c>
      <c r="G14" s="317">
        <v>33706.414465472808</v>
      </c>
      <c r="H14" s="316">
        <v>16994.078079801577</v>
      </c>
      <c r="I14" s="316">
        <v>33987.826479175965</v>
      </c>
      <c r="J14" s="316">
        <v>34355.799613356547</v>
      </c>
      <c r="K14" s="316">
        <v>34907.284987801751</v>
      </c>
      <c r="L14" s="316">
        <v>35628.640558452964</v>
      </c>
      <c r="M14" s="316">
        <v>36217.366728307898</v>
      </c>
    </row>
    <row r="15" spans="2:13" x14ac:dyDescent="0.3">
      <c r="B15" s="318"/>
      <c r="C15" s="319">
        <v>1019</v>
      </c>
      <c r="D15" s="320" t="s">
        <v>111</v>
      </c>
      <c r="E15" s="322">
        <v>965.84094394666647</v>
      </c>
      <c r="F15" s="322">
        <v>1305.7247680025414</v>
      </c>
      <c r="G15" s="90">
        <v>1372.9250448428311</v>
      </c>
      <c r="H15" s="322">
        <v>682.87751991028404</v>
      </c>
      <c r="I15" s="322">
        <v>1375.3441182288045</v>
      </c>
      <c r="J15" s="322">
        <v>1384.5425858925987</v>
      </c>
      <c r="K15" s="322">
        <v>1404.7206107941006</v>
      </c>
      <c r="L15" s="322">
        <v>1431.7015252800827</v>
      </c>
      <c r="M15" s="322">
        <v>1451.8406808439238</v>
      </c>
    </row>
    <row r="16" spans="2:13" x14ac:dyDescent="0.3">
      <c r="B16" s="338" t="s">
        <v>297</v>
      </c>
      <c r="C16" s="324"/>
      <c r="D16" s="325"/>
      <c r="E16" s="322">
        <v>29503.01165603556</v>
      </c>
      <c r="F16" s="322">
        <v>36110.812735460451</v>
      </c>
      <c r="G16" s="90">
        <v>35079.339510315636</v>
      </c>
      <c r="H16" s="322">
        <v>17676.955599711862</v>
      </c>
      <c r="I16" s="322">
        <v>35363.170597404773</v>
      </c>
      <c r="J16" s="322">
        <v>35740.342199249142</v>
      </c>
      <c r="K16" s="322">
        <v>36312.005598595853</v>
      </c>
      <c r="L16" s="322">
        <v>37060.342083733049</v>
      </c>
      <c r="M16" s="322">
        <v>37669.207409151823</v>
      </c>
    </row>
    <row r="17" spans="2:14" x14ac:dyDescent="0.3">
      <c r="B17" s="326" t="s">
        <v>49</v>
      </c>
      <c r="C17" s="327">
        <v>1015</v>
      </c>
      <c r="D17" s="328" t="s">
        <v>129</v>
      </c>
      <c r="E17" s="329">
        <v>250.39398222222226</v>
      </c>
      <c r="F17" s="329">
        <v>12090.691532715593</v>
      </c>
      <c r="G17" s="92">
        <v>14482.143495994565</v>
      </c>
      <c r="H17" s="329">
        <v>8354.3240184544811</v>
      </c>
      <c r="I17" s="329">
        <v>16992.047722153249</v>
      </c>
      <c r="J17" s="329">
        <v>14635.036310914837</v>
      </c>
      <c r="K17" s="329">
        <v>12292.677993883901</v>
      </c>
      <c r="L17" s="329">
        <v>12376.575890939162</v>
      </c>
      <c r="M17" s="329">
        <v>12441.642159447507</v>
      </c>
    </row>
    <row r="18" spans="2:14" x14ac:dyDescent="0.3">
      <c r="B18" s="326"/>
      <c r="C18" s="330"/>
      <c r="D18" s="330"/>
      <c r="E18" s="417">
        <v>51382.574396533339</v>
      </c>
      <c r="F18" s="331">
        <v>67636.702993404877</v>
      </c>
      <c r="G18" s="94">
        <v>69288.325332651439</v>
      </c>
      <c r="H18" s="331">
        <v>35827.833032598763</v>
      </c>
      <c r="I18" s="331">
        <v>72320.594242486652</v>
      </c>
      <c r="J18" s="331">
        <v>70447.447308182222</v>
      </c>
      <c r="K18" s="331">
        <v>68807.59199381384</v>
      </c>
      <c r="L18" s="331">
        <v>69877.52759688381</v>
      </c>
      <c r="M18" s="331">
        <v>70807.211846619874</v>
      </c>
    </row>
    <row r="19" spans="2:14" x14ac:dyDescent="0.3">
      <c r="E19" s="419" t="b">
        <v>1</v>
      </c>
      <c r="F19" s="43" t="b">
        <v>1</v>
      </c>
      <c r="G19" s="43" t="b">
        <v>1</v>
      </c>
      <c r="H19" s="43" t="b">
        <v>1</v>
      </c>
      <c r="I19" s="43" t="b">
        <v>1</v>
      </c>
      <c r="J19" s="43" t="b">
        <v>1</v>
      </c>
      <c r="K19" s="43" t="b">
        <v>1</v>
      </c>
      <c r="L19" s="43" t="b">
        <v>1</v>
      </c>
      <c r="M19" s="43" t="b">
        <v>1</v>
      </c>
    </row>
    <row r="21" spans="2:14" x14ac:dyDescent="0.3">
      <c r="B21" s="69" t="s">
        <v>320</v>
      </c>
    </row>
    <row r="22" spans="2:14" x14ac:dyDescent="0.3">
      <c r="B22" s="43" t="s">
        <v>332</v>
      </c>
      <c r="I22" s="506" t="s">
        <v>371</v>
      </c>
      <c r="J22" s="507"/>
      <c r="K22" s="507"/>
      <c r="L22" s="507"/>
      <c r="M22" s="508"/>
    </row>
    <row r="23" spans="2:14" x14ac:dyDescent="0.3">
      <c r="B23" s="310" t="s">
        <v>51</v>
      </c>
      <c r="C23" s="57" t="s">
        <v>50</v>
      </c>
      <c r="F23" s="57" t="s">
        <v>370</v>
      </c>
      <c r="G23" s="57" t="s">
        <v>298</v>
      </c>
      <c r="H23" s="57" t="s">
        <v>299</v>
      </c>
      <c r="I23" s="57" t="s">
        <v>116</v>
      </c>
      <c r="J23" s="57" t="s">
        <v>117</v>
      </c>
      <c r="K23" s="57" t="s">
        <v>118</v>
      </c>
      <c r="L23" s="57" t="s">
        <v>165</v>
      </c>
      <c r="M23" s="57" t="s">
        <v>259</v>
      </c>
      <c r="N23" s="57" t="s">
        <v>260</v>
      </c>
    </row>
    <row r="24" spans="2:14" x14ac:dyDescent="0.3">
      <c r="B24" s="313" t="s">
        <v>46</v>
      </c>
      <c r="C24" s="314">
        <v>1013</v>
      </c>
      <c r="F24" s="316">
        <v>4955.4450300187636</v>
      </c>
      <c r="G24" s="316">
        <v>4510.8292033388952</v>
      </c>
      <c r="H24" s="317">
        <v>4703.1986113009852</v>
      </c>
      <c r="I24" s="316">
        <v>4741.0128338261293</v>
      </c>
      <c r="J24" s="316">
        <v>4787.7109335754267</v>
      </c>
      <c r="K24" s="316">
        <v>4873.4053012396507</v>
      </c>
      <c r="L24" s="316">
        <v>4981.2443471257184</v>
      </c>
      <c r="M24" s="316">
        <v>5064.7275689234302</v>
      </c>
      <c r="N24" s="316">
        <v>24448.100984690354</v>
      </c>
    </row>
    <row r="25" spans="2:14" x14ac:dyDescent="0.3">
      <c r="B25" s="318"/>
      <c r="C25" s="319">
        <v>1016</v>
      </c>
      <c r="F25" s="321">
        <v>41.089332540941115</v>
      </c>
      <c r="G25" s="321">
        <v>52.407102863714599</v>
      </c>
      <c r="H25" s="96">
        <v>52.240241581933773</v>
      </c>
      <c r="I25" s="321">
        <v>53.025592896908741</v>
      </c>
      <c r="J25" s="321">
        <v>53.351872755195004</v>
      </c>
      <c r="K25" s="321">
        <v>53.850468513873118</v>
      </c>
      <c r="L25" s="321">
        <v>54.3534509674354</v>
      </c>
      <c r="M25" s="321">
        <v>54.770762609430037</v>
      </c>
      <c r="N25" s="321">
        <v>269.35214774284231</v>
      </c>
    </row>
    <row r="26" spans="2:14" x14ac:dyDescent="0.3">
      <c r="B26" s="318"/>
      <c r="C26" s="319">
        <v>1018</v>
      </c>
      <c r="F26" s="321">
        <v>3570.1397894356246</v>
      </c>
      <c r="G26" s="321">
        <v>3352.3934835295358</v>
      </c>
      <c r="H26" s="96">
        <v>3288.777497353296</v>
      </c>
      <c r="I26" s="321">
        <v>3308.751292923208</v>
      </c>
      <c r="J26" s="321">
        <v>3335.722736534723</v>
      </c>
      <c r="K26" s="321">
        <v>3389.479266772501</v>
      </c>
      <c r="L26" s="321">
        <v>3459.1800940899388</v>
      </c>
      <c r="M26" s="321">
        <v>3512.1721277895094</v>
      </c>
      <c r="N26" s="321">
        <v>17005.305518109883</v>
      </c>
    </row>
    <row r="27" spans="2:14" x14ac:dyDescent="0.3">
      <c r="B27" s="318"/>
      <c r="C27" s="319">
        <v>1019</v>
      </c>
      <c r="F27" s="322">
        <v>2650.159997274076</v>
      </c>
      <c r="G27" s="322">
        <v>3125.0914483196011</v>
      </c>
      <c r="H27" s="90">
        <v>3195.126765440632</v>
      </c>
      <c r="I27" s="322">
        <v>3209.1362758672108</v>
      </c>
      <c r="J27" s="322">
        <v>3230.5993670827302</v>
      </c>
      <c r="K27" s="322">
        <v>3277.6814251862347</v>
      </c>
      <c r="L27" s="322">
        <v>3340.6368923201926</v>
      </c>
      <c r="M27" s="322">
        <v>3387.6282553024885</v>
      </c>
      <c r="N27" s="322">
        <v>16445.682215758854</v>
      </c>
    </row>
    <row r="28" spans="2:14" x14ac:dyDescent="0.3">
      <c r="B28" s="338" t="s">
        <v>297</v>
      </c>
      <c r="C28" s="324"/>
      <c r="F28" s="322">
        <v>11216.834149269405</v>
      </c>
      <c r="G28" s="322">
        <v>11040.721238051747</v>
      </c>
      <c r="H28" s="90">
        <v>11239.343115676846</v>
      </c>
      <c r="I28" s="322">
        <v>11311.925995513457</v>
      </c>
      <c r="J28" s="322">
        <v>11407.384909948074</v>
      </c>
      <c r="K28" s="322">
        <v>11594.416461712259</v>
      </c>
      <c r="L28" s="322">
        <v>11835.414784503286</v>
      </c>
      <c r="M28" s="322">
        <v>12019.298714624858</v>
      </c>
      <c r="N28" s="322">
        <v>58168.440866301935</v>
      </c>
    </row>
    <row r="29" spans="2:14" x14ac:dyDescent="0.3">
      <c r="B29" s="313" t="s">
        <v>47</v>
      </c>
      <c r="C29" s="314">
        <v>1014</v>
      </c>
      <c r="F29" s="316">
        <v>9310.7841110893532</v>
      </c>
      <c r="G29" s="316">
        <v>8534.4762763039871</v>
      </c>
      <c r="H29" s="317">
        <v>8414.826990639307</v>
      </c>
      <c r="I29" s="316">
        <v>8647.5581948710733</v>
      </c>
      <c r="J29" s="316">
        <v>8658.7559022084733</v>
      </c>
      <c r="K29" s="316">
        <v>8602.5085542314009</v>
      </c>
      <c r="L29" s="316">
        <v>8599.1555653785927</v>
      </c>
      <c r="M29" s="316">
        <v>8670.9779231057437</v>
      </c>
      <c r="N29" s="316">
        <v>43178.956139795278</v>
      </c>
    </row>
    <row r="30" spans="2:14" x14ac:dyDescent="0.3">
      <c r="B30" s="318"/>
      <c r="C30" s="319">
        <v>1016</v>
      </c>
      <c r="F30" s="322">
        <v>4.5654813934379019</v>
      </c>
      <c r="G30" s="322">
        <v>5.823011429301622</v>
      </c>
      <c r="H30" s="90">
        <v>5.8044712868815314</v>
      </c>
      <c r="I30" s="322">
        <v>5.8917325441009716</v>
      </c>
      <c r="J30" s="322">
        <v>5.9279858616883345</v>
      </c>
      <c r="K30" s="322">
        <v>5.983385390430346</v>
      </c>
      <c r="L30" s="322">
        <v>6.0392723297150441</v>
      </c>
      <c r="M30" s="322">
        <v>6.0856402899366708</v>
      </c>
      <c r="N30" s="322">
        <v>29.928016415871365</v>
      </c>
    </row>
    <row r="31" spans="2:14" x14ac:dyDescent="0.3">
      <c r="B31" s="338" t="s">
        <v>297</v>
      </c>
      <c r="C31" s="324"/>
      <c r="F31" s="322">
        <v>9315.3495924827912</v>
      </c>
      <c r="G31" s="322">
        <v>8540.299287733289</v>
      </c>
      <c r="H31" s="90">
        <v>8420.6314619261884</v>
      </c>
      <c r="I31" s="322">
        <v>8653.4499274151749</v>
      </c>
      <c r="J31" s="322">
        <v>8664.6838880701616</v>
      </c>
      <c r="K31" s="322">
        <v>8608.491939621832</v>
      </c>
      <c r="L31" s="322">
        <v>8605.1948377083081</v>
      </c>
      <c r="M31" s="322">
        <v>8677.0635633956808</v>
      </c>
      <c r="N31" s="322">
        <v>43208.884156211148</v>
      </c>
    </row>
    <row r="32" spans="2:14" x14ac:dyDescent="0.3">
      <c r="B32" s="313" t="s">
        <v>48</v>
      </c>
      <c r="C32" s="314">
        <v>1012</v>
      </c>
      <c r="F32" s="316">
        <v>31671.129339773404</v>
      </c>
      <c r="G32" s="316">
        <v>34255.75121646536</v>
      </c>
      <c r="H32" s="317">
        <v>33847.285312537977</v>
      </c>
      <c r="I32" s="316">
        <v>33987.826479175965</v>
      </c>
      <c r="J32" s="316">
        <v>34355.799613356547</v>
      </c>
      <c r="K32" s="316">
        <v>34907.284987801751</v>
      </c>
      <c r="L32" s="316">
        <v>35628.640558452964</v>
      </c>
      <c r="M32" s="316">
        <v>36217.366728307898</v>
      </c>
      <c r="N32" s="316">
        <v>175096.91836709512</v>
      </c>
    </row>
    <row r="33" spans="2:14" x14ac:dyDescent="0.3">
      <c r="B33" s="318"/>
      <c r="C33" s="319">
        <v>1019</v>
      </c>
      <c r="F33" s="322">
        <v>1135.782855974604</v>
      </c>
      <c r="G33" s="322">
        <v>1339.3249064226861</v>
      </c>
      <c r="H33" s="90">
        <v>1369.3400423316996</v>
      </c>
      <c r="I33" s="322">
        <v>1375.3441182288045</v>
      </c>
      <c r="J33" s="322">
        <v>1384.5425858925987</v>
      </c>
      <c r="K33" s="322">
        <v>1404.7206107941006</v>
      </c>
      <c r="L33" s="322">
        <v>1431.7015252800827</v>
      </c>
      <c r="M33" s="322">
        <v>1451.8406808439238</v>
      </c>
      <c r="N33" s="322">
        <v>7048.1495210395105</v>
      </c>
    </row>
    <row r="34" spans="2:14" x14ac:dyDescent="0.3">
      <c r="B34" s="338" t="s">
        <v>297</v>
      </c>
      <c r="C34" s="324"/>
      <c r="F34" s="322">
        <v>32806.912195748009</v>
      </c>
      <c r="G34" s="322">
        <v>35595.076122888044</v>
      </c>
      <c r="H34" s="90">
        <v>35216.625354869677</v>
      </c>
      <c r="I34" s="322">
        <v>35363.170597404773</v>
      </c>
      <c r="J34" s="322">
        <v>35740.342199249142</v>
      </c>
      <c r="K34" s="322">
        <v>36312.005598595853</v>
      </c>
      <c r="L34" s="322">
        <v>37060.342083733049</v>
      </c>
      <c r="M34" s="322">
        <v>37669.207409151823</v>
      </c>
      <c r="N34" s="322">
        <v>182145.06788813462</v>
      </c>
    </row>
    <row r="35" spans="2:14" x14ac:dyDescent="0.3">
      <c r="B35" s="326" t="s">
        <v>49</v>
      </c>
      <c r="C35" s="327">
        <v>1015</v>
      </c>
      <c r="F35" s="329">
        <v>6170.5427574689074</v>
      </c>
      <c r="G35" s="329">
        <v>13286.417514355078</v>
      </c>
      <c r="H35" s="92">
        <v>15595.395766451764</v>
      </c>
      <c r="I35" s="329">
        <v>16992.047722153249</v>
      </c>
      <c r="J35" s="329">
        <v>14635.036310914837</v>
      </c>
      <c r="K35" s="329">
        <v>12292.677993883901</v>
      </c>
      <c r="L35" s="329">
        <v>12376.575890939162</v>
      </c>
      <c r="M35" s="329">
        <v>12441.642159447507</v>
      </c>
      <c r="N35" s="329">
        <v>68737.980077338667</v>
      </c>
    </row>
    <row r="36" spans="2:14" x14ac:dyDescent="0.3">
      <c r="B36" s="310" t="s">
        <v>300</v>
      </c>
      <c r="C36" s="330"/>
      <c r="F36" s="331">
        <v>59509.638694969115</v>
      </c>
      <c r="G36" s="331">
        <v>68462.514163028158</v>
      </c>
      <c r="H36" s="94">
        <v>70471.995698924467</v>
      </c>
      <c r="I36" s="331">
        <v>72320.594242486652</v>
      </c>
      <c r="J36" s="331">
        <v>70447.447308182222</v>
      </c>
      <c r="K36" s="331">
        <v>68807.59199381384</v>
      </c>
      <c r="L36" s="331">
        <v>69877.52759688381</v>
      </c>
      <c r="M36" s="331">
        <v>70807.211846619874</v>
      </c>
      <c r="N36" s="331">
        <v>352260.37298798643</v>
      </c>
    </row>
    <row r="37" spans="2:14" x14ac:dyDescent="0.3">
      <c r="F37" s="43" t="b">
        <v>1</v>
      </c>
      <c r="G37" s="43" t="b">
        <v>1</v>
      </c>
      <c r="H37" s="43" t="b">
        <v>1</v>
      </c>
      <c r="I37" s="43" t="b">
        <v>1</v>
      </c>
      <c r="J37" s="43" t="b">
        <v>1</v>
      </c>
      <c r="K37" s="43" t="b">
        <v>1</v>
      </c>
      <c r="L37" s="43" t="b">
        <v>1</v>
      </c>
      <c r="M37" s="43" t="b">
        <v>1</v>
      </c>
    </row>
  </sheetData>
  <mergeCells count="2">
    <mergeCell ref="I4:M4"/>
    <mergeCell ref="I22:M22"/>
  </mergeCells>
  <hyperlinks>
    <hyperlink ref="B1" location="Contents!A1" display="Table of Contents" xr:uid="{00000000-0004-0000-1600-000000000000}"/>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C1:Z76"/>
  <sheetViews>
    <sheetView zoomScale="85" zoomScaleNormal="85" workbookViewId="0">
      <pane xSplit="4" topLeftCell="E1" activePane="topRight" state="frozen"/>
      <selection pane="topRight" activeCell="E12" sqref="E12"/>
    </sheetView>
  </sheetViews>
  <sheetFormatPr defaultRowHeight="14.4" outlineLevelCol="1" x14ac:dyDescent="0.3"/>
  <cols>
    <col min="1" max="1" width="3.109375" customWidth="1"/>
    <col min="2" max="2" width="2.88671875" customWidth="1"/>
    <col min="3" max="3" width="30.5546875" customWidth="1"/>
    <col min="4" max="4" width="68.88671875" bestFit="1" customWidth="1"/>
    <col min="5" max="11" width="10.5546875" customWidth="1" outlineLevel="1"/>
    <col min="12" max="14" width="10.5546875" bestFit="1" customWidth="1"/>
    <col min="23" max="23" width="13.33203125" bestFit="1" customWidth="1"/>
  </cols>
  <sheetData>
    <row r="1" spans="3:26" x14ac:dyDescent="0.3">
      <c r="C1" t="s">
        <v>312</v>
      </c>
    </row>
    <row r="2" spans="3:26" x14ac:dyDescent="0.3">
      <c r="C2" t="s">
        <v>332</v>
      </c>
    </row>
    <row r="3" spans="3:26" x14ac:dyDescent="0.3">
      <c r="C3" t="s">
        <v>316</v>
      </c>
      <c r="S3" s="304" t="s">
        <v>314</v>
      </c>
    </row>
    <row r="4" spans="3:26" x14ac:dyDescent="0.3">
      <c r="C4" t="s">
        <v>51</v>
      </c>
      <c r="D4" t="s">
        <v>315</v>
      </c>
      <c r="E4" s="304">
        <v>2009</v>
      </c>
      <c r="F4" s="304">
        <v>2010</v>
      </c>
      <c r="G4" s="304">
        <v>2011</v>
      </c>
      <c r="H4" s="304">
        <v>2012</v>
      </c>
      <c r="I4" s="304">
        <v>2013</v>
      </c>
      <c r="J4" s="304">
        <v>2014</v>
      </c>
      <c r="K4" s="304">
        <v>2015</v>
      </c>
      <c r="L4" s="304">
        <v>2016</v>
      </c>
      <c r="M4" s="304">
        <v>2017</v>
      </c>
      <c r="N4" s="304">
        <v>2018</v>
      </c>
      <c r="P4" s="304">
        <v>2016</v>
      </c>
      <c r="Q4" s="304">
        <v>2017</v>
      </c>
      <c r="R4" s="304">
        <v>2018</v>
      </c>
      <c r="S4" s="304" t="s">
        <v>39</v>
      </c>
    </row>
    <row r="5" spans="3:26" x14ac:dyDescent="0.3">
      <c r="C5" t="s">
        <v>46</v>
      </c>
      <c r="D5" t="s">
        <v>301</v>
      </c>
      <c r="E5" s="234">
        <v>3239.695796355049</v>
      </c>
      <c r="F5" s="234">
        <v>3868.1161461463312</v>
      </c>
      <c r="G5" s="234">
        <v>3596.1675595278239</v>
      </c>
      <c r="H5" s="234">
        <v>3858.4109667316557</v>
      </c>
      <c r="I5" s="234">
        <v>5223.8145411449959</v>
      </c>
      <c r="J5" s="234">
        <v>6117.3438218547453</v>
      </c>
      <c r="K5" s="234">
        <v>4468.2134490221624</v>
      </c>
      <c r="L5" s="234">
        <v>5008.0322885376645</v>
      </c>
      <c r="M5" s="234">
        <v>4681.3535760214163</v>
      </c>
      <c r="N5" s="234">
        <v>5247.5498218796201</v>
      </c>
      <c r="P5" s="22">
        <f>L5/L$22</f>
        <v>0.26732291396864988</v>
      </c>
      <c r="Q5" s="22">
        <f t="shared" ref="Q5:R7" si="0">M5/M$22</f>
        <v>0.21283914867154766</v>
      </c>
      <c r="R5" s="22">
        <f t="shared" si="0"/>
        <v>0.22833524934078389</v>
      </c>
      <c r="S5" s="398">
        <f>AVERAGE(P5:R5)</f>
        <v>0.23616577066032715</v>
      </c>
      <c r="W5" s="113"/>
      <c r="X5" s="113"/>
      <c r="Y5" s="113"/>
      <c r="Z5" s="113"/>
    </row>
    <row r="6" spans="3:26" x14ac:dyDescent="0.3">
      <c r="D6" t="s">
        <v>302</v>
      </c>
      <c r="E6" s="234">
        <v>7919.0861915684445</v>
      </c>
      <c r="F6" s="234">
        <v>9152.3221311400084</v>
      </c>
      <c r="G6" s="234">
        <v>8001.7024205312491</v>
      </c>
      <c r="H6" s="234">
        <v>7033.2800537489056</v>
      </c>
      <c r="I6" s="234">
        <v>8474.2448480611256</v>
      </c>
      <c r="J6" s="234">
        <v>9996.5937214007481</v>
      </c>
      <c r="K6" s="234">
        <v>10646.346698680629</v>
      </c>
      <c r="L6" s="234">
        <v>10275.638865195297</v>
      </c>
      <c r="M6" s="234">
        <v>12827.798927136544</v>
      </c>
      <c r="N6" s="234">
        <v>11725.517878690549</v>
      </c>
      <c r="P6" s="22">
        <f t="shared" ref="P6:P7" si="1">L6/L$22</f>
        <v>0.54850160024339834</v>
      </c>
      <c r="Q6" s="22">
        <f t="shared" si="0"/>
        <v>0.58321973733544019</v>
      </c>
      <c r="R6" s="22">
        <f t="shared" si="0"/>
        <v>0.51020936234229519</v>
      </c>
      <c r="S6" s="399">
        <f t="shared" ref="S6:S18" si="2">AVERAGE(P6:R6)</f>
        <v>0.54731023330704454</v>
      </c>
      <c r="W6" s="113"/>
      <c r="X6" s="113"/>
      <c r="Y6" s="113"/>
      <c r="Z6" s="113"/>
    </row>
    <row r="7" spans="3:26" x14ac:dyDescent="0.3">
      <c r="D7" t="s">
        <v>303</v>
      </c>
      <c r="E7" s="234">
        <v>7957.6685038292035</v>
      </c>
      <c r="F7" s="234">
        <v>7612.450479152003</v>
      </c>
      <c r="G7" s="234">
        <v>10670.070099019016</v>
      </c>
      <c r="H7" s="234">
        <v>10948.287013073263</v>
      </c>
      <c r="I7" s="234">
        <v>8737.8406367323423</v>
      </c>
      <c r="J7" s="234">
        <v>9429.2279566090328</v>
      </c>
      <c r="K7" s="234">
        <v>7138.6328299015568</v>
      </c>
      <c r="L7" s="234">
        <v>3450.3468703447597</v>
      </c>
      <c r="M7" s="234">
        <v>4485.643121803213</v>
      </c>
      <c r="N7" s="234">
        <v>6008.7094758823423</v>
      </c>
      <c r="P7" s="400">
        <f t="shared" si="1"/>
        <v>0.18417548578795184</v>
      </c>
      <c r="Q7" s="400">
        <f t="shared" si="0"/>
        <v>0.20394111399301224</v>
      </c>
      <c r="R7" s="400">
        <f t="shared" si="0"/>
        <v>0.26145538831692094</v>
      </c>
      <c r="S7" s="401">
        <f t="shared" si="2"/>
        <v>0.21652399603262831</v>
      </c>
      <c r="T7" s="141">
        <f>SUM(S5:S7)</f>
        <v>1</v>
      </c>
      <c r="W7" s="113"/>
      <c r="X7" s="113"/>
      <c r="Y7" s="113"/>
      <c r="Z7" s="113"/>
    </row>
    <row r="8" spans="3:26" x14ac:dyDescent="0.3">
      <c r="C8" t="s">
        <v>47</v>
      </c>
      <c r="D8" t="s">
        <v>301</v>
      </c>
      <c r="E8" s="234">
        <v>20.888441737135807</v>
      </c>
      <c r="F8" s="234">
        <v>18.664573844772512</v>
      </c>
      <c r="G8" s="234">
        <v>44.671533025268545</v>
      </c>
      <c r="H8" s="234">
        <v>46.995761601711024</v>
      </c>
      <c r="I8" s="234">
        <v>69.417142209937751</v>
      </c>
      <c r="J8" s="234">
        <v>79.484944302905149</v>
      </c>
      <c r="K8" s="234">
        <v>43.623819943819875</v>
      </c>
      <c r="L8" s="234">
        <v>42.105928173810625</v>
      </c>
      <c r="M8" s="234">
        <v>-81.951114752224512</v>
      </c>
      <c r="N8" s="234">
        <v>47.890132299528013</v>
      </c>
      <c r="P8" s="402">
        <f>L8/L$23</f>
        <v>3.0760058881115424E-3</v>
      </c>
      <c r="Q8" s="439">
        <f t="shared" ref="Q8:Q12" si="3">M8/M$23</f>
        <v>-4.1817422623303957E-3</v>
      </c>
      <c r="R8" s="439">
        <f t="shared" ref="R8:R12" si="4">N8/N$23</f>
        <v>1.7089277570343574E-3</v>
      </c>
      <c r="S8" s="440">
        <f>AVERAGE(P8,R8)</f>
        <v>2.3924668225729501E-3</v>
      </c>
      <c r="W8" s="113"/>
      <c r="X8" s="113"/>
      <c r="Y8" s="113"/>
      <c r="Z8" s="113"/>
    </row>
    <row r="9" spans="3:26" x14ac:dyDescent="0.3">
      <c r="D9" t="s">
        <v>304</v>
      </c>
      <c r="E9" s="234">
        <v>4493.0914061300991</v>
      </c>
      <c r="F9" s="234">
        <v>3129.4188187498958</v>
      </c>
      <c r="G9" s="234">
        <v>1537.2159618132607</v>
      </c>
      <c r="H9" s="234">
        <v>1211.5577453887856</v>
      </c>
      <c r="I9" s="234">
        <v>1114.8049081311201</v>
      </c>
      <c r="J9" s="234">
        <v>1374.9006708069921</v>
      </c>
      <c r="K9" s="234">
        <v>2629.8636624702522</v>
      </c>
      <c r="L9" s="234">
        <v>3021.7102496489024</v>
      </c>
      <c r="M9" s="234">
        <v>4800.3912924949318</v>
      </c>
      <c r="N9" s="234">
        <v>3936.0038913555322</v>
      </c>
      <c r="P9" s="22">
        <f t="shared" ref="P9:P12" si="5">L9/L$23</f>
        <v>0.22074797833024079</v>
      </c>
      <c r="Q9" s="441">
        <f t="shared" si="3"/>
        <v>0.24495089791324642</v>
      </c>
      <c r="R9" s="441">
        <f t="shared" si="4"/>
        <v>0.14045370055908166</v>
      </c>
      <c r="S9" s="398">
        <f t="shared" si="2"/>
        <v>0.20205085893418961</v>
      </c>
      <c r="W9" s="113"/>
      <c r="X9" s="113"/>
      <c r="Y9" s="113"/>
      <c r="Z9" s="113"/>
    </row>
    <row r="10" spans="3:26" x14ac:dyDescent="0.3">
      <c r="D10" t="s">
        <v>305</v>
      </c>
      <c r="E10" s="234">
        <v>13894.127035726349</v>
      </c>
      <c r="F10" s="234">
        <v>12486.774770108041</v>
      </c>
      <c r="G10" s="234">
        <v>3868.8499741768792</v>
      </c>
      <c r="H10" s="234">
        <v>6706.7361043560195</v>
      </c>
      <c r="I10" s="234">
        <v>7551.116987870073</v>
      </c>
      <c r="J10" s="234">
        <v>7992.7463394304086</v>
      </c>
      <c r="K10" s="234">
        <v>6978.2527712706433</v>
      </c>
      <c r="L10" s="234">
        <v>6356.4434540181383</v>
      </c>
      <c r="M10" s="234">
        <v>10341.138600970016</v>
      </c>
      <c r="N10" s="234">
        <v>13660.529514984521</v>
      </c>
      <c r="P10" s="22">
        <f t="shared" si="5"/>
        <v>0.46436353121813506</v>
      </c>
      <c r="Q10" s="441">
        <f t="shared" si="3"/>
        <v>0.52768014759822057</v>
      </c>
      <c r="R10" s="441">
        <f t="shared" si="4"/>
        <v>0.4874669779138241</v>
      </c>
      <c r="S10" s="398">
        <f>(AVERAGE(P10:R10))-0.00219140302830123</f>
        <v>0.49097881588175868</v>
      </c>
      <c r="W10" s="113"/>
      <c r="X10" s="113"/>
      <c r="Y10" s="113"/>
      <c r="Z10" s="113"/>
    </row>
    <row r="11" spans="3:26" x14ac:dyDescent="0.3">
      <c r="D11" t="s">
        <v>306</v>
      </c>
      <c r="E11" s="234">
        <v>15494.219291850428</v>
      </c>
      <c r="F11" s="234">
        <v>10282.79216723854</v>
      </c>
      <c r="G11" s="234">
        <v>19117.465989327571</v>
      </c>
      <c r="H11" s="234">
        <v>7291.9137576383255</v>
      </c>
      <c r="I11" s="234">
        <v>7378.7197227270663</v>
      </c>
      <c r="J11" s="234">
        <v>7419.8786849201597</v>
      </c>
      <c r="K11" s="234">
        <v>5176.4710756338391</v>
      </c>
      <c r="L11" s="234">
        <v>4257.2099912955591</v>
      </c>
      <c r="M11" s="234">
        <v>4505.5505167560614</v>
      </c>
      <c r="N11" s="234">
        <v>9979.0248650148933</v>
      </c>
      <c r="P11" s="22">
        <f t="shared" si="5"/>
        <v>0.31100615918253249</v>
      </c>
      <c r="Q11" s="22">
        <f t="shared" si="3"/>
        <v>0.2299059758729145</v>
      </c>
      <c r="R11" s="22">
        <f t="shared" si="4"/>
        <v>0.35609491477909438</v>
      </c>
      <c r="S11" s="399">
        <f t="shared" si="2"/>
        <v>0.29900234994484715</v>
      </c>
      <c r="W11" s="113"/>
      <c r="X11" s="113"/>
      <c r="Y11" s="113"/>
      <c r="Z11" s="113"/>
    </row>
    <row r="12" spans="3:26" x14ac:dyDescent="0.3">
      <c r="D12" t="s">
        <v>307</v>
      </c>
      <c r="E12" s="234">
        <v>0</v>
      </c>
      <c r="F12" s="234">
        <v>0</v>
      </c>
      <c r="G12" s="234">
        <v>0</v>
      </c>
      <c r="H12" s="234">
        <v>0</v>
      </c>
      <c r="I12" s="234">
        <v>0</v>
      </c>
      <c r="J12" s="234">
        <v>36.221325842394847</v>
      </c>
      <c r="K12" s="234">
        <v>27.771702340294009</v>
      </c>
      <c r="L12" s="234">
        <v>11.037390632925581</v>
      </c>
      <c r="M12" s="234">
        <v>32.23218958718445</v>
      </c>
      <c r="N12" s="234">
        <v>400.04884624431145</v>
      </c>
      <c r="P12" s="400">
        <f t="shared" si="5"/>
        <v>8.0632538098004513E-4</v>
      </c>
      <c r="Q12" s="400">
        <f t="shared" si="3"/>
        <v>1.6447208779489632E-3</v>
      </c>
      <c r="R12" s="400">
        <f t="shared" si="4"/>
        <v>1.4275478990965568E-2</v>
      </c>
      <c r="S12" s="401">
        <f t="shared" si="2"/>
        <v>5.5755084166315251E-3</v>
      </c>
      <c r="T12" s="397">
        <f>SUM(S8:S12)</f>
        <v>1</v>
      </c>
      <c r="U12" s="397">
        <f>1-T12</f>
        <v>0</v>
      </c>
      <c r="W12" s="113"/>
      <c r="X12" s="113"/>
      <c r="Y12" s="113"/>
      <c r="Z12" s="113"/>
    </row>
    <row r="13" spans="3:26" x14ac:dyDescent="0.3">
      <c r="C13" t="s">
        <v>48</v>
      </c>
      <c r="D13" t="s">
        <v>302</v>
      </c>
      <c r="E13" s="234">
        <v>5918.6237129375932</v>
      </c>
      <c r="F13" s="234">
        <v>4463.1162792585101</v>
      </c>
      <c r="G13" s="234">
        <v>4757.6984081873006</v>
      </c>
      <c r="H13" s="234">
        <v>2508.6566210528426</v>
      </c>
      <c r="I13" s="234">
        <v>2326.9172665624465</v>
      </c>
      <c r="J13" s="234">
        <v>4217.4769231670043</v>
      </c>
      <c r="K13" s="234">
        <v>2907.5370432893574</v>
      </c>
      <c r="L13" s="234">
        <v>16754.67698076116</v>
      </c>
      <c r="M13" s="234">
        <v>16894.237913255372</v>
      </c>
      <c r="N13" s="234">
        <v>6957.9366283035552</v>
      </c>
      <c r="P13" s="22">
        <f>L13/L$24</f>
        <v>0.55432562120616724</v>
      </c>
      <c r="Q13" s="22">
        <f t="shared" ref="Q13:Q15" si="6">M13/M$24</f>
        <v>0.71240643806846882</v>
      </c>
      <c r="R13" s="22">
        <f t="shared" ref="R13:R15" si="7">N13/N$24</f>
        <v>0.16276830194913039</v>
      </c>
      <c r="S13" s="399">
        <f t="shared" si="2"/>
        <v>0.47650012040792217</v>
      </c>
      <c r="W13" s="113"/>
      <c r="X13" s="113"/>
      <c r="Y13" s="113"/>
      <c r="Z13" s="113"/>
    </row>
    <row r="14" spans="3:26" x14ac:dyDescent="0.3">
      <c r="D14" t="s">
        <v>308</v>
      </c>
      <c r="E14" s="234">
        <v>17026.050469865808</v>
      </c>
      <c r="F14" s="234">
        <v>11578.647814361893</v>
      </c>
      <c r="G14" s="234">
        <v>20227.868678564148</v>
      </c>
      <c r="H14" s="234">
        <v>16363.911906507261</v>
      </c>
      <c r="I14" s="234">
        <v>13450.545639293183</v>
      </c>
      <c r="J14" s="234">
        <v>12319.62578166562</v>
      </c>
      <c r="K14" s="234">
        <v>11736.16285107433</v>
      </c>
      <c r="L14" s="234">
        <v>13368.023990649817</v>
      </c>
      <c r="M14" s="234">
        <v>6788.7995146857784</v>
      </c>
      <c r="N14" s="234">
        <v>35682.390159463394</v>
      </c>
      <c r="P14" s="22">
        <f t="shared" ref="P14:P15" si="8">L14/L$24</f>
        <v>0.44227878648002805</v>
      </c>
      <c r="Q14" s="22">
        <f t="shared" si="6"/>
        <v>0.28627420223693983</v>
      </c>
      <c r="R14" s="22">
        <f t="shared" si="7"/>
        <v>0.83472477057588279</v>
      </c>
      <c r="S14" s="399">
        <f t="shared" si="2"/>
        <v>0.52109258643095024</v>
      </c>
      <c r="W14" s="113"/>
      <c r="X14" s="113"/>
      <c r="Y14" s="113"/>
      <c r="Z14" s="113"/>
    </row>
    <row r="15" spans="3:26" x14ac:dyDescent="0.3">
      <c r="D15" t="s">
        <v>309</v>
      </c>
      <c r="E15" s="234">
        <v>0</v>
      </c>
      <c r="F15" s="234">
        <v>0</v>
      </c>
      <c r="G15" s="234">
        <v>0</v>
      </c>
      <c r="H15" s="234">
        <v>0</v>
      </c>
      <c r="I15" s="234">
        <v>0</v>
      </c>
      <c r="J15" s="234">
        <v>0</v>
      </c>
      <c r="K15" s="234">
        <v>100.52706431798802</v>
      </c>
      <c r="L15" s="234">
        <v>102.63291141470646</v>
      </c>
      <c r="M15" s="234">
        <v>31.287724790950481</v>
      </c>
      <c r="N15" s="234">
        <v>107.16486130182005</v>
      </c>
      <c r="P15" s="400">
        <f t="shared" si="8"/>
        <v>3.3955923138047927E-3</v>
      </c>
      <c r="Q15" s="400">
        <f t="shared" si="6"/>
        <v>1.3193596945914295E-3</v>
      </c>
      <c r="R15" s="400">
        <f t="shared" si="7"/>
        <v>2.506927474986818E-3</v>
      </c>
      <c r="S15" s="401">
        <f t="shared" si="2"/>
        <v>2.4072931611276802E-3</v>
      </c>
      <c r="T15" s="141">
        <f>SUM(S13:S15)</f>
        <v>1</v>
      </c>
      <c r="W15" s="113"/>
      <c r="X15" s="113"/>
      <c r="Y15" s="113"/>
      <c r="Z15" s="113"/>
    </row>
    <row r="16" spans="3:26" x14ac:dyDescent="0.3">
      <c r="C16" t="s">
        <v>49</v>
      </c>
      <c r="D16" t="s">
        <v>301</v>
      </c>
      <c r="E16" s="234">
        <v>0</v>
      </c>
      <c r="F16" s="234">
        <v>0</v>
      </c>
      <c r="G16" s="234">
        <v>0</v>
      </c>
      <c r="H16" s="234">
        <v>0</v>
      </c>
      <c r="I16" s="234">
        <v>0</v>
      </c>
      <c r="J16" s="234">
        <v>0</v>
      </c>
      <c r="K16" s="234">
        <v>0</v>
      </c>
      <c r="L16" s="234">
        <v>0</v>
      </c>
      <c r="M16" s="234">
        <v>0</v>
      </c>
      <c r="N16" s="234">
        <v>0</v>
      </c>
      <c r="P16" s="22">
        <f>L16/L$25</f>
        <v>0</v>
      </c>
      <c r="Q16" s="22">
        <f t="shared" ref="Q16:Q18" si="9">M16/M$25</f>
        <v>0</v>
      </c>
      <c r="R16" s="22">
        <f t="shared" ref="R16:R18" si="10">N16/N$25</f>
        <v>0</v>
      </c>
      <c r="S16" s="399">
        <f t="shared" si="2"/>
        <v>0</v>
      </c>
      <c r="W16" s="113"/>
      <c r="X16" s="113"/>
      <c r="Y16" s="113"/>
      <c r="Z16" s="113"/>
    </row>
    <row r="17" spans="3:26" x14ac:dyDescent="0.3">
      <c r="D17" t="s">
        <v>310</v>
      </c>
      <c r="E17" s="234">
        <v>2072.7372299999997</v>
      </c>
      <c r="F17" s="234">
        <v>1294.7473518777217</v>
      </c>
      <c r="G17" s="234">
        <v>345.25919999646209</v>
      </c>
      <c r="H17" s="234">
        <v>1468.9298411296984</v>
      </c>
      <c r="I17" s="234">
        <v>569.24044274596076</v>
      </c>
      <c r="J17" s="234">
        <v>503.55709269104341</v>
      </c>
      <c r="K17" s="234">
        <v>353.41698784563039</v>
      </c>
      <c r="L17" s="234">
        <v>289.97783091566458</v>
      </c>
      <c r="M17" s="234">
        <v>126.15343307337136</v>
      </c>
      <c r="N17" s="234">
        <v>130.08398129773821</v>
      </c>
      <c r="P17" s="22">
        <f t="shared" ref="P17:P18" si="11">L17/L$25</f>
        <v>0.73115423194966833</v>
      </c>
      <c r="Q17" s="22">
        <f t="shared" si="9"/>
        <v>1</v>
      </c>
      <c r="R17" s="22">
        <f t="shared" si="10"/>
        <v>1</v>
      </c>
      <c r="S17" s="399">
        <f t="shared" si="2"/>
        <v>0.91038474398322278</v>
      </c>
      <c r="W17" s="113"/>
      <c r="X17" s="113"/>
      <c r="Y17" s="113"/>
      <c r="Z17" s="113"/>
    </row>
    <row r="18" spans="3:26" x14ac:dyDescent="0.3">
      <c r="D18" t="s">
        <v>311</v>
      </c>
      <c r="E18" s="235">
        <v>-3.8572199999999999</v>
      </c>
      <c r="F18" s="235">
        <v>213.19167812227801</v>
      </c>
      <c r="G18" s="235">
        <v>83.449890003537789</v>
      </c>
      <c r="H18" s="235">
        <v>182.39009887030167</v>
      </c>
      <c r="I18" s="235">
        <v>171.49655725403952</v>
      </c>
      <c r="J18" s="235">
        <v>5170.9677973089574</v>
      </c>
      <c r="K18" s="235">
        <v>21488.334289516344</v>
      </c>
      <c r="L18" s="235">
        <v>106.62499</v>
      </c>
      <c r="M18" s="235">
        <v>0</v>
      </c>
      <c r="N18" s="235">
        <v>0</v>
      </c>
      <c r="P18" s="22">
        <f t="shared" si="11"/>
        <v>0.26884576805033172</v>
      </c>
      <c r="Q18" s="22">
        <f t="shared" si="9"/>
        <v>0</v>
      </c>
      <c r="R18" s="22">
        <f t="shared" si="10"/>
        <v>0</v>
      </c>
      <c r="S18" s="399">
        <f t="shared" si="2"/>
        <v>8.9615256016777237E-2</v>
      </c>
      <c r="W18" s="113"/>
      <c r="X18" s="113"/>
      <c r="Y18" s="113"/>
      <c r="Z18" s="113"/>
    </row>
    <row r="19" spans="3:26" x14ac:dyDescent="0.3">
      <c r="E19" s="357">
        <f>SUM(E5:E18)</f>
        <v>78032.330860000104</v>
      </c>
      <c r="F19" s="357">
        <f t="shared" ref="F19:N19" si="12">SUM(F5:F18)</f>
        <v>64100.242209999989</v>
      </c>
      <c r="G19" s="357">
        <f t="shared" si="12"/>
        <v>72250.419714172531</v>
      </c>
      <c r="H19" s="357">
        <f t="shared" si="12"/>
        <v>57621.06987009877</v>
      </c>
      <c r="I19" s="357">
        <f t="shared" si="12"/>
        <v>55068.158692732286</v>
      </c>
      <c r="J19" s="357">
        <f t="shared" si="12"/>
        <v>64658.025060000014</v>
      </c>
      <c r="K19" s="357">
        <f t="shared" si="12"/>
        <v>73695.154245306854</v>
      </c>
      <c r="L19" s="357">
        <f t="shared" si="12"/>
        <v>63044.461741588406</v>
      </c>
      <c r="M19" s="357">
        <f t="shared" si="12"/>
        <v>65432.635695822617</v>
      </c>
      <c r="N19" s="357">
        <f t="shared" si="12"/>
        <v>93882.850056717798</v>
      </c>
    </row>
    <row r="20" spans="3:26" x14ac:dyDescent="0.3">
      <c r="E20" s="262"/>
      <c r="F20" s="262"/>
      <c r="G20" s="262"/>
      <c r="H20" s="262"/>
      <c r="I20" s="262"/>
      <c r="J20" s="262"/>
      <c r="K20" s="262"/>
      <c r="L20" s="262"/>
      <c r="M20" s="262"/>
      <c r="N20" s="262"/>
    </row>
    <row r="21" spans="3:26" x14ac:dyDescent="0.3">
      <c r="D21" t="s">
        <v>313</v>
      </c>
    </row>
    <row r="22" spans="3:26" x14ac:dyDescent="0.3">
      <c r="D22" t="s">
        <v>46</v>
      </c>
      <c r="E22" s="234">
        <f>SUM(E5:E7)</f>
        <v>19116.450491752697</v>
      </c>
      <c r="F22" s="234">
        <f t="shared" ref="F22:N22" si="13">SUM(F5:F7)</f>
        <v>20632.88875643834</v>
      </c>
      <c r="G22" s="234">
        <f t="shared" si="13"/>
        <v>22267.940079078089</v>
      </c>
      <c r="H22" s="234">
        <f t="shared" si="13"/>
        <v>21839.978033553823</v>
      </c>
      <c r="I22" s="234">
        <f t="shared" si="13"/>
        <v>22435.900025938463</v>
      </c>
      <c r="J22" s="234">
        <f t="shared" si="13"/>
        <v>25543.165499864524</v>
      </c>
      <c r="K22" s="234">
        <f t="shared" si="13"/>
        <v>22253.192977604347</v>
      </c>
      <c r="L22" s="234">
        <f t="shared" si="13"/>
        <v>18734.018024077719</v>
      </c>
      <c r="M22" s="234">
        <f t="shared" si="13"/>
        <v>21994.795624961171</v>
      </c>
      <c r="N22" s="234">
        <f t="shared" si="13"/>
        <v>22981.77717645251</v>
      </c>
    </row>
    <row r="23" spans="3:26" x14ac:dyDescent="0.3">
      <c r="D23" t="s">
        <v>47</v>
      </c>
      <c r="E23" s="234">
        <f>SUM(E8:E12)</f>
        <v>33902.32617544401</v>
      </c>
      <c r="F23" s="234">
        <f t="shared" ref="F23:N23" si="14">SUM(F8:F12)</f>
        <v>25917.650329941251</v>
      </c>
      <c r="G23" s="234">
        <f t="shared" si="14"/>
        <v>24568.203458342978</v>
      </c>
      <c r="H23" s="234">
        <f t="shared" si="14"/>
        <v>15257.203368984841</v>
      </c>
      <c r="I23" s="234">
        <f t="shared" si="14"/>
        <v>16114.058760938196</v>
      </c>
      <c r="J23" s="234">
        <f t="shared" si="14"/>
        <v>16903.231965302861</v>
      </c>
      <c r="K23" s="234">
        <f t="shared" si="14"/>
        <v>14855.983031658849</v>
      </c>
      <c r="L23" s="234">
        <f t="shared" si="14"/>
        <v>13688.507013769336</v>
      </c>
      <c r="M23" s="234">
        <f t="shared" si="14"/>
        <v>19597.361485055968</v>
      </c>
      <c r="N23" s="234">
        <f t="shared" si="14"/>
        <v>28023.497249898785</v>
      </c>
    </row>
    <row r="24" spans="3:26" x14ac:dyDescent="0.3">
      <c r="D24" t="s">
        <v>48</v>
      </c>
      <c r="E24" s="234">
        <f>SUM(E13:E15)</f>
        <v>22944.674182803399</v>
      </c>
      <c r="F24" s="234">
        <f t="shared" ref="F24:N24" si="15">SUM(F13:F15)</f>
        <v>16041.764093620404</v>
      </c>
      <c r="G24" s="234">
        <f t="shared" si="15"/>
        <v>24985.567086751449</v>
      </c>
      <c r="H24" s="234">
        <f t="shared" si="15"/>
        <v>18872.568527560103</v>
      </c>
      <c r="I24" s="234">
        <f t="shared" si="15"/>
        <v>15777.462905855629</v>
      </c>
      <c r="J24" s="234">
        <f t="shared" si="15"/>
        <v>16537.102704832625</v>
      </c>
      <c r="K24" s="234">
        <f t="shared" si="15"/>
        <v>14744.226958681676</v>
      </c>
      <c r="L24" s="234">
        <f t="shared" si="15"/>
        <v>30225.333882825682</v>
      </c>
      <c r="M24" s="234">
        <f t="shared" si="15"/>
        <v>23714.325152732101</v>
      </c>
      <c r="N24" s="234">
        <f t="shared" si="15"/>
        <v>42747.491649068768</v>
      </c>
    </row>
    <row r="25" spans="3:26" x14ac:dyDescent="0.3">
      <c r="D25" t="s">
        <v>49</v>
      </c>
      <c r="E25" s="234">
        <f>SUM(E16:E18)</f>
        <v>2068.8800099999999</v>
      </c>
      <c r="F25" s="234">
        <f t="shared" ref="F25:N25" si="16">SUM(F16:F18)</f>
        <v>1507.9390299999998</v>
      </c>
      <c r="G25" s="234">
        <f t="shared" si="16"/>
        <v>428.70908999999989</v>
      </c>
      <c r="H25" s="234">
        <f t="shared" si="16"/>
        <v>1651.3199400000001</v>
      </c>
      <c r="I25" s="234">
        <f t="shared" si="16"/>
        <v>740.73700000000031</v>
      </c>
      <c r="J25" s="234">
        <f t="shared" si="16"/>
        <v>5674.5248900000006</v>
      </c>
      <c r="K25" s="234">
        <f t="shared" si="16"/>
        <v>21841.751277361975</v>
      </c>
      <c r="L25" s="234">
        <f t="shared" si="16"/>
        <v>396.60282091566455</v>
      </c>
      <c r="M25" s="234">
        <f t="shared" si="16"/>
        <v>126.15343307337136</v>
      </c>
      <c r="N25" s="234">
        <f t="shared" si="16"/>
        <v>130.08398129773821</v>
      </c>
    </row>
    <row r="29" spans="3:26" x14ac:dyDescent="0.3">
      <c r="C29" t="s">
        <v>323</v>
      </c>
      <c r="E29" t="s">
        <v>324</v>
      </c>
    </row>
    <row r="30" spans="3:26" x14ac:dyDescent="0.3">
      <c r="C30" t="s">
        <v>325</v>
      </c>
      <c r="S30" s="304" t="s">
        <v>314</v>
      </c>
    </row>
    <row r="31" spans="3:26" x14ac:dyDescent="0.3">
      <c r="C31" t="s">
        <v>51</v>
      </c>
      <c r="D31" t="s">
        <v>315</v>
      </c>
      <c r="E31" s="304">
        <v>2009</v>
      </c>
      <c r="F31" s="304">
        <v>2010</v>
      </c>
      <c r="G31" s="304">
        <v>2011</v>
      </c>
      <c r="H31" s="304">
        <v>2012</v>
      </c>
      <c r="I31" s="304">
        <v>2013</v>
      </c>
      <c r="J31" s="304">
        <v>2014</v>
      </c>
      <c r="K31" s="304">
        <v>2015</v>
      </c>
      <c r="L31" s="304">
        <v>2016</v>
      </c>
      <c r="M31" s="304">
        <v>2017</v>
      </c>
      <c r="N31" s="304">
        <v>2018</v>
      </c>
      <c r="P31" s="304">
        <v>2016</v>
      </c>
      <c r="Q31" s="304">
        <v>2017</v>
      </c>
      <c r="R31" s="304">
        <v>2018</v>
      </c>
      <c r="S31" s="304" t="s">
        <v>39</v>
      </c>
    </row>
    <row r="32" spans="3:26" x14ac:dyDescent="0.3">
      <c r="C32" t="s">
        <v>46</v>
      </c>
      <c r="D32" t="s">
        <v>301</v>
      </c>
      <c r="E32" s="393">
        <f t="shared" ref="E32:M32" si="17">E62-E55-E57</f>
        <v>1039.9627929374001</v>
      </c>
      <c r="F32" s="393">
        <f t="shared" si="17"/>
        <v>1135.7861336556743</v>
      </c>
      <c r="G32" s="393">
        <f t="shared" si="17"/>
        <v>1166.3226598106812</v>
      </c>
      <c r="H32" s="393">
        <f t="shared" si="17"/>
        <v>923.0065266742331</v>
      </c>
      <c r="I32" s="393">
        <f t="shared" si="17"/>
        <v>1294.3145093653893</v>
      </c>
      <c r="J32" s="393">
        <f t="shared" si="17"/>
        <v>952.28500493258798</v>
      </c>
      <c r="K32" s="393">
        <f t="shared" si="17"/>
        <v>661.09937767405609</v>
      </c>
      <c r="L32" s="393">
        <f t="shared" si="17"/>
        <v>925.87688719774087</v>
      </c>
      <c r="M32" s="393">
        <f t="shared" si="17"/>
        <v>1113.9631444033039</v>
      </c>
      <c r="N32" s="393">
        <f>N62-N55-N57</f>
        <v>803.32313236164191</v>
      </c>
      <c r="P32" s="22">
        <f>L32/L$49</f>
        <v>0.39153204753185306</v>
      </c>
      <c r="Q32" s="22">
        <f t="shared" ref="Q32:R34" si="18">M32/M$49</f>
        <v>0.35647661463039509</v>
      </c>
      <c r="R32" s="22">
        <f t="shared" si="18"/>
        <v>0.37179761698036418</v>
      </c>
      <c r="S32" s="399">
        <f>AVERAGE(P32:R32)</f>
        <v>0.37326875971420409</v>
      </c>
    </row>
    <row r="33" spans="3:19" x14ac:dyDescent="0.3">
      <c r="D33" t="s">
        <v>302</v>
      </c>
      <c r="E33" s="363">
        <v>1461.7807929373996</v>
      </c>
      <c r="F33" s="363">
        <v>1647.5908211556725</v>
      </c>
      <c r="G33" s="363">
        <v>1633.1226598106812</v>
      </c>
      <c r="H33" s="363">
        <v>1202.3098053627584</v>
      </c>
      <c r="I33" s="363">
        <v>1558.6674505418605</v>
      </c>
      <c r="J33" s="363">
        <v>1121.0355161800317</v>
      </c>
      <c r="K33" s="363">
        <v>883.92411994209806</v>
      </c>
      <c r="L33" s="363">
        <v>1180.722048488064</v>
      </c>
      <c r="M33" s="363">
        <v>1628.3061332117304</v>
      </c>
      <c r="N33" s="363">
        <v>978.35018893447557</v>
      </c>
      <c r="P33" s="22">
        <f t="shared" ref="P33:P34" si="19">L33/L$49</f>
        <v>0.49930020675827019</v>
      </c>
      <c r="Q33" s="22">
        <f t="shared" si="18"/>
        <v>0.52107025341502422</v>
      </c>
      <c r="R33" s="22">
        <f t="shared" si="18"/>
        <v>0.45280442472603172</v>
      </c>
      <c r="S33" s="399">
        <f t="shared" ref="S33:S45" si="20">AVERAGE(P33:R33)</f>
        <v>0.49105829496644199</v>
      </c>
    </row>
    <row r="34" spans="3:19" x14ac:dyDescent="0.3">
      <c r="D34" t="s">
        <v>303</v>
      </c>
      <c r="E34" s="363">
        <v>265.18200000000002</v>
      </c>
      <c r="F34" s="363">
        <v>241.1953125</v>
      </c>
      <c r="G34" s="363">
        <v>311.20000000000005</v>
      </c>
      <c r="H34" s="363">
        <v>445.69672131147541</v>
      </c>
      <c r="I34" s="363">
        <v>377.64705882352945</v>
      </c>
      <c r="J34" s="363">
        <v>292.2494887525562</v>
      </c>
      <c r="K34" s="363">
        <v>202.96907216494844</v>
      </c>
      <c r="L34" s="363">
        <v>258.15483870967739</v>
      </c>
      <c r="M34" s="363">
        <v>382.65701119157342</v>
      </c>
      <c r="N34" s="363">
        <v>378.97294342716589</v>
      </c>
      <c r="P34" s="400">
        <f t="shared" si="19"/>
        <v>0.10916774570987681</v>
      </c>
      <c r="Q34" s="400">
        <f t="shared" si="18"/>
        <v>0.12245313195458062</v>
      </c>
      <c r="R34" s="400">
        <f t="shared" si="18"/>
        <v>0.17539795829360408</v>
      </c>
      <c r="S34" s="401">
        <f t="shared" si="20"/>
        <v>0.13567294531935384</v>
      </c>
    </row>
    <row r="35" spans="3:19" x14ac:dyDescent="0.3">
      <c r="C35" t="s">
        <v>47</v>
      </c>
      <c r="D35" t="s">
        <v>301</v>
      </c>
      <c r="E35" s="393">
        <f t="shared" ref="E35:M35" si="21">E65-E56-E58</f>
        <v>7.5372070626003733</v>
      </c>
      <c r="F35" s="393">
        <f t="shared" si="21"/>
        <v>5.7138663443274709</v>
      </c>
      <c r="G35" s="393">
        <f t="shared" si="21"/>
        <v>17.177340189318784</v>
      </c>
      <c r="H35" s="393">
        <f t="shared" si="21"/>
        <v>10.993473325766217</v>
      </c>
      <c r="I35" s="393">
        <f t="shared" si="21"/>
        <v>17.185490634610005</v>
      </c>
      <c r="J35" s="393">
        <f t="shared" si="21"/>
        <v>13.214995067412019</v>
      </c>
      <c r="K35" s="393">
        <f t="shared" si="21"/>
        <v>6.9006223259432318</v>
      </c>
      <c r="L35" s="393">
        <f t="shared" si="21"/>
        <v>7.1231128022584471</v>
      </c>
      <c r="M35" s="393">
        <f t="shared" si="21"/>
        <v>8.0368555966958866</v>
      </c>
      <c r="N35" s="393">
        <f>N65-N56-N58</f>
        <v>5.1768676383585444</v>
      </c>
      <c r="P35" s="403">
        <f>L35/L$50</f>
        <v>2.075219556956058E-2</v>
      </c>
      <c r="Q35" s="403">
        <f t="shared" ref="Q35:R39" si="22">M35/M$50</f>
        <v>1.6952755250791287E-2</v>
      </c>
      <c r="R35" s="403">
        <f t="shared" si="22"/>
        <v>1.3682612739563236E-2</v>
      </c>
      <c r="S35" s="399">
        <f t="shared" si="20"/>
        <v>1.7129187853305035E-2</v>
      </c>
    </row>
    <row r="36" spans="3:19" x14ac:dyDescent="0.3">
      <c r="D36" t="s">
        <v>304</v>
      </c>
      <c r="E36" s="363">
        <v>121.30643783183109</v>
      </c>
      <c r="F36" s="363">
        <v>188.61041806846535</v>
      </c>
      <c r="G36" s="363">
        <v>210.43224215010298</v>
      </c>
      <c r="H36" s="363">
        <v>129.07347332576617</v>
      </c>
      <c r="I36" s="363">
        <v>122.03734248646185</v>
      </c>
      <c r="J36" s="363">
        <v>127.78472800509749</v>
      </c>
      <c r="K36" s="363">
        <v>92.567288992609875</v>
      </c>
      <c r="L36" s="363">
        <v>160.53322516180907</v>
      </c>
      <c r="M36" s="363">
        <v>211.15219585044463</v>
      </c>
      <c r="N36" s="363">
        <v>77.43823510215104</v>
      </c>
      <c r="P36" s="403">
        <f t="shared" ref="P36:P39" si="23">L36/L$50</f>
        <v>0.46769115925188065</v>
      </c>
      <c r="Q36" s="403">
        <f t="shared" si="22"/>
        <v>0.44539950405372286</v>
      </c>
      <c r="R36" s="403">
        <f t="shared" si="22"/>
        <v>0.20467152265726923</v>
      </c>
      <c r="S36" s="399">
        <f t="shared" si="20"/>
        <v>0.37258739532095758</v>
      </c>
    </row>
    <row r="37" spans="3:19" x14ac:dyDescent="0.3">
      <c r="D37" t="s">
        <v>305</v>
      </c>
      <c r="E37" s="363">
        <v>109.84615384615384</v>
      </c>
      <c r="F37" s="363">
        <v>114.11494252873563</v>
      </c>
      <c r="G37" s="363">
        <v>94.870588235294122</v>
      </c>
      <c r="H37" s="363">
        <v>112.545</v>
      </c>
      <c r="I37" s="363">
        <v>132.44444444444443</v>
      </c>
      <c r="J37" s="363">
        <v>89.958456973293764</v>
      </c>
      <c r="K37" s="363">
        <v>107.32950191570882</v>
      </c>
      <c r="L37" s="363">
        <v>89.643258426966298</v>
      </c>
      <c r="M37" s="363">
        <v>128.36678200692043</v>
      </c>
      <c r="N37" s="363">
        <v>102.87638935668575</v>
      </c>
      <c r="P37" s="403">
        <f t="shared" si="23"/>
        <v>0.26116312938063274</v>
      </c>
      <c r="Q37" s="403">
        <f t="shared" si="22"/>
        <v>0.27077388806010999</v>
      </c>
      <c r="R37" s="403">
        <f t="shared" si="22"/>
        <v>0.27190530914527622</v>
      </c>
      <c r="S37" s="399">
        <f t="shared" si="20"/>
        <v>0.26794744219533967</v>
      </c>
    </row>
    <row r="38" spans="3:19" x14ac:dyDescent="0.3">
      <c r="D38" t="s">
        <v>306</v>
      </c>
      <c r="E38" s="363">
        <v>150.38461538461539</v>
      </c>
      <c r="F38" s="363">
        <v>110.98850574712644</v>
      </c>
      <c r="G38" s="363">
        <v>159.87450980392157</v>
      </c>
      <c r="H38" s="363">
        <v>138.375</v>
      </c>
      <c r="I38" s="363">
        <v>209.7037037037037</v>
      </c>
      <c r="J38" s="363">
        <v>80.623145400593472</v>
      </c>
      <c r="K38" s="363">
        <v>63.019157088122597</v>
      </c>
      <c r="L38" s="363">
        <v>80.401685393258418</v>
      </c>
      <c r="M38" s="363">
        <v>117.00922722029989</v>
      </c>
      <c r="N38" s="363">
        <v>185.79723812731558</v>
      </c>
      <c r="P38" s="403">
        <f t="shared" si="23"/>
        <v>0.23423909542386642</v>
      </c>
      <c r="Q38" s="403">
        <f t="shared" si="22"/>
        <v>0.24681652759388625</v>
      </c>
      <c r="R38" s="403">
        <f t="shared" si="22"/>
        <v>0.49106754025152899</v>
      </c>
      <c r="S38" s="399">
        <f t="shared" si="20"/>
        <v>0.32404105442309389</v>
      </c>
    </row>
    <row r="39" spans="3:19" x14ac:dyDescent="0.3">
      <c r="D39" t="s">
        <v>307</v>
      </c>
      <c r="E39" s="363">
        <v>0</v>
      </c>
      <c r="F39" s="363">
        <v>0</v>
      </c>
      <c r="G39" s="363">
        <v>0</v>
      </c>
      <c r="H39" s="363">
        <v>0</v>
      </c>
      <c r="I39" s="363">
        <v>0</v>
      </c>
      <c r="J39" s="363">
        <v>0.8486646884272997</v>
      </c>
      <c r="K39" s="363">
        <v>0.98467432950191558</v>
      </c>
      <c r="L39" s="363">
        <v>5.5449438202247192</v>
      </c>
      <c r="M39" s="363">
        <v>9.508650519031141</v>
      </c>
      <c r="N39" s="363">
        <v>7.0650050522061303</v>
      </c>
      <c r="P39" s="404">
        <f t="shared" si="23"/>
        <v>1.6154420374059755E-2</v>
      </c>
      <c r="Q39" s="404">
        <f t="shared" si="22"/>
        <v>2.0057325041489625E-2</v>
      </c>
      <c r="R39" s="404">
        <f t="shared" si="22"/>
        <v>1.8673015206362345E-2</v>
      </c>
      <c r="S39" s="401">
        <f t="shared" si="20"/>
        <v>1.8294920207303906E-2</v>
      </c>
    </row>
    <row r="40" spans="3:19" x14ac:dyDescent="0.3">
      <c r="C40" t="s">
        <v>48</v>
      </c>
      <c r="D40" t="s">
        <v>302</v>
      </c>
      <c r="E40" s="363">
        <v>143.27513513513512</v>
      </c>
      <c r="F40" s="363">
        <v>231.79492774024024</v>
      </c>
      <c r="G40" s="363">
        <v>242.25114942528734</v>
      </c>
      <c r="H40" s="363">
        <v>177.53557217889542</v>
      </c>
      <c r="I40" s="363">
        <v>187.29053708439898</v>
      </c>
      <c r="J40" s="363">
        <v>115.01301357129577</v>
      </c>
      <c r="K40" s="363">
        <v>141.56434806651657</v>
      </c>
      <c r="L40" s="363">
        <v>305.25474528768478</v>
      </c>
      <c r="M40" s="363">
        <v>254.19512636376885</v>
      </c>
      <c r="N40" s="363">
        <v>68.684185365986238</v>
      </c>
      <c r="P40" s="22">
        <f>L40/L$51</f>
        <v>0.67088955008282369</v>
      </c>
      <c r="Q40" s="22">
        <f t="shared" ref="Q40:R42" si="24">M40/M$51</f>
        <v>0.65011541269506101</v>
      </c>
      <c r="R40" s="22">
        <f t="shared" si="24"/>
        <v>0.27537492157685889</v>
      </c>
      <c r="S40" s="399">
        <f t="shared" si="20"/>
        <v>0.53212662811824785</v>
      </c>
    </row>
    <row r="41" spans="3:19" x14ac:dyDescent="0.3">
      <c r="D41" t="s">
        <v>308</v>
      </c>
      <c r="E41" s="363">
        <v>124.72486486486487</v>
      </c>
      <c r="F41" s="363">
        <v>171.20507225975976</v>
      </c>
      <c r="G41" s="363">
        <v>220.74885057471266</v>
      </c>
      <c r="H41" s="363">
        <v>224.46442782110458</v>
      </c>
      <c r="I41" s="363">
        <v>217.70946291560102</v>
      </c>
      <c r="J41" s="363">
        <v>174.9869864287042</v>
      </c>
      <c r="K41" s="363">
        <v>164.23977564482365</v>
      </c>
      <c r="L41" s="363">
        <v>147.09733252733966</v>
      </c>
      <c r="M41" s="363">
        <v>133.47040791199512</v>
      </c>
      <c r="N41" s="363">
        <v>176.87182894218301</v>
      </c>
      <c r="P41" s="22">
        <f t="shared" ref="P41:P42" si="25">L41/L$51</f>
        <v>0.32329084071942782</v>
      </c>
      <c r="Q41" s="22">
        <f t="shared" si="24"/>
        <v>0.34135654197441206</v>
      </c>
      <c r="R41" s="22">
        <f t="shared" si="24"/>
        <v>0.70913072295430402</v>
      </c>
      <c r="S41" s="399">
        <f t="shared" si="20"/>
        <v>0.45792603521604797</v>
      </c>
    </row>
    <row r="42" spans="3:19" x14ac:dyDescent="0.3">
      <c r="D42" t="s">
        <v>309</v>
      </c>
      <c r="E42" s="363">
        <v>0</v>
      </c>
      <c r="F42" s="363">
        <v>0</v>
      </c>
      <c r="G42" s="363">
        <v>0</v>
      </c>
      <c r="H42" s="363">
        <v>0</v>
      </c>
      <c r="I42" s="363">
        <v>0</v>
      </c>
      <c r="J42" s="363">
        <v>0</v>
      </c>
      <c r="K42" s="363">
        <v>2.402061855670103</v>
      </c>
      <c r="L42" s="363">
        <v>2.6479221849755454</v>
      </c>
      <c r="M42" s="363">
        <v>3.3344657242360132</v>
      </c>
      <c r="N42" s="363">
        <v>3.8646118428436749</v>
      </c>
      <c r="P42" s="400">
        <f t="shared" si="25"/>
        <v>5.8196091977484512E-3</v>
      </c>
      <c r="Q42" s="400">
        <f t="shared" si="24"/>
        <v>8.5280453305268886E-3</v>
      </c>
      <c r="R42" s="400">
        <f t="shared" si="24"/>
        <v>1.5494355468836913E-2</v>
      </c>
      <c r="S42" s="401">
        <f t="shared" si="20"/>
        <v>9.9473366657040849E-3</v>
      </c>
    </row>
    <row r="43" spans="3:19" x14ac:dyDescent="0.3">
      <c r="C43" t="s">
        <v>49</v>
      </c>
      <c r="D43" t="s">
        <v>301</v>
      </c>
      <c r="E43" s="363">
        <v>0</v>
      </c>
      <c r="F43" s="363">
        <v>0</v>
      </c>
      <c r="G43" s="363">
        <v>0</v>
      </c>
      <c r="H43" s="363">
        <v>0</v>
      </c>
      <c r="I43" s="363">
        <v>0</v>
      </c>
      <c r="J43" s="363">
        <v>0</v>
      </c>
      <c r="K43" s="363">
        <v>0</v>
      </c>
      <c r="L43" s="363">
        <v>0</v>
      </c>
      <c r="M43" s="363">
        <v>0</v>
      </c>
      <c r="N43" s="363">
        <v>0</v>
      </c>
      <c r="P43" s="15">
        <f>L43/L$52</f>
        <v>0</v>
      </c>
      <c r="Q43" s="15" t="e">
        <f t="shared" ref="Q43:R45" si="26">M43/M$52</f>
        <v>#DIV/0!</v>
      </c>
      <c r="R43" s="15" t="e">
        <f t="shared" si="26"/>
        <v>#DIV/0!</v>
      </c>
      <c r="S43" s="141" t="e">
        <f t="shared" si="20"/>
        <v>#DIV/0!</v>
      </c>
    </row>
    <row r="44" spans="3:19" x14ac:dyDescent="0.3">
      <c r="D44" t="s">
        <v>310</v>
      </c>
      <c r="E44" s="363">
        <v>4</v>
      </c>
      <c r="F44" s="363">
        <v>4</v>
      </c>
      <c r="G44" s="363">
        <v>0</v>
      </c>
      <c r="H44" s="363">
        <v>1</v>
      </c>
      <c r="I44" s="363">
        <v>2</v>
      </c>
      <c r="J44" s="363">
        <v>3</v>
      </c>
      <c r="K44" s="363">
        <v>2</v>
      </c>
      <c r="L44" s="363">
        <v>1</v>
      </c>
      <c r="M44" s="363">
        <v>0</v>
      </c>
      <c r="N44" s="363">
        <v>0</v>
      </c>
      <c r="P44" s="15">
        <f t="shared" ref="P44:P45" si="27">L44/L$52</f>
        <v>1</v>
      </c>
      <c r="Q44" s="15" t="e">
        <f t="shared" si="26"/>
        <v>#DIV/0!</v>
      </c>
      <c r="R44" s="15" t="e">
        <f t="shared" si="26"/>
        <v>#DIV/0!</v>
      </c>
      <c r="S44" s="141" t="e">
        <f t="shared" si="20"/>
        <v>#DIV/0!</v>
      </c>
    </row>
    <row r="45" spans="3:19" x14ac:dyDescent="0.3">
      <c r="D45" t="s">
        <v>311</v>
      </c>
      <c r="E45" s="364">
        <v>0</v>
      </c>
      <c r="F45" s="364">
        <v>0</v>
      </c>
      <c r="G45" s="364">
        <v>0</v>
      </c>
      <c r="H45" s="364">
        <v>0</v>
      </c>
      <c r="I45" s="364">
        <v>0</v>
      </c>
      <c r="J45" s="364">
        <v>1</v>
      </c>
      <c r="K45" s="364">
        <v>1</v>
      </c>
      <c r="L45" s="364">
        <v>0</v>
      </c>
      <c r="M45" s="364">
        <v>0</v>
      </c>
      <c r="N45" s="364">
        <v>0</v>
      </c>
      <c r="P45" s="15">
        <f t="shared" si="27"/>
        <v>0</v>
      </c>
      <c r="Q45" s="15" t="e">
        <f t="shared" si="26"/>
        <v>#DIV/0!</v>
      </c>
      <c r="R45" s="15" t="e">
        <f t="shared" si="26"/>
        <v>#DIV/0!</v>
      </c>
      <c r="S45" s="141" t="e">
        <f t="shared" si="20"/>
        <v>#DIV/0!</v>
      </c>
    </row>
    <row r="46" spans="3:19" x14ac:dyDescent="0.3">
      <c r="E46" s="363">
        <f t="shared" ref="E46:M46" si="28">SUM(E32:E45)</f>
        <v>3427.9999999999995</v>
      </c>
      <c r="F46" s="363">
        <f t="shared" si="28"/>
        <v>3851.0000000000018</v>
      </c>
      <c r="G46" s="363">
        <f t="shared" si="28"/>
        <v>4056</v>
      </c>
      <c r="H46" s="363">
        <f t="shared" si="28"/>
        <v>3364.9999999999995</v>
      </c>
      <c r="I46" s="363">
        <f t="shared" si="28"/>
        <v>4118.9999999999991</v>
      </c>
      <c r="J46" s="363">
        <f t="shared" si="28"/>
        <v>2971.9999999999995</v>
      </c>
      <c r="K46" s="363">
        <f t="shared" si="28"/>
        <v>2329.9999999999995</v>
      </c>
      <c r="L46" s="363">
        <f t="shared" si="28"/>
        <v>3164</v>
      </c>
      <c r="M46" s="363">
        <f t="shared" si="28"/>
        <v>3990</v>
      </c>
      <c r="N46" s="363">
        <f>SUM(N32:N45)</f>
        <v>2788.4206261510135</v>
      </c>
    </row>
    <row r="48" spans="3:19" x14ac:dyDescent="0.3">
      <c r="D48" t="s">
        <v>313</v>
      </c>
    </row>
    <row r="49" spans="3:14" x14ac:dyDescent="0.3">
      <c r="D49" t="s">
        <v>46</v>
      </c>
      <c r="E49" s="234">
        <f>SUM(E32:E34)</f>
        <v>2766.9255858747993</v>
      </c>
      <c r="F49" s="234">
        <f t="shared" ref="F49:N49" si="29">SUM(F32:F34)</f>
        <v>3024.5722673113469</v>
      </c>
      <c r="G49" s="234">
        <f t="shared" si="29"/>
        <v>3110.6453196213624</v>
      </c>
      <c r="H49" s="234">
        <f t="shared" si="29"/>
        <v>2571.0130533484667</v>
      </c>
      <c r="I49" s="234">
        <f t="shared" si="29"/>
        <v>3230.6290187307791</v>
      </c>
      <c r="J49" s="234">
        <f t="shared" si="29"/>
        <v>2365.570009865176</v>
      </c>
      <c r="K49" s="234">
        <f t="shared" si="29"/>
        <v>1747.9925697811027</v>
      </c>
      <c r="L49" s="234">
        <f t="shared" si="29"/>
        <v>2364.7537743954822</v>
      </c>
      <c r="M49" s="234">
        <f t="shared" si="29"/>
        <v>3124.9262888066078</v>
      </c>
      <c r="N49" s="234">
        <f t="shared" si="29"/>
        <v>2160.6462647232834</v>
      </c>
    </row>
    <row r="50" spans="3:14" x14ac:dyDescent="0.3">
      <c r="D50" t="s">
        <v>47</v>
      </c>
      <c r="E50" s="234">
        <f>SUM(E35:E39)</f>
        <v>389.07441412520069</v>
      </c>
      <c r="F50" s="234">
        <f t="shared" ref="F50:N50" si="30">SUM(F35:F39)</f>
        <v>419.42773268865488</v>
      </c>
      <c r="G50" s="234">
        <f t="shared" si="30"/>
        <v>482.35468037863745</v>
      </c>
      <c r="H50" s="234">
        <f t="shared" si="30"/>
        <v>390.98694665153238</v>
      </c>
      <c r="I50" s="234">
        <f t="shared" si="30"/>
        <v>481.37098126922001</v>
      </c>
      <c r="J50" s="234">
        <f t="shared" si="30"/>
        <v>312.42999013482398</v>
      </c>
      <c r="K50" s="234">
        <f t="shared" si="30"/>
        <v>270.80124465188641</v>
      </c>
      <c r="L50" s="234">
        <f t="shared" si="30"/>
        <v>343.24622560451689</v>
      </c>
      <c r="M50" s="234">
        <f t="shared" si="30"/>
        <v>474.07371119339194</v>
      </c>
      <c r="N50" s="234">
        <f t="shared" si="30"/>
        <v>378.35373527671703</v>
      </c>
    </row>
    <row r="51" spans="3:14" x14ac:dyDescent="0.3">
      <c r="D51" t="s">
        <v>48</v>
      </c>
      <c r="E51" s="234">
        <f>SUM(E40:E42)</f>
        <v>268</v>
      </c>
      <c r="F51" s="234">
        <f t="shared" ref="F51:N51" si="31">SUM(F40:F42)</f>
        <v>403</v>
      </c>
      <c r="G51" s="234">
        <f t="shared" si="31"/>
        <v>463</v>
      </c>
      <c r="H51" s="234">
        <f t="shared" si="31"/>
        <v>402</v>
      </c>
      <c r="I51" s="234">
        <f t="shared" si="31"/>
        <v>405</v>
      </c>
      <c r="J51" s="234">
        <f t="shared" si="31"/>
        <v>290</v>
      </c>
      <c r="K51" s="234">
        <f t="shared" si="31"/>
        <v>308.20618556701038</v>
      </c>
      <c r="L51" s="234">
        <f t="shared" si="31"/>
        <v>455</v>
      </c>
      <c r="M51" s="234">
        <f t="shared" si="31"/>
        <v>391</v>
      </c>
      <c r="N51" s="234">
        <f t="shared" si="31"/>
        <v>249.42062615101295</v>
      </c>
    </row>
    <row r="52" spans="3:14" x14ac:dyDescent="0.3">
      <c r="D52" t="s">
        <v>49</v>
      </c>
      <c r="E52" s="234">
        <f>SUM(E43:E45)</f>
        <v>4</v>
      </c>
      <c r="F52" s="234">
        <f t="shared" ref="F52:N52" si="32">SUM(F43:F45)</f>
        <v>4</v>
      </c>
      <c r="G52" s="234">
        <f t="shared" si="32"/>
        <v>0</v>
      </c>
      <c r="H52" s="234">
        <f t="shared" si="32"/>
        <v>1</v>
      </c>
      <c r="I52" s="234">
        <f t="shared" si="32"/>
        <v>2</v>
      </c>
      <c r="J52" s="234">
        <f t="shared" si="32"/>
        <v>4</v>
      </c>
      <c r="K52" s="234">
        <f t="shared" si="32"/>
        <v>3</v>
      </c>
      <c r="L52" s="234">
        <f t="shared" si="32"/>
        <v>1</v>
      </c>
      <c r="M52" s="234">
        <f t="shared" si="32"/>
        <v>0</v>
      </c>
      <c r="N52" s="234">
        <f t="shared" si="32"/>
        <v>0</v>
      </c>
    </row>
    <row r="54" spans="3:14" x14ac:dyDescent="0.3">
      <c r="D54" t="s">
        <v>334</v>
      </c>
      <c r="E54" s="386">
        <v>2009</v>
      </c>
      <c r="F54" s="386">
        <v>2010</v>
      </c>
      <c r="G54" s="386">
        <v>2011</v>
      </c>
      <c r="H54" s="386">
        <v>2012</v>
      </c>
      <c r="I54" s="386">
        <v>2013</v>
      </c>
      <c r="J54" s="386">
        <v>2014</v>
      </c>
      <c r="K54" s="386">
        <v>2015</v>
      </c>
      <c r="L54" s="386">
        <v>2016</v>
      </c>
      <c r="M54" s="386">
        <v>2017</v>
      </c>
      <c r="N54" s="386">
        <v>2018</v>
      </c>
    </row>
    <row r="55" spans="3:14" x14ac:dyDescent="0.3">
      <c r="D55" t="s">
        <v>335</v>
      </c>
      <c r="E55" s="363">
        <v>942.69476725521668</v>
      </c>
      <c r="F55" s="363">
        <v>1021.0205491279571</v>
      </c>
      <c r="G55" s="363">
        <v>815.29017178917843</v>
      </c>
      <c r="H55" s="363">
        <v>694.52282759490481</v>
      </c>
      <c r="I55" s="363">
        <v>695.65655577299412</v>
      </c>
      <c r="J55" s="363">
        <v>721.36941795462019</v>
      </c>
      <c r="K55" s="363">
        <v>674.44574095682606</v>
      </c>
      <c r="L55" s="363">
        <v>673.3304283785443</v>
      </c>
      <c r="M55" s="363">
        <v>654.46573625747646</v>
      </c>
      <c r="N55" s="363">
        <v>603.5499381487657</v>
      </c>
    </row>
    <row r="56" spans="3:14" x14ac:dyDescent="0.3">
      <c r="D56" t="s">
        <v>336</v>
      </c>
      <c r="E56" s="363">
        <v>88.305232744783311</v>
      </c>
      <c r="F56" s="363">
        <v>76.979450872042818</v>
      </c>
      <c r="G56" s="363">
        <v>95.709828210821541</v>
      </c>
      <c r="H56" s="363">
        <v>102.47717240509522</v>
      </c>
      <c r="I56" s="363">
        <v>102.34344422700586</v>
      </c>
      <c r="J56" s="363">
        <v>87.630582045379811</v>
      </c>
      <c r="K56" s="363">
        <v>75.554259043173857</v>
      </c>
      <c r="L56" s="363">
        <v>67.669571621455759</v>
      </c>
      <c r="M56" s="363">
        <v>91.534263742523507</v>
      </c>
      <c r="N56" s="363">
        <v>67.450061851234338</v>
      </c>
    </row>
    <row r="57" spans="3:14" x14ac:dyDescent="0.3">
      <c r="D57" t="s">
        <v>337</v>
      </c>
      <c r="E57" s="363">
        <v>13024.914606741573</v>
      </c>
      <c r="F57" s="363">
        <v>15007.514246244171</v>
      </c>
      <c r="G57" s="363">
        <v>13999.543531611545</v>
      </c>
      <c r="H57" s="363">
        <v>12050.014629839829</v>
      </c>
      <c r="I57" s="363">
        <v>10126.248811853508</v>
      </c>
      <c r="J57" s="363">
        <v>12107.236040776061</v>
      </c>
      <c r="K57" s="363">
        <v>12904.39517697394</v>
      </c>
      <c r="L57" s="363">
        <v>13429.352767890021</v>
      </c>
      <c r="M57" s="363">
        <v>13730.620962688692</v>
      </c>
      <c r="N57" s="363">
        <v>15428.751250470608</v>
      </c>
    </row>
    <row r="58" spans="3:14" x14ac:dyDescent="0.3">
      <c r="D58" t="s">
        <v>338</v>
      </c>
      <c r="E58" s="363">
        <v>1220.0853932584271</v>
      </c>
      <c r="F58" s="363">
        <v>1131.485753755828</v>
      </c>
      <c r="G58" s="363">
        <v>1643.4564683884539</v>
      </c>
      <c r="H58" s="363">
        <v>1777.9853701601717</v>
      </c>
      <c r="I58" s="363">
        <v>1489.7511881464914</v>
      </c>
      <c r="J58" s="363">
        <v>1470.7639592239393</v>
      </c>
      <c r="K58" s="363">
        <v>1445.6048230260599</v>
      </c>
      <c r="L58" s="363">
        <v>1349.6472321099791</v>
      </c>
      <c r="M58" s="363">
        <v>1920.3790373113075</v>
      </c>
      <c r="N58" s="363">
        <v>1724.2487495293929</v>
      </c>
    </row>
    <row r="60" spans="3:14" x14ac:dyDescent="0.3">
      <c r="C60" t="s">
        <v>333</v>
      </c>
    </row>
    <row r="61" spans="3:14" x14ac:dyDescent="0.3">
      <c r="C61" t="s">
        <v>51</v>
      </c>
      <c r="D61" t="s">
        <v>315</v>
      </c>
      <c r="E61" s="386">
        <v>2009</v>
      </c>
      <c r="F61" s="386">
        <v>2010</v>
      </c>
      <c r="G61" s="386">
        <v>2011</v>
      </c>
      <c r="H61" s="386">
        <v>2012</v>
      </c>
      <c r="I61" s="386">
        <v>2013</v>
      </c>
      <c r="J61" s="386">
        <v>2014</v>
      </c>
      <c r="K61" s="386">
        <v>2015</v>
      </c>
      <c r="L61" s="386">
        <v>2016</v>
      </c>
      <c r="M61" s="386">
        <v>2017</v>
      </c>
      <c r="N61" s="386">
        <v>2018</v>
      </c>
    </row>
    <row r="62" spans="3:14" x14ac:dyDescent="0.3">
      <c r="C62" t="s">
        <v>46</v>
      </c>
      <c r="D62" t="s">
        <v>301</v>
      </c>
      <c r="E62" s="363">
        <v>15007.572166934189</v>
      </c>
      <c r="F62" s="363">
        <v>17164.320929027803</v>
      </c>
      <c r="G62" s="363">
        <v>15981.156363211405</v>
      </c>
      <c r="H62" s="363">
        <v>13667.543984108966</v>
      </c>
      <c r="I62" s="363">
        <v>12116.21987699189</v>
      </c>
      <c r="J62" s="363">
        <v>13780.890463663269</v>
      </c>
      <c r="K62" s="363">
        <v>14239.940295604822</v>
      </c>
      <c r="L62" s="363">
        <v>15028.560083466306</v>
      </c>
      <c r="M62" s="363">
        <v>15499.049843349472</v>
      </c>
      <c r="N62" s="363">
        <v>16835.624320981016</v>
      </c>
    </row>
    <row r="63" spans="3:14" x14ac:dyDescent="0.3">
      <c r="D63" t="s">
        <v>302</v>
      </c>
      <c r="E63" s="363">
        <v>1461.7807929373996</v>
      </c>
      <c r="F63" s="363">
        <v>1647.5908211556725</v>
      </c>
      <c r="G63" s="363">
        <v>1633.1226598106812</v>
      </c>
      <c r="H63" s="363">
        <v>1202.3098053627584</v>
      </c>
      <c r="I63" s="363">
        <v>1558.6674505418605</v>
      </c>
      <c r="J63" s="363">
        <v>1121.0355161800317</v>
      </c>
      <c r="K63" s="363">
        <v>883.92411994209806</v>
      </c>
      <c r="L63" s="363">
        <v>1180.722048488064</v>
      </c>
      <c r="M63" s="363">
        <v>1628.3061332117304</v>
      </c>
      <c r="N63" s="363">
        <v>978.35018893447557</v>
      </c>
    </row>
    <row r="64" spans="3:14" x14ac:dyDescent="0.3">
      <c r="D64" t="s">
        <v>303</v>
      </c>
      <c r="E64" s="363">
        <v>265.18200000000002</v>
      </c>
      <c r="F64" s="363">
        <v>241.1953125</v>
      </c>
      <c r="G64" s="363">
        <v>311.20000000000005</v>
      </c>
      <c r="H64" s="363">
        <v>445.69672131147541</v>
      </c>
      <c r="I64" s="363">
        <v>377.64705882352945</v>
      </c>
      <c r="J64" s="363">
        <v>292.2494887525562</v>
      </c>
      <c r="K64" s="363">
        <v>202.96907216494844</v>
      </c>
      <c r="L64" s="363">
        <v>258.15483870967739</v>
      </c>
      <c r="M64" s="363">
        <v>382.65701119157342</v>
      </c>
      <c r="N64" s="363">
        <v>378.97294342716589</v>
      </c>
    </row>
    <row r="65" spans="3:14" x14ac:dyDescent="0.3">
      <c r="C65" t="s">
        <v>47</v>
      </c>
      <c r="D65" t="s">
        <v>301</v>
      </c>
      <c r="E65" s="363">
        <v>1315.9278330658108</v>
      </c>
      <c r="F65" s="363">
        <v>1214.1790709721984</v>
      </c>
      <c r="G65" s="363">
        <v>1756.3436367885943</v>
      </c>
      <c r="H65" s="363">
        <v>1891.4560158910331</v>
      </c>
      <c r="I65" s="363">
        <v>1609.2801230081072</v>
      </c>
      <c r="J65" s="363">
        <v>1571.6095363367313</v>
      </c>
      <c r="K65" s="363">
        <v>1528.0597043951771</v>
      </c>
      <c r="L65" s="363">
        <v>1424.4399165336933</v>
      </c>
      <c r="M65" s="363">
        <v>2019.9501566505269</v>
      </c>
      <c r="N65" s="363">
        <v>1796.8756790189857</v>
      </c>
    </row>
    <row r="66" spans="3:14" x14ac:dyDescent="0.3">
      <c r="D66" t="s">
        <v>304</v>
      </c>
      <c r="E66" s="363">
        <v>121.30643783183109</v>
      </c>
      <c r="F66" s="363">
        <v>188.61041806846535</v>
      </c>
      <c r="G66" s="363">
        <v>210.43224215010298</v>
      </c>
      <c r="H66" s="363">
        <v>129.07347332576617</v>
      </c>
      <c r="I66" s="363">
        <v>122.03734248646185</v>
      </c>
      <c r="J66" s="363">
        <v>127.78472800509749</v>
      </c>
      <c r="K66" s="363">
        <v>92.567288992609875</v>
      </c>
      <c r="L66" s="363">
        <v>160.53322516180907</v>
      </c>
      <c r="M66" s="363">
        <v>211.15219585044463</v>
      </c>
      <c r="N66" s="363">
        <v>77.43823510215104</v>
      </c>
    </row>
    <row r="67" spans="3:14" x14ac:dyDescent="0.3">
      <c r="D67" t="s">
        <v>305</v>
      </c>
      <c r="E67" s="363">
        <v>109.84615384615384</v>
      </c>
      <c r="F67" s="363">
        <v>114.11494252873563</v>
      </c>
      <c r="G67" s="363">
        <v>94.870588235294122</v>
      </c>
      <c r="H67" s="363">
        <v>112.545</v>
      </c>
      <c r="I67" s="363">
        <v>132.44444444444443</v>
      </c>
      <c r="J67" s="363">
        <v>89.958456973293764</v>
      </c>
      <c r="K67" s="363">
        <v>107.32950191570882</v>
      </c>
      <c r="L67" s="363">
        <v>89.643258426966298</v>
      </c>
      <c r="M67" s="363">
        <v>128.36678200692043</v>
      </c>
      <c r="N67" s="363">
        <v>102.87638935668575</v>
      </c>
    </row>
    <row r="68" spans="3:14" x14ac:dyDescent="0.3">
      <c r="D68" t="s">
        <v>306</v>
      </c>
      <c r="E68" s="363">
        <v>150.38461538461539</v>
      </c>
      <c r="F68" s="363">
        <v>110.98850574712644</v>
      </c>
      <c r="G68" s="363">
        <v>159.87450980392157</v>
      </c>
      <c r="H68" s="363">
        <v>138.375</v>
      </c>
      <c r="I68" s="363">
        <v>209.7037037037037</v>
      </c>
      <c r="J68" s="363">
        <v>80.623145400593472</v>
      </c>
      <c r="K68" s="363">
        <v>63.019157088122597</v>
      </c>
      <c r="L68" s="363">
        <v>80.401685393258418</v>
      </c>
      <c r="M68" s="363">
        <v>117.00922722029989</v>
      </c>
      <c r="N68" s="363">
        <v>185.79723812731558</v>
      </c>
    </row>
    <row r="69" spans="3:14" x14ac:dyDescent="0.3">
      <c r="D69" t="s">
        <v>307</v>
      </c>
      <c r="E69" s="363">
        <v>0</v>
      </c>
      <c r="F69" s="363">
        <v>0</v>
      </c>
      <c r="G69" s="363">
        <v>0</v>
      </c>
      <c r="H69" s="363">
        <v>0</v>
      </c>
      <c r="I69" s="363">
        <v>0</v>
      </c>
      <c r="J69" s="363">
        <v>0.8486646884272997</v>
      </c>
      <c r="K69" s="363">
        <v>0.98467432950191558</v>
      </c>
      <c r="L69" s="363">
        <v>5.5449438202247192</v>
      </c>
      <c r="M69" s="363">
        <v>9.508650519031141</v>
      </c>
      <c r="N69" s="363">
        <v>7.0650050522061303</v>
      </c>
    </row>
    <row r="70" spans="3:14" x14ac:dyDescent="0.3">
      <c r="C70" t="s">
        <v>48</v>
      </c>
      <c r="D70" t="s">
        <v>302</v>
      </c>
      <c r="E70" s="363">
        <v>143.27513513513512</v>
      </c>
      <c r="F70" s="363">
        <v>231.79492774024024</v>
      </c>
      <c r="G70" s="363">
        <v>242.25114942528734</v>
      </c>
      <c r="H70" s="363">
        <v>177.53557217889542</v>
      </c>
      <c r="I70" s="363">
        <v>187.29053708439898</v>
      </c>
      <c r="J70" s="363">
        <v>115.01301357129577</v>
      </c>
      <c r="K70" s="363">
        <v>141.56434806651657</v>
      </c>
      <c r="L70" s="363">
        <v>305.25474528768478</v>
      </c>
      <c r="M70" s="363">
        <v>254.19512636376885</v>
      </c>
      <c r="N70" s="363">
        <v>68.684185365986238</v>
      </c>
    </row>
    <row r="71" spans="3:14" x14ac:dyDescent="0.3">
      <c r="D71" t="s">
        <v>308</v>
      </c>
      <c r="E71" s="363">
        <v>124.72486486486487</v>
      </c>
      <c r="F71" s="363">
        <v>171.20507225975976</v>
      </c>
      <c r="G71" s="363">
        <v>220.74885057471266</v>
      </c>
      <c r="H71" s="363">
        <v>224.46442782110458</v>
      </c>
      <c r="I71" s="363">
        <v>217.70946291560102</v>
      </c>
      <c r="J71" s="363">
        <v>174.9869864287042</v>
      </c>
      <c r="K71" s="363">
        <v>164.23977564482365</v>
      </c>
      <c r="L71" s="363">
        <v>147.09733252733966</v>
      </c>
      <c r="M71" s="363">
        <v>133.47040791199512</v>
      </c>
      <c r="N71" s="363">
        <v>176.87182894218301</v>
      </c>
    </row>
    <row r="72" spans="3:14" x14ac:dyDescent="0.3">
      <c r="D72" t="s">
        <v>309</v>
      </c>
      <c r="E72" s="363">
        <v>0</v>
      </c>
      <c r="F72" s="363">
        <v>0</v>
      </c>
      <c r="G72" s="363">
        <v>0</v>
      </c>
      <c r="H72" s="363">
        <v>0</v>
      </c>
      <c r="I72" s="363">
        <v>0</v>
      </c>
      <c r="J72" s="363">
        <v>0</v>
      </c>
      <c r="K72" s="363">
        <v>2.402061855670103</v>
      </c>
      <c r="L72" s="363">
        <v>2.6479221849755454</v>
      </c>
      <c r="M72" s="363">
        <v>3.3344657242360132</v>
      </c>
      <c r="N72" s="363">
        <v>3.8646118428436749</v>
      </c>
    </row>
    <row r="73" spans="3:14" x14ac:dyDescent="0.3">
      <c r="C73" t="s">
        <v>49</v>
      </c>
      <c r="D73" t="s">
        <v>301</v>
      </c>
      <c r="E73" s="363">
        <v>0</v>
      </c>
      <c r="F73" s="363">
        <v>0</v>
      </c>
      <c r="G73" s="363">
        <v>0</v>
      </c>
      <c r="H73" s="363">
        <v>0</v>
      </c>
      <c r="I73" s="363">
        <v>0</v>
      </c>
      <c r="J73" s="363">
        <v>0</v>
      </c>
      <c r="K73" s="363">
        <v>0</v>
      </c>
      <c r="L73" s="363">
        <v>0</v>
      </c>
      <c r="M73" s="363">
        <v>0</v>
      </c>
      <c r="N73" s="363">
        <v>0</v>
      </c>
    </row>
    <row r="74" spans="3:14" x14ac:dyDescent="0.3">
      <c r="D74" t="s">
        <v>310</v>
      </c>
      <c r="E74" s="363">
        <v>4</v>
      </c>
      <c r="F74" s="363">
        <v>4</v>
      </c>
      <c r="G74" s="363">
        <v>0</v>
      </c>
      <c r="H74" s="363">
        <v>1</v>
      </c>
      <c r="I74" s="363">
        <v>2</v>
      </c>
      <c r="J74" s="363">
        <v>3</v>
      </c>
      <c r="K74" s="363">
        <v>2</v>
      </c>
      <c r="L74" s="363">
        <v>1</v>
      </c>
      <c r="M74" s="363">
        <v>0</v>
      </c>
      <c r="N74" s="363">
        <v>0</v>
      </c>
    </row>
    <row r="75" spans="3:14" x14ac:dyDescent="0.3">
      <c r="D75" t="s">
        <v>311</v>
      </c>
      <c r="E75" s="364">
        <v>0</v>
      </c>
      <c r="F75" s="364">
        <v>0</v>
      </c>
      <c r="G75" s="364">
        <v>0</v>
      </c>
      <c r="H75" s="364">
        <v>0</v>
      </c>
      <c r="I75" s="364">
        <v>0</v>
      </c>
      <c r="J75" s="364">
        <v>1</v>
      </c>
      <c r="K75" s="364">
        <v>1</v>
      </c>
      <c r="L75" s="364">
        <v>0</v>
      </c>
      <c r="M75" s="364">
        <v>0</v>
      </c>
      <c r="N75" s="364">
        <v>0</v>
      </c>
    </row>
    <row r="76" spans="3:14" x14ac:dyDescent="0.3">
      <c r="E76" s="363">
        <v>18704.000000000004</v>
      </c>
      <c r="F76" s="363">
        <v>21088.000000000004</v>
      </c>
      <c r="G76" s="363">
        <v>20610</v>
      </c>
      <c r="H76" s="363">
        <v>17989.999999999996</v>
      </c>
      <c r="I76" s="363">
        <v>16532.999999999996</v>
      </c>
      <c r="J76" s="363">
        <v>17359</v>
      </c>
      <c r="K76" s="363">
        <v>17429.999999999996</v>
      </c>
      <c r="L76" s="363">
        <v>18684.000000000004</v>
      </c>
      <c r="M76" s="363">
        <v>20386.999999999996</v>
      </c>
      <c r="N76" s="363">
        <v>20612.420626151015</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C2:O38"/>
  <sheetViews>
    <sheetView zoomScale="85" zoomScaleNormal="85" workbookViewId="0">
      <selection activeCell="G6" sqref="G6"/>
    </sheetView>
  </sheetViews>
  <sheetFormatPr defaultRowHeight="14.4" x14ac:dyDescent="0.3"/>
  <cols>
    <col min="1" max="2" width="4.44140625" customWidth="1"/>
    <col min="3" max="3" width="30.44140625" customWidth="1"/>
  </cols>
  <sheetData>
    <row r="2" spans="3:15" x14ac:dyDescent="0.3">
      <c r="C2" s="1" t="s">
        <v>329</v>
      </c>
    </row>
    <row r="3" spans="3:15" x14ac:dyDescent="0.3">
      <c r="H3" s="506" t="s">
        <v>371</v>
      </c>
      <c r="I3" s="507"/>
      <c r="J3" s="507"/>
      <c r="K3" s="507"/>
      <c r="L3" s="508"/>
    </row>
    <row r="4" spans="3:15" x14ac:dyDescent="0.3">
      <c r="C4" s="39" t="s">
        <v>51</v>
      </c>
      <c r="D4" s="303" t="s">
        <v>50</v>
      </c>
      <c r="E4" s="413" t="s">
        <v>370</v>
      </c>
      <c r="F4" s="40" t="s">
        <v>298</v>
      </c>
      <c r="G4" s="40" t="s">
        <v>299</v>
      </c>
      <c r="H4" s="40" t="s">
        <v>116</v>
      </c>
      <c r="I4" s="40" t="s">
        <v>117</v>
      </c>
      <c r="J4" s="40" t="s">
        <v>118</v>
      </c>
      <c r="K4" s="40" t="s">
        <v>165</v>
      </c>
      <c r="L4" s="40" t="s">
        <v>259</v>
      </c>
      <c r="N4" s="138" t="s">
        <v>296</v>
      </c>
      <c r="O4" s="54"/>
    </row>
    <row r="5" spans="3:15" x14ac:dyDescent="0.3">
      <c r="C5" s="305" t="s">
        <v>46</v>
      </c>
      <c r="D5" s="367">
        <v>1013</v>
      </c>
      <c r="E5" s="381">
        <f>(Connections!L13*0.5+Connections!M13*0.5)*$N5</f>
        <v>1704.709888962449</v>
      </c>
      <c r="F5" s="368">
        <f>(Connections!M13*0.5+Connections!N13*0.5)*$N5</f>
        <v>1707.7135610044722</v>
      </c>
      <c r="G5" s="368">
        <f>(Connections!N13*0.5+Connections!O13)*$N5</f>
        <v>1786.7830870743755</v>
      </c>
      <c r="H5" s="368">
        <f>Connections!P13*$N5</f>
        <v>1771.9362637654115</v>
      </c>
      <c r="I5" s="368">
        <f>Connections!Q13*$N5</f>
        <v>1772.9403499329781</v>
      </c>
      <c r="J5" s="368">
        <f>Connections!R13*$N5</f>
        <v>1782.2273491583601</v>
      </c>
      <c r="K5" s="368">
        <f>Connections!S13*$N5</f>
        <v>1802.028044205417</v>
      </c>
      <c r="L5" s="369">
        <f>Connections!T13*$N5</f>
        <v>1815.8344296326243</v>
      </c>
      <c r="N5" s="366">
        <v>1</v>
      </c>
      <c r="O5" s="54"/>
    </row>
    <row r="6" spans="3:15" x14ac:dyDescent="0.3">
      <c r="C6" s="306"/>
      <c r="D6" s="370">
        <v>1018</v>
      </c>
      <c r="E6" s="382">
        <f>(Connections!L15*0.5+Connections!M15*0.5)*$N6</f>
        <v>381.40207793047819</v>
      </c>
      <c r="F6" s="371">
        <f>(Connections!M15*0.5+Connections!N15*0.5)*$N6</f>
        <v>328.69094207492714</v>
      </c>
      <c r="G6" s="371">
        <f>(Connections!N15*0.5+Connections!O15)*$N6</f>
        <v>323.94356994848999</v>
      </c>
      <c r="H6" s="371">
        <f>Connections!P15*$N6</f>
        <v>321.25184257548511</v>
      </c>
      <c r="I6" s="371">
        <f>Connections!Q15*$N6</f>
        <v>321.43388328317394</v>
      </c>
      <c r="J6" s="371">
        <f>Connections!R15*$N6</f>
        <v>323.11761518378478</v>
      </c>
      <c r="K6" s="371">
        <f>Connections!S15*$N6</f>
        <v>326.70747893804025</v>
      </c>
      <c r="L6" s="372">
        <f>Connections!T15*$N6</f>
        <v>329.21057504171864</v>
      </c>
      <c r="N6" s="366">
        <v>1</v>
      </c>
      <c r="O6" s="54"/>
    </row>
    <row r="7" spans="3:15" x14ac:dyDescent="0.3">
      <c r="C7" s="306"/>
      <c r="D7" s="370">
        <v>1019</v>
      </c>
      <c r="E7" s="395">
        <f>(Connections!L39*0.5+Connections!M39*0.5)*$N7</f>
        <v>226.45</v>
      </c>
      <c r="F7" s="420">
        <f>(Connections!M39*0.5+Connections!N39*0.5)*$N7</f>
        <v>280.54945092273039</v>
      </c>
      <c r="G7" s="371">
        <f>(Connections!N39*0.5+Connections!O39)*$N7</f>
        <v>283.67604313601043</v>
      </c>
      <c r="H7" s="371">
        <f>Connections!P39*$N7</f>
        <v>278.9639153395176</v>
      </c>
      <c r="I7" s="371">
        <f>Connections!Q39*$N7</f>
        <v>279.28007096471759</v>
      </c>
      <c r="J7" s="371">
        <f>Connections!R39*$N7</f>
        <v>281.8881036623664</v>
      </c>
      <c r="K7" s="371">
        <f>Connections!S39*$N7</f>
        <v>285.514696362623</v>
      </c>
      <c r="L7" s="372">
        <f>Connections!T39*$N7</f>
        <v>286.23530667888542</v>
      </c>
      <c r="N7" s="366">
        <v>0.7</v>
      </c>
      <c r="O7" s="54" t="s">
        <v>322</v>
      </c>
    </row>
    <row r="8" spans="3:15" x14ac:dyDescent="0.3">
      <c r="C8" s="388" t="s">
        <v>321</v>
      </c>
      <c r="D8" s="389"/>
      <c r="E8" s="390">
        <f t="shared" ref="E8:L8" si="0">E$20*$N8</f>
        <v>14922</v>
      </c>
      <c r="F8" s="391">
        <f t="shared" si="0"/>
        <v>12456.211500000001</v>
      </c>
      <c r="G8" s="391">
        <f t="shared" si="0"/>
        <v>9923.9242500000018</v>
      </c>
      <c r="H8" s="391">
        <f t="shared" si="0"/>
        <v>15048.349111894388</v>
      </c>
      <c r="I8" s="391">
        <f t="shared" si="0"/>
        <v>14979.324376464572</v>
      </c>
      <c r="J8" s="391">
        <f t="shared" si="0"/>
        <v>15200.688299625079</v>
      </c>
      <c r="K8" s="391">
        <f t="shared" si="0"/>
        <v>15323.77502574446</v>
      </c>
      <c r="L8" s="392">
        <f t="shared" si="0"/>
        <v>15513.305021113532</v>
      </c>
      <c r="M8" s="54"/>
      <c r="N8" s="366">
        <v>0.9</v>
      </c>
      <c r="O8" s="54"/>
    </row>
    <row r="9" spans="3:15" x14ac:dyDescent="0.3">
      <c r="C9" s="373" t="s">
        <v>297</v>
      </c>
      <c r="D9" s="374"/>
      <c r="E9" s="383">
        <f>SUBTOTAL(9,E5:E8)</f>
        <v>17234.561966892928</v>
      </c>
      <c r="F9" s="375">
        <f>SUBTOTAL(9,F5:F8)</f>
        <v>14773.16545400213</v>
      </c>
      <c r="G9" s="375">
        <f t="shared" ref="G9:L9" si="1">SUBTOTAL(9,G5:G8)</f>
        <v>12318.326950158878</v>
      </c>
      <c r="H9" s="375">
        <f t="shared" si="1"/>
        <v>17420.501133574802</v>
      </c>
      <c r="I9" s="375">
        <f t="shared" si="1"/>
        <v>17352.978680645443</v>
      </c>
      <c r="J9" s="375">
        <f t="shared" si="1"/>
        <v>17587.921367629591</v>
      </c>
      <c r="K9" s="375">
        <f t="shared" si="1"/>
        <v>17738.025245250541</v>
      </c>
      <c r="L9" s="376">
        <f t="shared" si="1"/>
        <v>17944.585332466762</v>
      </c>
      <c r="N9" s="54"/>
      <c r="O9" s="54"/>
    </row>
    <row r="10" spans="3:15" x14ac:dyDescent="0.3">
      <c r="C10" s="305" t="s">
        <v>47</v>
      </c>
      <c r="D10" s="367">
        <v>1014</v>
      </c>
      <c r="E10" s="381">
        <f>(Connections!L14*0.5+Connections!M14*0.5)*$N10</f>
        <v>418</v>
      </c>
      <c r="F10" s="368">
        <f>(Connections!M14*0.5+Connections!N14*0.5)*$N10</f>
        <v>392.75</v>
      </c>
      <c r="G10" s="368">
        <f>(Connections!N14*0.5+Connections!O14)*$N10</f>
        <v>389</v>
      </c>
      <c r="H10" s="368">
        <f>Connections!P14*$N10</f>
        <v>394</v>
      </c>
      <c r="I10" s="368">
        <f>Connections!Q14*$N10</f>
        <v>391.5</v>
      </c>
      <c r="J10" s="368">
        <f>Connections!R14*$N10</f>
        <v>384.75</v>
      </c>
      <c r="K10" s="368">
        <f>Connections!S14*$N10</f>
        <v>381</v>
      </c>
      <c r="L10" s="369">
        <f>Connections!T14*$N10</f>
        <v>381.25</v>
      </c>
      <c r="N10" s="366">
        <v>1</v>
      </c>
      <c r="O10" s="54"/>
    </row>
    <row r="11" spans="3:15" x14ac:dyDescent="0.3">
      <c r="C11" s="388" t="s">
        <v>327</v>
      </c>
      <c r="D11" s="389"/>
      <c r="E11" s="390">
        <f>E$20*$N11</f>
        <v>1658</v>
      </c>
      <c r="F11" s="391">
        <f>F$20*$N11</f>
        <v>1384.0235000000002</v>
      </c>
      <c r="G11" s="391">
        <f t="shared" ref="G11:L11" si="2">G$20*$N11</f>
        <v>1102.6582500000002</v>
      </c>
      <c r="H11" s="391">
        <f t="shared" si="2"/>
        <v>1672.0387902104876</v>
      </c>
      <c r="I11" s="391">
        <f t="shared" si="2"/>
        <v>1664.3693751627304</v>
      </c>
      <c r="J11" s="391">
        <f t="shared" si="2"/>
        <v>1688.9653666250088</v>
      </c>
      <c r="K11" s="391">
        <f t="shared" si="2"/>
        <v>1702.6416695271623</v>
      </c>
      <c r="L11" s="392">
        <f t="shared" si="2"/>
        <v>1723.7005579015038</v>
      </c>
      <c r="N11" s="366">
        <v>0.1</v>
      </c>
      <c r="O11" s="54"/>
    </row>
    <row r="12" spans="3:15" x14ac:dyDescent="0.3">
      <c r="C12" s="373" t="s">
        <v>297</v>
      </c>
      <c r="D12" s="374"/>
      <c r="E12" s="383">
        <f>SUBTOTAL(9,E10:E11)</f>
        <v>2076</v>
      </c>
      <c r="F12" s="375">
        <f>SUBTOTAL(9,F10:F11)</f>
        <v>1776.7735000000002</v>
      </c>
      <c r="G12" s="375">
        <f t="shared" ref="G12:L12" si="3">SUBTOTAL(9,G10:G11)</f>
        <v>1491.6582500000002</v>
      </c>
      <c r="H12" s="375">
        <f t="shared" si="3"/>
        <v>2066.0387902104876</v>
      </c>
      <c r="I12" s="375">
        <f t="shared" si="3"/>
        <v>2055.8693751627306</v>
      </c>
      <c r="J12" s="375">
        <f t="shared" si="3"/>
        <v>2073.7153666250088</v>
      </c>
      <c r="K12" s="375">
        <f t="shared" si="3"/>
        <v>2083.6416695271623</v>
      </c>
      <c r="L12" s="376">
        <f t="shared" si="3"/>
        <v>2104.950557901504</v>
      </c>
      <c r="N12" s="54"/>
      <c r="O12" s="54"/>
    </row>
    <row r="13" spans="3:15" x14ac:dyDescent="0.3">
      <c r="C13" s="305" t="s">
        <v>48</v>
      </c>
      <c r="D13" s="367">
        <v>1012</v>
      </c>
      <c r="E13" s="381">
        <f>(Connections!L29*0.5+Connections!M29*0.5)*$N13</f>
        <v>387.42935448141043</v>
      </c>
      <c r="F13" s="368">
        <f>(Connections!M29*0.5+Connections!N29*0.5)*$N13</f>
        <v>391.48622002302511</v>
      </c>
      <c r="G13" s="368">
        <f>(Connections!N29*0.5+Connections!O29)*$N13</f>
        <v>395.84915056202493</v>
      </c>
      <c r="H13" s="368">
        <f>Connections!P29*$N13</f>
        <v>389.27372119209718</v>
      </c>
      <c r="I13" s="368">
        <f>Connections!Q29*$N13</f>
        <v>389.71489322163239</v>
      </c>
      <c r="J13" s="368">
        <f>Connections!R29*$N13</f>
        <v>393.3542119197831</v>
      </c>
      <c r="K13" s="368">
        <f>Connections!S29*$N13</f>
        <v>398.41485653383216</v>
      </c>
      <c r="L13" s="369">
        <f>Connections!T29*$N13</f>
        <v>399.4204154750289</v>
      </c>
      <c r="N13" s="366">
        <v>1</v>
      </c>
      <c r="O13" s="54"/>
    </row>
    <row r="14" spans="3:15" x14ac:dyDescent="0.3">
      <c r="C14" s="306"/>
      <c r="D14" s="370">
        <v>1019</v>
      </c>
      <c r="E14" s="396">
        <f>(Connections!L39*0.5+Connections!M39*0.5)*$N14</f>
        <v>97.05</v>
      </c>
      <c r="F14" s="421">
        <f>(Connections!M39*0.5+Connections!N39*0.5)*$N14</f>
        <v>120.23547896688446</v>
      </c>
      <c r="G14" s="375">
        <f>(Connections!N39*0.5+Connections!O39)*$N14</f>
        <v>121.57544705829019</v>
      </c>
      <c r="H14" s="375">
        <f>Connections!P39*$N14</f>
        <v>119.55596371693611</v>
      </c>
      <c r="I14" s="375">
        <f>Connections!Q39*$N14</f>
        <v>119.69145898487896</v>
      </c>
      <c r="J14" s="375">
        <f>Connections!R39*$N14</f>
        <v>120.80918728387132</v>
      </c>
      <c r="K14" s="375">
        <f>Connections!S39*$N14</f>
        <v>122.36344129826699</v>
      </c>
      <c r="L14" s="376">
        <f>Connections!T39*$N14</f>
        <v>122.67227429095091</v>
      </c>
      <c r="N14" s="366">
        <v>0.3</v>
      </c>
      <c r="O14" s="54" t="s">
        <v>322</v>
      </c>
    </row>
    <row r="15" spans="3:15" x14ac:dyDescent="0.3">
      <c r="C15" s="373" t="s">
        <v>297</v>
      </c>
      <c r="D15" s="374"/>
      <c r="E15" s="383">
        <f>SUBTOTAL(9,E13:E14)</f>
        <v>484.47935448141044</v>
      </c>
      <c r="F15" s="375">
        <f>SUBTOTAL(9,F13:F14)</f>
        <v>511.72169898990956</v>
      </c>
      <c r="G15" s="375">
        <f t="shared" ref="G15:L15" si="4">SUBTOTAL(9,G13:G14)</f>
        <v>517.42459762031513</v>
      </c>
      <c r="H15" s="375">
        <f t="shared" si="4"/>
        <v>508.82968490903329</v>
      </c>
      <c r="I15" s="375">
        <f t="shared" si="4"/>
        <v>509.40635220651137</v>
      </c>
      <c r="J15" s="375">
        <f t="shared" si="4"/>
        <v>514.16339920365442</v>
      </c>
      <c r="K15" s="375">
        <f t="shared" si="4"/>
        <v>520.77829783209916</v>
      </c>
      <c r="L15" s="376">
        <f t="shared" si="4"/>
        <v>522.0926897659798</v>
      </c>
      <c r="N15" s="54"/>
      <c r="O15" s="54"/>
    </row>
    <row r="16" spans="3:15" x14ac:dyDescent="0.3">
      <c r="C16" s="307" t="s">
        <v>49</v>
      </c>
      <c r="D16" s="308">
        <v>1015</v>
      </c>
      <c r="E16" s="384">
        <f>(Connections!L17*0.5+Connections!M17*0.5)*$N16</f>
        <v>0.5</v>
      </c>
      <c r="F16" s="377">
        <f>(Connections!M17*0.5+Connections!N17*0.5)*$N16</f>
        <v>1</v>
      </c>
      <c r="G16" s="377">
        <f>F16</f>
        <v>1</v>
      </c>
      <c r="H16" s="377">
        <f>Connections!P17*$N16</f>
        <v>1</v>
      </c>
      <c r="I16" s="377">
        <f>Connections!Q17*$N16</f>
        <v>1</v>
      </c>
      <c r="J16" s="377">
        <f>Connections!R17*$N16</f>
        <v>1</v>
      </c>
      <c r="K16" s="377">
        <f>Connections!S17*$N16</f>
        <v>1</v>
      </c>
      <c r="L16" s="378">
        <f>Connections!T17*$N16</f>
        <v>1</v>
      </c>
      <c r="N16" s="366">
        <v>1</v>
      </c>
      <c r="O16" s="54"/>
    </row>
    <row r="17" spans="3:12" x14ac:dyDescent="0.3">
      <c r="C17" s="309" t="s">
        <v>326</v>
      </c>
      <c r="D17" s="308"/>
      <c r="E17" s="204">
        <f t="shared" ref="E17:F17" si="5">SUBTOTAL(9,E5:E16)</f>
        <v>19795.541321374338</v>
      </c>
      <c r="F17" s="379">
        <f t="shared" si="5"/>
        <v>17062.660652992039</v>
      </c>
      <c r="G17" s="379">
        <f t="shared" ref="G17" si="6">SUBTOTAL(9,G5:G16)</f>
        <v>14328.409797779193</v>
      </c>
      <c r="H17" s="379">
        <f t="shared" ref="H17" si="7">SUBTOTAL(9,H5:H16)</f>
        <v>19996.369608694324</v>
      </c>
      <c r="I17" s="379">
        <f t="shared" ref="I17" si="8">SUBTOTAL(9,I5:I16)</f>
        <v>19919.254408014684</v>
      </c>
      <c r="J17" s="379">
        <f t="shared" ref="J17" si="9">SUBTOTAL(9,J5:J16)</f>
        <v>20176.800133458255</v>
      </c>
      <c r="K17" s="379">
        <f t="shared" ref="K17" si="10">SUBTOTAL(9,K5:K16)</f>
        <v>20343.445212609804</v>
      </c>
      <c r="L17" s="380">
        <f t="shared" ref="L17" si="11">SUBTOTAL(9,L5:L16)</f>
        <v>20572.628580134246</v>
      </c>
    </row>
    <row r="18" spans="3:12" x14ac:dyDescent="0.3">
      <c r="F18" s="365"/>
      <c r="G18" s="365"/>
      <c r="H18" s="365"/>
      <c r="I18" s="365"/>
      <c r="J18" s="365"/>
      <c r="K18" s="365"/>
      <c r="L18" s="365"/>
    </row>
    <row r="19" spans="3:12" x14ac:dyDescent="0.3">
      <c r="F19" s="365"/>
      <c r="G19" s="365"/>
      <c r="H19" s="365"/>
      <c r="I19" s="365"/>
      <c r="J19" s="365"/>
      <c r="K19" s="365"/>
      <c r="L19" s="365"/>
    </row>
    <row r="20" spans="3:12" x14ac:dyDescent="0.3">
      <c r="C20" t="s">
        <v>328</v>
      </c>
      <c r="E20" s="405">
        <f>'4.3 Connections'!D21</f>
        <v>16580</v>
      </c>
      <c r="F20" s="405">
        <f>'4.3 Connections'!E21</f>
        <v>13840.235000000001</v>
      </c>
      <c r="G20" s="405">
        <f>'4.3 Connections'!F21</f>
        <v>11026.582500000002</v>
      </c>
      <c r="H20" s="405">
        <f>'4.3 Connections'!G21</f>
        <v>16720.387902104874</v>
      </c>
      <c r="I20" s="405">
        <f>'4.3 Connections'!H21</f>
        <v>16643.693751627303</v>
      </c>
      <c r="J20" s="405">
        <f>'4.3 Connections'!I21</f>
        <v>16889.653666250088</v>
      </c>
      <c r="K20" s="405">
        <f>'4.3 Connections'!J21</f>
        <v>17026.416695271622</v>
      </c>
      <c r="L20" s="405">
        <f>'4.3 Connections'!K21</f>
        <v>17237.005579015036</v>
      </c>
    </row>
    <row r="23" spans="3:12" x14ac:dyDescent="0.3">
      <c r="C23" s="1" t="s">
        <v>331</v>
      </c>
    </row>
    <row r="24" spans="3:12" x14ac:dyDescent="0.3">
      <c r="H24" s="506" t="s">
        <v>371</v>
      </c>
      <c r="I24" s="507"/>
      <c r="J24" s="507"/>
      <c r="K24" s="507"/>
      <c r="L24" s="508"/>
    </row>
    <row r="25" spans="3:12" x14ac:dyDescent="0.3">
      <c r="C25" s="39" t="s">
        <v>51</v>
      </c>
      <c r="D25" s="385" t="s">
        <v>50</v>
      </c>
      <c r="E25" s="413" t="s">
        <v>370</v>
      </c>
      <c r="F25" s="40" t="s">
        <v>298</v>
      </c>
      <c r="G25" s="40" t="s">
        <v>299</v>
      </c>
      <c r="H25" s="40" t="s">
        <v>116</v>
      </c>
      <c r="I25" s="40" t="s">
        <v>117</v>
      </c>
      <c r="J25" s="40" t="s">
        <v>118</v>
      </c>
      <c r="K25" s="40" t="s">
        <v>165</v>
      </c>
      <c r="L25" s="40" t="s">
        <v>259</v>
      </c>
    </row>
    <row r="26" spans="3:12" x14ac:dyDescent="0.3">
      <c r="C26" s="305" t="s">
        <v>46</v>
      </c>
      <c r="D26" s="367">
        <v>1013</v>
      </c>
      <c r="E26" s="381">
        <f>E5</f>
        <v>1704.709888962449</v>
      </c>
      <c r="F26" s="368">
        <f>F5</f>
        <v>1707.7135610044722</v>
      </c>
      <c r="G26" s="368">
        <f t="shared" ref="G26:L26" si="12">G5</f>
        <v>1786.7830870743755</v>
      </c>
      <c r="H26" s="368">
        <f t="shared" si="12"/>
        <v>1771.9362637654115</v>
      </c>
      <c r="I26" s="368">
        <f t="shared" si="12"/>
        <v>1772.9403499329781</v>
      </c>
      <c r="J26" s="368">
        <f t="shared" si="12"/>
        <v>1782.2273491583601</v>
      </c>
      <c r="K26" s="368">
        <f t="shared" si="12"/>
        <v>1802.028044205417</v>
      </c>
      <c r="L26" s="369">
        <f t="shared" si="12"/>
        <v>1815.8344296326243</v>
      </c>
    </row>
    <row r="27" spans="3:12" x14ac:dyDescent="0.3">
      <c r="C27" s="306"/>
      <c r="D27" s="370">
        <v>1018</v>
      </c>
      <c r="E27" s="382">
        <f t="shared" ref="E27" si="13">E6</f>
        <v>381.40207793047819</v>
      </c>
      <c r="F27" s="371">
        <f t="shared" ref="F27:L27" si="14">F6</f>
        <v>328.69094207492714</v>
      </c>
      <c r="G27" s="371">
        <f t="shared" si="14"/>
        <v>323.94356994848999</v>
      </c>
      <c r="H27" s="371">
        <f t="shared" si="14"/>
        <v>321.25184257548511</v>
      </c>
      <c r="I27" s="371">
        <f t="shared" si="14"/>
        <v>321.43388328317394</v>
      </c>
      <c r="J27" s="371">
        <f t="shared" si="14"/>
        <v>323.11761518378478</v>
      </c>
      <c r="K27" s="371">
        <f t="shared" si="14"/>
        <v>326.70747893804025</v>
      </c>
      <c r="L27" s="372">
        <f t="shared" si="14"/>
        <v>329.21057504171864</v>
      </c>
    </row>
    <row r="28" spans="3:12" x14ac:dyDescent="0.3">
      <c r="C28" s="306"/>
      <c r="D28" s="370">
        <v>1019</v>
      </c>
      <c r="E28" s="382">
        <f t="shared" ref="E28" si="15">E7</f>
        <v>226.45</v>
      </c>
      <c r="F28" s="371">
        <f t="shared" ref="F28:L28" si="16">F7</f>
        <v>280.54945092273039</v>
      </c>
      <c r="G28" s="371">
        <f t="shared" si="16"/>
        <v>283.67604313601043</v>
      </c>
      <c r="H28" s="371">
        <f t="shared" si="16"/>
        <v>278.9639153395176</v>
      </c>
      <c r="I28" s="371">
        <f t="shared" si="16"/>
        <v>279.28007096471759</v>
      </c>
      <c r="J28" s="371">
        <f t="shared" si="16"/>
        <v>281.8881036623664</v>
      </c>
      <c r="K28" s="371">
        <f t="shared" si="16"/>
        <v>285.514696362623</v>
      </c>
      <c r="L28" s="372">
        <f t="shared" si="16"/>
        <v>286.23530667888542</v>
      </c>
    </row>
    <row r="29" spans="3:12" x14ac:dyDescent="0.3">
      <c r="C29" s="306"/>
      <c r="D29" s="370"/>
      <c r="E29" s="383"/>
      <c r="F29" s="375"/>
      <c r="G29" s="375"/>
      <c r="H29" s="375"/>
      <c r="I29" s="375"/>
      <c r="J29" s="375"/>
      <c r="K29" s="375"/>
      <c r="L29" s="376"/>
    </row>
    <row r="30" spans="3:12" x14ac:dyDescent="0.3">
      <c r="C30" s="373" t="s">
        <v>297</v>
      </c>
      <c r="D30" s="374"/>
      <c r="E30" s="383">
        <f>SUBTOTAL(9,E26:E29)</f>
        <v>2312.5619668929271</v>
      </c>
      <c r="F30" s="375">
        <f>SUBTOTAL(9,F26:F29)</f>
        <v>2316.9539540021296</v>
      </c>
      <c r="G30" s="375">
        <f t="shared" ref="G30:L30" si="17">SUBTOTAL(9,G26:G29)</f>
        <v>2394.4027001588761</v>
      </c>
      <c r="H30" s="375">
        <f t="shared" si="17"/>
        <v>2372.1520216804138</v>
      </c>
      <c r="I30" s="375">
        <f t="shared" si="17"/>
        <v>2373.6543041808695</v>
      </c>
      <c r="J30" s="375">
        <f t="shared" si="17"/>
        <v>2387.2330680045116</v>
      </c>
      <c r="K30" s="375">
        <f t="shared" si="17"/>
        <v>2414.2502195060802</v>
      </c>
      <c r="L30" s="376">
        <f t="shared" si="17"/>
        <v>2431.2803113532286</v>
      </c>
    </row>
    <row r="31" spans="3:12" x14ac:dyDescent="0.3">
      <c r="C31" s="305" t="s">
        <v>47</v>
      </c>
      <c r="D31" s="367">
        <v>1014</v>
      </c>
      <c r="E31" s="381">
        <f t="shared" ref="E31" si="18">E10</f>
        <v>418</v>
      </c>
      <c r="F31" s="368">
        <f t="shared" ref="F31:L31" si="19">F10</f>
        <v>392.75</v>
      </c>
      <c r="G31" s="368">
        <f t="shared" si="19"/>
        <v>389</v>
      </c>
      <c r="H31" s="368">
        <f t="shared" si="19"/>
        <v>394</v>
      </c>
      <c r="I31" s="368">
        <f t="shared" si="19"/>
        <v>391.5</v>
      </c>
      <c r="J31" s="368">
        <f t="shared" si="19"/>
        <v>384.75</v>
      </c>
      <c r="K31" s="368">
        <f t="shared" si="19"/>
        <v>381</v>
      </c>
      <c r="L31" s="369">
        <f t="shared" si="19"/>
        <v>381.25</v>
      </c>
    </row>
    <row r="32" spans="3:12" x14ac:dyDescent="0.3">
      <c r="C32" s="306"/>
      <c r="D32" s="370"/>
      <c r="E32" s="383"/>
      <c r="F32" s="375"/>
      <c r="G32" s="375"/>
      <c r="H32" s="375"/>
      <c r="I32" s="375"/>
      <c r="J32" s="375"/>
      <c r="K32" s="375"/>
      <c r="L32" s="376"/>
    </row>
    <row r="33" spans="3:12" x14ac:dyDescent="0.3">
      <c r="C33" s="373" t="s">
        <v>297</v>
      </c>
      <c r="D33" s="374"/>
      <c r="E33" s="383">
        <f>SUBTOTAL(9,E31:E32)</f>
        <v>418</v>
      </c>
      <c r="F33" s="375">
        <f>SUBTOTAL(9,F31:F32)</f>
        <v>392.75</v>
      </c>
      <c r="G33" s="375">
        <f t="shared" ref="G33:L33" si="20">SUBTOTAL(9,G31:G32)</f>
        <v>389</v>
      </c>
      <c r="H33" s="375">
        <f t="shared" si="20"/>
        <v>394</v>
      </c>
      <c r="I33" s="375">
        <f t="shared" si="20"/>
        <v>391.5</v>
      </c>
      <c r="J33" s="375">
        <f t="shared" si="20"/>
        <v>384.75</v>
      </c>
      <c r="K33" s="375">
        <f t="shared" si="20"/>
        <v>381</v>
      </c>
      <c r="L33" s="376">
        <f t="shared" si="20"/>
        <v>381.25</v>
      </c>
    </row>
    <row r="34" spans="3:12" x14ac:dyDescent="0.3">
      <c r="C34" s="305" t="s">
        <v>48</v>
      </c>
      <c r="D34" s="367">
        <v>1012</v>
      </c>
      <c r="E34" s="381">
        <f t="shared" ref="E34" si="21">E13</f>
        <v>387.42935448141043</v>
      </c>
      <c r="F34" s="368">
        <f t="shared" ref="F34:L34" si="22">F13</f>
        <v>391.48622002302511</v>
      </c>
      <c r="G34" s="368">
        <f t="shared" si="22"/>
        <v>395.84915056202493</v>
      </c>
      <c r="H34" s="368">
        <f t="shared" si="22"/>
        <v>389.27372119209718</v>
      </c>
      <c r="I34" s="368">
        <f t="shared" si="22"/>
        <v>389.71489322163239</v>
      </c>
      <c r="J34" s="368">
        <f t="shared" si="22"/>
        <v>393.3542119197831</v>
      </c>
      <c r="K34" s="368">
        <f t="shared" si="22"/>
        <v>398.41485653383216</v>
      </c>
      <c r="L34" s="369">
        <f t="shared" si="22"/>
        <v>399.4204154750289</v>
      </c>
    </row>
    <row r="35" spans="3:12" x14ac:dyDescent="0.3">
      <c r="C35" s="306"/>
      <c r="D35" s="370">
        <v>1019</v>
      </c>
      <c r="E35" s="383">
        <f t="shared" ref="E35" si="23">E14</f>
        <v>97.05</v>
      </c>
      <c r="F35" s="375">
        <f t="shared" ref="F35:L35" si="24">F14</f>
        <v>120.23547896688446</v>
      </c>
      <c r="G35" s="375">
        <f t="shared" si="24"/>
        <v>121.57544705829019</v>
      </c>
      <c r="H35" s="375">
        <f t="shared" si="24"/>
        <v>119.55596371693611</v>
      </c>
      <c r="I35" s="375">
        <f t="shared" si="24"/>
        <v>119.69145898487896</v>
      </c>
      <c r="J35" s="375">
        <f t="shared" si="24"/>
        <v>120.80918728387132</v>
      </c>
      <c r="K35" s="375">
        <f t="shared" si="24"/>
        <v>122.36344129826699</v>
      </c>
      <c r="L35" s="376">
        <f t="shared" si="24"/>
        <v>122.67227429095091</v>
      </c>
    </row>
    <row r="36" spans="3:12" x14ac:dyDescent="0.3">
      <c r="C36" s="373" t="s">
        <v>297</v>
      </c>
      <c r="D36" s="374"/>
      <c r="E36" s="383">
        <f>SUBTOTAL(9,E34:E35)</f>
        <v>484.47935448141044</v>
      </c>
      <c r="F36" s="375">
        <f>SUBTOTAL(9,F34:F35)</f>
        <v>511.72169898990956</v>
      </c>
      <c r="G36" s="375">
        <f t="shared" ref="G36:L36" si="25">SUBTOTAL(9,G34:G35)</f>
        <v>517.42459762031513</v>
      </c>
      <c r="H36" s="375">
        <f t="shared" si="25"/>
        <v>508.82968490903329</v>
      </c>
      <c r="I36" s="375">
        <f t="shared" si="25"/>
        <v>509.40635220651137</v>
      </c>
      <c r="J36" s="375">
        <f t="shared" si="25"/>
        <v>514.16339920365442</v>
      </c>
      <c r="K36" s="375">
        <f t="shared" si="25"/>
        <v>520.77829783209916</v>
      </c>
      <c r="L36" s="376">
        <f t="shared" si="25"/>
        <v>522.0926897659798</v>
      </c>
    </row>
    <row r="37" spans="3:12" x14ac:dyDescent="0.3">
      <c r="C37" s="307" t="s">
        <v>49</v>
      </c>
      <c r="D37" s="308">
        <v>1015</v>
      </c>
      <c r="E37" s="384">
        <f t="shared" ref="E37" si="26">E16</f>
        <v>0.5</v>
      </c>
      <c r="F37" s="377">
        <f t="shared" ref="F37:L37" si="27">F16</f>
        <v>1</v>
      </c>
      <c r="G37" s="377">
        <f t="shared" si="27"/>
        <v>1</v>
      </c>
      <c r="H37" s="377">
        <f t="shared" si="27"/>
        <v>1</v>
      </c>
      <c r="I37" s="377">
        <f t="shared" si="27"/>
        <v>1</v>
      </c>
      <c r="J37" s="377">
        <f t="shared" si="27"/>
        <v>1</v>
      </c>
      <c r="K37" s="377">
        <f t="shared" si="27"/>
        <v>1</v>
      </c>
      <c r="L37" s="378">
        <f t="shared" si="27"/>
        <v>1</v>
      </c>
    </row>
    <row r="38" spans="3:12" x14ac:dyDescent="0.3">
      <c r="C38" s="309" t="s">
        <v>326</v>
      </c>
      <c r="D38" s="308"/>
      <c r="E38" s="204">
        <f t="shared" ref="E38" si="28">SUBTOTAL(9,E26:E37)</f>
        <v>3215.5413213743377</v>
      </c>
      <c r="F38" s="379">
        <f t="shared" ref="F38:L38" si="29">SUBTOTAL(9,F26:F37)</f>
        <v>3222.425652992039</v>
      </c>
      <c r="G38" s="379">
        <f t="shared" si="29"/>
        <v>3301.8272977791912</v>
      </c>
      <c r="H38" s="379">
        <f t="shared" si="29"/>
        <v>3275.9817065894472</v>
      </c>
      <c r="I38" s="379">
        <f t="shared" si="29"/>
        <v>3275.5606563873807</v>
      </c>
      <c r="J38" s="379">
        <f t="shared" si="29"/>
        <v>3287.1464672081661</v>
      </c>
      <c r="K38" s="379">
        <f t="shared" si="29"/>
        <v>3317.0285173381794</v>
      </c>
      <c r="L38" s="380">
        <f t="shared" si="29"/>
        <v>3335.6230011192088</v>
      </c>
    </row>
  </sheetData>
  <mergeCells count="2">
    <mergeCell ref="H3:L3"/>
    <mergeCell ref="H24:L24"/>
  </mergeCells>
  <pageMargins left="0.7" right="0.7" top="0.75" bottom="0.75" header="0.3" footer="0.3"/>
  <pageSetup paperSize="9" orientation="portrait"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C2:K43"/>
  <sheetViews>
    <sheetView zoomScale="85" zoomScaleNormal="85" workbookViewId="0">
      <selection activeCell="C14" sqref="C14"/>
    </sheetView>
  </sheetViews>
  <sheetFormatPr defaultRowHeight="14.4" outlineLevelCol="1" x14ac:dyDescent="0.3"/>
  <cols>
    <col min="1" max="1" width="4.33203125" customWidth="1"/>
    <col min="2" max="2" width="4.88671875" customWidth="1"/>
    <col min="3" max="3" width="64.88671875" customWidth="1"/>
    <col min="4" max="4" width="10.88671875" customWidth="1" outlineLevel="1"/>
    <col min="5" max="11" width="10.6640625" bestFit="1" customWidth="1"/>
  </cols>
  <sheetData>
    <row r="2" spans="3:11" x14ac:dyDescent="0.3">
      <c r="C2" s="1" t="s">
        <v>372</v>
      </c>
    </row>
    <row r="4" spans="3:11" x14ac:dyDescent="0.3">
      <c r="C4" s="1" t="s">
        <v>362</v>
      </c>
      <c r="D4" s="414" t="s">
        <v>369</v>
      </c>
      <c r="E4" s="387" t="s">
        <v>286</v>
      </c>
      <c r="F4" s="387" t="s">
        <v>287</v>
      </c>
      <c r="G4" s="387" t="s">
        <v>361</v>
      </c>
      <c r="H4" s="387" t="s">
        <v>360</v>
      </c>
      <c r="I4" s="387" t="s">
        <v>359</v>
      </c>
      <c r="J4" s="387" t="s">
        <v>358</v>
      </c>
      <c r="K4" s="387" t="s">
        <v>357</v>
      </c>
    </row>
    <row r="5" spans="3:11" x14ac:dyDescent="0.3">
      <c r="C5" t="s">
        <v>356</v>
      </c>
      <c r="E5" s="234">
        <v>76.042740159804154</v>
      </c>
      <c r="F5" s="234">
        <v>60.583620718733734</v>
      </c>
      <c r="G5" s="234">
        <v>91.867234379394105</v>
      </c>
      <c r="H5" s="234">
        <v>91.445851840980382</v>
      </c>
      <c r="I5" s="234">
        <v>92.797235388831112</v>
      </c>
      <c r="J5" s="234">
        <v>93.548655829260966</v>
      </c>
      <c r="K5" s="234">
        <v>94.705699460893186</v>
      </c>
    </row>
    <row r="6" spans="3:11" x14ac:dyDescent="0.3">
      <c r="C6" t="s">
        <v>355</v>
      </c>
      <c r="E6" s="234">
        <v>1.910870750293266</v>
      </c>
      <c r="F6" s="234">
        <v>1.5224000152414752</v>
      </c>
      <c r="G6" s="234">
        <v>2.308522953236674</v>
      </c>
      <c r="H6" s="234">
        <v>2.2979340716991739</v>
      </c>
      <c r="I6" s="234">
        <v>2.3318928597253383</v>
      </c>
      <c r="J6" s="234">
        <v>2.350775232161844</v>
      </c>
      <c r="K6" s="234">
        <v>2.3798504710058519</v>
      </c>
    </row>
    <row r="7" spans="3:11" x14ac:dyDescent="0.3">
      <c r="C7" t="s">
        <v>354</v>
      </c>
      <c r="E7" s="234">
        <v>11477.685129830877</v>
      </c>
      <c r="F7" s="234">
        <v>9144.3275344026606</v>
      </c>
      <c r="G7" s="234">
        <v>6933.0957020958531</v>
      </c>
      <c r="H7" s="234">
        <v>6901.2945328786627</v>
      </c>
      <c r="I7" s="234">
        <v>7003.2816181629933</v>
      </c>
      <c r="J7" s="234">
        <v>7059.9903006568647</v>
      </c>
      <c r="K7" s="234">
        <v>7147.3108157871875</v>
      </c>
    </row>
    <row r="8" spans="3:11" x14ac:dyDescent="0.3">
      <c r="C8" t="s">
        <v>353</v>
      </c>
      <c r="E8" s="234">
        <v>0</v>
      </c>
      <c r="F8" s="234">
        <v>0</v>
      </c>
      <c r="G8" s="234">
        <v>6933.0957020958531</v>
      </c>
      <c r="H8" s="234">
        <v>6901.2945328786627</v>
      </c>
      <c r="I8" s="234">
        <v>7003.2816181629933</v>
      </c>
      <c r="J8" s="234">
        <v>7059.9903006568647</v>
      </c>
      <c r="K8" s="234">
        <v>7147.3108157871875</v>
      </c>
    </row>
    <row r="9" spans="3:11" x14ac:dyDescent="0.3">
      <c r="C9" t="s">
        <v>352</v>
      </c>
      <c r="E9" s="234">
        <v>69.374054652332973</v>
      </c>
      <c r="F9" s="234">
        <v>55.270646559358156</v>
      </c>
      <c r="G9" s="234">
        <v>83.810795418490386</v>
      </c>
      <c r="H9" s="234">
        <v>83.426366672392888</v>
      </c>
      <c r="I9" s="234">
        <v>84.659238553493452</v>
      </c>
      <c r="J9" s="234">
        <v>85.34476201821488</v>
      </c>
      <c r="K9" s="234">
        <v>86.400336922108437</v>
      </c>
    </row>
    <row r="10" spans="3:11" x14ac:dyDescent="0.3">
      <c r="C10" t="s">
        <v>351</v>
      </c>
      <c r="E10" s="234">
        <v>20.482566200132883</v>
      </c>
      <c r="F10" s="234">
        <v>16.318560054614444</v>
      </c>
      <c r="G10" s="234">
        <v>24.744988224315843</v>
      </c>
      <c r="H10" s="234">
        <v>24.631486321037489</v>
      </c>
      <c r="I10" s="234">
        <v>24.995489550306367</v>
      </c>
      <c r="J10" s="234">
        <v>25.197889133526186</v>
      </c>
      <c r="K10" s="234">
        <v>25.509545745735917</v>
      </c>
    </row>
    <row r="11" spans="3:11" x14ac:dyDescent="0.3">
      <c r="C11" t="s">
        <v>350</v>
      </c>
      <c r="E11" s="234">
        <v>0.62577396350327841</v>
      </c>
      <c r="F11" s="234">
        <v>0.4985571585251905</v>
      </c>
      <c r="G11" s="234">
        <v>0.75599752524523134</v>
      </c>
      <c r="H11" s="234">
        <v>0.75252986718004222</v>
      </c>
      <c r="I11" s="234">
        <v>0.76365072680680623</v>
      </c>
      <c r="J11" s="234">
        <v>0.76983434599618561</v>
      </c>
      <c r="K11" s="234">
        <v>0.77935593579938245</v>
      </c>
    </row>
    <row r="12" spans="3:11" x14ac:dyDescent="0.3">
      <c r="C12" t="s">
        <v>349</v>
      </c>
      <c r="E12" s="234">
        <v>4.0148477625016907</v>
      </c>
      <c r="F12" s="234">
        <v>3.198648728014033</v>
      </c>
      <c r="G12" s="234">
        <v>4.8503375814735863</v>
      </c>
      <c r="H12" s="234">
        <v>4.8280897411412642</v>
      </c>
      <c r="I12" s="234">
        <v>4.8994390797101817</v>
      </c>
      <c r="J12" s="234">
        <v>4.9391120145310188</v>
      </c>
      <c r="K12" s="234">
        <v>5.0002007394482604</v>
      </c>
    </row>
    <row r="13" spans="3:11" x14ac:dyDescent="0.3">
      <c r="C13" t="s">
        <v>348</v>
      </c>
      <c r="E13" s="234">
        <v>0.86511766029695414</v>
      </c>
      <c r="F13" s="234">
        <v>0.68924344517787017</v>
      </c>
      <c r="G13" s="234">
        <v>1.0451486453175445</v>
      </c>
      <c r="H13" s="234">
        <v>1.0403546903001901</v>
      </c>
      <c r="I13" s="234">
        <v>1.0557290149316216</v>
      </c>
      <c r="J13" s="234">
        <v>1.0642777217767174</v>
      </c>
      <c r="K13" s="234">
        <v>1.0774410938140166</v>
      </c>
    </row>
    <row r="14" spans="3:11" x14ac:dyDescent="0.3">
      <c r="C14" t="s">
        <v>347</v>
      </c>
      <c r="E14" s="234">
        <v>1838.2343920971803</v>
      </c>
      <c r="F14" s="234">
        <v>1464.530275591195</v>
      </c>
      <c r="G14" s="234">
        <v>1110.3854844536525</v>
      </c>
      <c r="H14" s="234">
        <v>1105.2922969073234</v>
      </c>
      <c r="I14" s="234">
        <v>1121.6262671808367</v>
      </c>
      <c r="J14" s="234">
        <v>1130.7085733524725</v>
      </c>
      <c r="K14" s="234">
        <v>1144.6935862041507</v>
      </c>
    </row>
    <row r="15" spans="3:11" x14ac:dyDescent="0.3">
      <c r="C15" t="s">
        <v>346</v>
      </c>
      <c r="E15" s="234">
        <v>0</v>
      </c>
      <c r="F15" s="234">
        <v>0</v>
      </c>
      <c r="G15" s="234">
        <v>1110.3854844536525</v>
      </c>
      <c r="H15" s="234">
        <v>1105.2922969073234</v>
      </c>
      <c r="I15" s="234">
        <v>1121.6262671808367</v>
      </c>
      <c r="J15" s="234">
        <v>1130.7085733524725</v>
      </c>
      <c r="K15" s="234">
        <v>1144.693586204151</v>
      </c>
    </row>
    <row r="16" spans="3:11" x14ac:dyDescent="0.3">
      <c r="C16" t="s">
        <v>345</v>
      </c>
      <c r="E16" s="234">
        <v>19.151580356771934</v>
      </c>
      <c r="F16" s="234">
        <v>15.258157163467608</v>
      </c>
      <c r="G16" s="234">
        <v>23.137024227085647</v>
      </c>
      <c r="H16" s="234">
        <v>23.030897836474107</v>
      </c>
      <c r="I16" s="234">
        <v>23.371247626014746</v>
      </c>
      <c r="J16" s="234">
        <v>23.560495000798593</v>
      </c>
      <c r="K16" s="234">
        <v>23.851899729782954</v>
      </c>
    </row>
    <row r="17" spans="3:11" x14ac:dyDescent="0.3">
      <c r="C17" t="s">
        <v>344</v>
      </c>
      <c r="E17" s="234">
        <v>164.40103273030198</v>
      </c>
      <c r="F17" s="234">
        <v>130.97910190729243</v>
      </c>
      <c r="G17" s="234">
        <v>198.61288762490582</v>
      </c>
      <c r="H17" s="234">
        <v>197.70187725962774</v>
      </c>
      <c r="I17" s="234">
        <v>200.62350857399787</v>
      </c>
      <c r="J17" s="234">
        <v>202.24804625059554</v>
      </c>
      <c r="K17" s="234">
        <v>204.74952328252007</v>
      </c>
    </row>
    <row r="18" spans="3:11" x14ac:dyDescent="0.3">
      <c r="C18" t="s">
        <v>343</v>
      </c>
      <c r="E18" s="234">
        <v>19.911393836002521</v>
      </c>
      <c r="F18" s="234">
        <v>15.863504255720605</v>
      </c>
      <c r="G18" s="234">
        <v>24.054954891267528</v>
      </c>
      <c r="H18" s="234">
        <v>23.944618077255598</v>
      </c>
      <c r="I18" s="234">
        <v>24.298470792034195</v>
      </c>
      <c r="J18" s="234">
        <v>24.495226304715334</v>
      </c>
      <c r="K18" s="234">
        <v>24.798192128756561</v>
      </c>
    </row>
    <row r="19" spans="3:11" x14ac:dyDescent="0.3">
      <c r="C19" t="s">
        <v>342</v>
      </c>
      <c r="E19" s="234">
        <v>140.51000000000002</v>
      </c>
      <c r="F19" s="234">
        <v>111.94500000000001</v>
      </c>
      <c r="G19" s="234">
        <v>169.75013098583625</v>
      </c>
      <c r="H19" s="234">
        <v>168.97151016880514</v>
      </c>
      <c r="I19" s="234">
        <v>171.46856513959477</v>
      </c>
      <c r="J19" s="234">
        <v>172.85702228702158</v>
      </c>
      <c r="K19" s="234">
        <v>174.99498049761456</v>
      </c>
    </row>
    <row r="20" spans="3:11" x14ac:dyDescent="0.3">
      <c r="C20" t="s">
        <v>341</v>
      </c>
      <c r="E20" s="234">
        <v>7.025500000000001</v>
      </c>
      <c r="F20" s="234">
        <v>5.5972499999999998</v>
      </c>
      <c r="G20" s="234">
        <v>8.4875065492918136</v>
      </c>
      <c r="H20" s="234">
        <v>8.448575508440257</v>
      </c>
      <c r="I20" s="234">
        <v>8.5734282569797404</v>
      </c>
      <c r="J20" s="234">
        <v>8.6428511143510782</v>
      </c>
      <c r="K20" s="234">
        <v>8.7497490248807299</v>
      </c>
    </row>
    <row r="21" spans="3:11" x14ac:dyDescent="0.3">
      <c r="D21" s="236">
        <v>16580</v>
      </c>
      <c r="E21" s="27">
        <f t="shared" ref="E21:K21" si="0">SUM(E5:E20)</f>
        <v>13840.235000000001</v>
      </c>
      <c r="F21" s="27">
        <f t="shared" si="0"/>
        <v>11026.582500000002</v>
      </c>
      <c r="G21" s="27">
        <f t="shared" si="0"/>
        <v>16720.387902104874</v>
      </c>
      <c r="H21" s="27">
        <f t="shared" si="0"/>
        <v>16643.693751627303</v>
      </c>
      <c r="I21" s="27">
        <f t="shared" si="0"/>
        <v>16889.653666250088</v>
      </c>
      <c r="J21" s="27">
        <f t="shared" si="0"/>
        <v>17026.416695271622</v>
      </c>
      <c r="K21" s="27">
        <f t="shared" si="0"/>
        <v>17237.005579015036</v>
      </c>
    </row>
    <row r="23" spans="3:11" x14ac:dyDescent="0.3">
      <c r="C23" s="1" t="s">
        <v>363</v>
      </c>
      <c r="D23" s="1"/>
      <c r="E23" s="387" t="s">
        <v>286</v>
      </c>
      <c r="F23" s="387" t="s">
        <v>287</v>
      </c>
      <c r="G23" s="387" t="s">
        <v>361</v>
      </c>
      <c r="H23" s="387" t="s">
        <v>360</v>
      </c>
      <c r="I23" s="387" t="s">
        <v>359</v>
      </c>
      <c r="J23" s="387" t="s">
        <v>358</v>
      </c>
      <c r="K23" s="387" t="s">
        <v>357</v>
      </c>
    </row>
    <row r="24" spans="3:11" x14ac:dyDescent="0.3">
      <c r="C24" t="s">
        <v>356</v>
      </c>
      <c r="E24" s="234">
        <v>33000</v>
      </c>
      <c r="F24" s="234">
        <v>26513.2483681456</v>
      </c>
      <c r="G24" s="234">
        <v>44306.675739599901</v>
      </c>
      <c r="H24" s="234">
        <v>44103.447030061063</v>
      </c>
      <c r="I24" s="234">
        <v>44755.206202511807</v>
      </c>
      <c r="J24" s="234">
        <v>45117.608989785658</v>
      </c>
      <c r="K24" s="234">
        <v>45675.63990635363</v>
      </c>
    </row>
    <row r="25" spans="3:11" x14ac:dyDescent="0.3">
      <c r="C25" t="s">
        <v>355</v>
      </c>
      <c r="E25" s="234">
        <v>999.99999999999989</v>
      </c>
      <c r="F25" s="234">
        <v>803.42908808475374</v>
      </c>
      <c r="G25" s="234">
        <v>2945.7475118712805</v>
      </c>
      <c r="H25" s="234">
        <v>2932.2357677498462</v>
      </c>
      <c r="I25" s="234">
        <v>2975.5682436925199</v>
      </c>
      <c r="J25" s="234">
        <v>2999.6627416679798</v>
      </c>
      <c r="K25" s="234">
        <v>3036.7636560694227</v>
      </c>
    </row>
    <row r="26" spans="3:11" x14ac:dyDescent="0.3">
      <c r="C26" t="s">
        <v>354</v>
      </c>
      <c r="E26" s="234">
        <v>2586934.8639777177</v>
      </c>
      <c r="F26" s="234">
        <v>2078426.63430178</v>
      </c>
      <c r="G26" s="234">
        <v>1453389.8030090567</v>
      </c>
      <c r="H26" s="234">
        <v>1446723.3011965896</v>
      </c>
      <c r="I26" s="234">
        <v>1468102.9267145314</v>
      </c>
      <c r="J26" s="234">
        <v>1479990.8083218422</v>
      </c>
      <c r="K26" s="234">
        <v>1498295.8702648852</v>
      </c>
    </row>
    <row r="27" spans="3:11" x14ac:dyDescent="0.3">
      <c r="C27" t="s">
        <v>353</v>
      </c>
      <c r="E27" s="234">
        <v>0</v>
      </c>
      <c r="F27" s="234">
        <v>0</v>
      </c>
      <c r="G27" s="234">
        <v>3195732.5812148168</v>
      </c>
      <c r="H27" s="234">
        <v>3181074.189501375</v>
      </c>
      <c r="I27" s="234">
        <v>3228083.9907951527</v>
      </c>
      <c r="J27" s="234">
        <v>3254223.2209558799</v>
      </c>
      <c r="K27" s="234">
        <v>3294472.6314935242</v>
      </c>
    </row>
    <row r="28" spans="3:11" x14ac:dyDescent="0.3">
      <c r="C28" t="s">
        <v>352</v>
      </c>
      <c r="E28" s="234">
        <v>19999.999999999989</v>
      </c>
      <c r="F28" s="234">
        <v>16068.430569048818</v>
      </c>
      <c r="G28" s="234">
        <v>106945.19702558046</v>
      </c>
      <c r="H28" s="234">
        <v>106454.65391847347</v>
      </c>
      <c r="I28" s="234">
        <v>108027.83700990264</v>
      </c>
      <c r="J28" s="234">
        <v>108902.58639790471</v>
      </c>
      <c r="K28" s="234">
        <v>110249.53299957424</v>
      </c>
    </row>
    <row r="29" spans="3:11" x14ac:dyDescent="0.3">
      <c r="C29" t="s">
        <v>351</v>
      </c>
      <c r="E29" s="234">
        <v>9500.0000000000036</v>
      </c>
      <c r="F29" s="234">
        <v>7632.5800422835673</v>
      </c>
      <c r="G29" s="234">
        <v>13679.005420128007</v>
      </c>
      <c r="H29" s="234">
        <v>13616.261678402812</v>
      </c>
      <c r="I29" s="234">
        <v>13817.482309464589</v>
      </c>
      <c r="J29" s="234">
        <v>13929.368602187693</v>
      </c>
      <c r="K29" s="234">
        <v>14101.652074258471</v>
      </c>
    </row>
    <row r="30" spans="3:11" x14ac:dyDescent="0.3">
      <c r="C30" t="s">
        <v>350</v>
      </c>
      <c r="E30" s="234">
        <v>350.00000000000011</v>
      </c>
      <c r="F30" s="234">
        <v>281.20033868248635</v>
      </c>
      <c r="G30" s="234">
        <v>964.67649405419263</v>
      </c>
      <c r="H30" s="234">
        <v>960.25165387522475</v>
      </c>
      <c r="I30" s="234">
        <v>974.4422186818166</v>
      </c>
      <c r="J30" s="234">
        <v>982.33271022574297</v>
      </c>
      <c r="K30" s="234">
        <v>994.48255670333629</v>
      </c>
    </row>
    <row r="31" spans="3:11" x14ac:dyDescent="0.3">
      <c r="C31" t="s">
        <v>349</v>
      </c>
      <c r="E31" s="234">
        <v>2500.0000000000009</v>
      </c>
      <c r="F31" s="234">
        <v>2008.5748935049676</v>
      </c>
      <c r="G31" s="234">
        <v>5119.1196794118414</v>
      </c>
      <c r="H31" s="234">
        <v>5095.6389720679617</v>
      </c>
      <c r="I31" s="234">
        <v>5170.9421436608545</v>
      </c>
      <c r="J31" s="234">
        <v>5212.8135594066571</v>
      </c>
      <c r="K31" s="234">
        <v>5277.2875240866615</v>
      </c>
    </row>
    <row r="32" spans="3:11" x14ac:dyDescent="0.3">
      <c r="C32" t="s">
        <v>348</v>
      </c>
      <c r="E32" s="234">
        <v>650.00000000000057</v>
      </c>
      <c r="F32" s="234">
        <v>522.52439330823825</v>
      </c>
      <c r="G32" s="234">
        <v>1858.9509106442838</v>
      </c>
      <c r="H32" s="234">
        <v>1850.4241550626498</v>
      </c>
      <c r="I32" s="234">
        <v>1877.7696574485394</v>
      </c>
      <c r="J32" s="234">
        <v>1892.9747925704376</v>
      </c>
      <c r="K32" s="234">
        <v>1916.3877898943274</v>
      </c>
    </row>
    <row r="33" spans="3:11" x14ac:dyDescent="0.3">
      <c r="C33" t="s">
        <v>347</v>
      </c>
      <c r="E33" s="234">
        <v>620000.00000000012</v>
      </c>
      <c r="F33" s="234">
        <v>498120.86785059789</v>
      </c>
      <c r="G33" s="234">
        <v>376208.31297283247</v>
      </c>
      <c r="H33" s="234">
        <v>374482.69648983108</v>
      </c>
      <c r="I33" s="234">
        <v>380016.78846670024</v>
      </c>
      <c r="J33" s="234">
        <v>383093.95322666195</v>
      </c>
      <c r="K33" s="234">
        <v>387832.19788628299</v>
      </c>
    </row>
    <row r="34" spans="3:11" x14ac:dyDescent="0.3">
      <c r="C34" t="s">
        <v>346</v>
      </c>
      <c r="E34" s="234">
        <v>0</v>
      </c>
      <c r="F34" s="234">
        <v>0</v>
      </c>
      <c r="G34" s="234">
        <v>655257.1265176218</v>
      </c>
      <c r="H34" s="234">
        <v>652251.55099169083</v>
      </c>
      <c r="I34" s="234">
        <v>661890.50122644904</v>
      </c>
      <c r="J34" s="234">
        <v>667250.12266197917</v>
      </c>
      <c r="K34" s="234">
        <v>675502.91366456659</v>
      </c>
    </row>
    <row r="35" spans="3:11" x14ac:dyDescent="0.3">
      <c r="C35" t="s">
        <v>345</v>
      </c>
      <c r="E35" s="234">
        <v>7999.9999999999964</v>
      </c>
      <c r="F35" s="234">
        <v>6427.4167791233431</v>
      </c>
      <c r="G35" s="234">
        <v>29523.566769602578</v>
      </c>
      <c r="H35" s="234">
        <v>29388.146174953734</v>
      </c>
      <c r="I35" s="234">
        <v>29822.443154457258</v>
      </c>
      <c r="J35" s="234">
        <v>30063.928725400394</v>
      </c>
      <c r="K35" s="234">
        <v>30435.770276358195</v>
      </c>
    </row>
    <row r="36" spans="3:11" x14ac:dyDescent="0.3">
      <c r="C36" t="s">
        <v>344</v>
      </c>
      <c r="E36" s="234">
        <v>80000</v>
      </c>
      <c r="F36" s="234">
        <v>64274.180416131603</v>
      </c>
      <c r="G36" s="234">
        <v>167117.81924292899</v>
      </c>
      <c r="H36" s="234">
        <v>166351.27248267794</v>
      </c>
      <c r="I36" s="234">
        <v>168809.60567408442</v>
      </c>
      <c r="J36" s="234">
        <v>170176.53204546723</v>
      </c>
      <c r="K36" s="234">
        <v>172281.3369826524</v>
      </c>
    </row>
    <row r="37" spans="3:11" x14ac:dyDescent="0.3">
      <c r="C37" t="s">
        <v>343</v>
      </c>
      <c r="E37" s="234">
        <v>12000.000000000002</v>
      </c>
      <c r="F37" s="234">
        <v>9641.1714497208104</v>
      </c>
      <c r="G37" s="234">
        <v>42785.28274515699</v>
      </c>
      <c r="H37" s="234">
        <v>42589.032458842215</v>
      </c>
      <c r="I37" s="234">
        <v>43218.411666592867</v>
      </c>
      <c r="J37" s="234">
        <v>43568.370345783194</v>
      </c>
      <c r="K37" s="234">
        <v>44107.239718114841</v>
      </c>
    </row>
    <row r="38" spans="3:11" x14ac:dyDescent="0.3">
      <c r="C38" t="s">
        <v>342</v>
      </c>
      <c r="E38" s="234">
        <v>100491.55933003168</v>
      </c>
      <c r="F38" s="234">
        <v>80737.73063344309</v>
      </c>
      <c r="G38" s="234">
        <v>141249.83144644028</v>
      </c>
      <c r="H38" s="234">
        <v>140601.93763612263</v>
      </c>
      <c r="I38" s="234">
        <v>142679.74807248666</v>
      </c>
      <c r="J38" s="234">
        <v>143835.08937859148</v>
      </c>
      <c r="K38" s="234">
        <v>145614.09381960126</v>
      </c>
    </row>
    <row r="39" spans="3:11" x14ac:dyDescent="0.3">
      <c r="C39" t="s">
        <v>341</v>
      </c>
      <c r="E39" s="234">
        <v>6294.3745092583968</v>
      </c>
      <c r="F39" s="234">
        <v>5057.0847299759689</v>
      </c>
      <c r="G39" s="234">
        <v>17892.815466010543</v>
      </c>
      <c r="H39" s="234">
        <v>17810.74354938684</v>
      </c>
      <c r="I39" s="234">
        <v>18073.950084435415</v>
      </c>
      <c r="J39" s="234">
        <v>18220.302887682697</v>
      </c>
      <c r="K39" s="234">
        <v>18445.658187935012</v>
      </c>
    </row>
    <row r="40" spans="3:11" x14ac:dyDescent="0.3">
      <c r="D40" s="236">
        <v>4761276.4977777768</v>
      </c>
      <c r="E40" s="357">
        <f>SUM(E24:E39)</f>
        <v>3480720.7978170076</v>
      </c>
      <c r="F40" s="357">
        <f t="shared" ref="F40:K40" si="1">SUM(F24:F39)</f>
        <v>2796515.0738538313</v>
      </c>
      <c r="G40" s="357">
        <f t="shared" si="1"/>
        <v>6254976.5121657588</v>
      </c>
      <c r="H40" s="357">
        <f t="shared" si="1"/>
        <v>6226285.7836571634</v>
      </c>
      <c r="I40" s="357">
        <f t="shared" si="1"/>
        <v>6318297.6136402534</v>
      </c>
      <c r="J40" s="357">
        <f t="shared" si="1"/>
        <v>6369459.6763430377</v>
      </c>
      <c r="K40" s="357">
        <f t="shared" si="1"/>
        <v>6448239.4588008607</v>
      </c>
    </row>
    <row r="42" spans="3:11" x14ac:dyDescent="0.3">
      <c r="C42" t="s">
        <v>364</v>
      </c>
      <c r="D42" s="234">
        <f>'2.5.3 Volumes'!$N8*'4.3 Connections'!D$40</f>
        <v>4285148.8479999993</v>
      </c>
      <c r="E42" s="234">
        <f>'2.5.3 Volumes'!$N8*'4.3 Connections'!E$40</f>
        <v>3132648.7180353068</v>
      </c>
      <c r="F42" s="234">
        <f>'2.5.3 Volumes'!$N8*'4.3 Connections'!F$40</f>
        <v>2516863.5664684484</v>
      </c>
      <c r="G42" s="234">
        <f>'2.5.3 Volumes'!$N8*'4.3 Connections'!G$40</f>
        <v>5629478.8609491829</v>
      </c>
      <c r="H42" s="234">
        <f>'2.5.3 Volumes'!$N8*'4.3 Connections'!H$40</f>
        <v>5603657.2052914472</v>
      </c>
      <c r="I42" s="234">
        <f>'2.5.3 Volumes'!$N8*'4.3 Connections'!I$40</f>
        <v>5686467.8522762284</v>
      </c>
      <c r="J42" s="234">
        <f>'2.5.3 Volumes'!$N8*'4.3 Connections'!J$40</f>
        <v>5732513.7087087343</v>
      </c>
      <c r="K42" s="234">
        <f>'2.5.3 Volumes'!$N8*'4.3 Connections'!K$40</f>
        <v>5803415.5129207745</v>
      </c>
    </row>
    <row r="43" spans="3:11" x14ac:dyDescent="0.3">
      <c r="C43" t="s">
        <v>365</v>
      </c>
      <c r="D43" s="234">
        <f>'2.5.3 Volumes'!$N11*D40</f>
        <v>476127.64977777773</v>
      </c>
      <c r="E43" s="234">
        <f>'2.5.3 Volumes'!$N11*E40</f>
        <v>348072.0797817008</v>
      </c>
      <c r="F43" s="234">
        <f>'2.5.3 Volumes'!$N11*F40</f>
        <v>279651.50738538313</v>
      </c>
      <c r="G43" s="234">
        <f>'2.5.3 Volumes'!$N11*G40</f>
        <v>625497.65121657588</v>
      </c>
      <c r="H43" s="234">
        <f>'2.5.3 Volumes'!$N11*H40</f>
        <v>622628.57836571638</v>
      </c>
      <c r="I43" s="234">
        <f>'2.5.3 Volumes'!$N11*I40</f>
        <v>631829.76136402541</v>
      </c>
      <c r="J43" s="234">
        <f>'2.5.3 Volumes'!$N11*J40</f>
        <v>636945.96763430384</v>
      </c>
      <c r="K43" s="234">
        <f>'2.5.3 Volumes'!$N11*K40</f>
        <v>644823.94588008616</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5"/>
  <sheetViews>
    <sheetView zoomScale="85" zoomScaleNormal="85" workbookViewId="0">
      <selection activeCell="A6" sqref="A6"/>
    </sheetView>
  </sheetViews>
  <sheetFormatPr defaultRowHeight="14.4" x14ac:dyDescent="0.3"/>
  <cols>
    <col min="1" max="1" width="5.44140625" customWidth="1"/>
    <col min="2" max="2" width="7.6640625" customWidth="1"/>
    <col min="3" max="3" width="48.33203125" customWidth="1"/>
    <col min="4" max="6" width="18.88671875" customWidth="1"/>
    <col min="7" max="9" width="10.33203125" customWidth="1"/>
    <col min="12" max="12" width="9.109375" customWidth="1"/>
  </cols>
  <sheetData>
    <row r="1" spans="2:9" x14ac:dyDescent="0.3">
      <c r="B1" s="54"/>
    </row>
    <row r="2" spans="2:9" ht="18" x14ac:dyDescent="0.35">
      <c r="B2" s="52" t="s">
        <v>53</v>
      </c>
    </row>
    <row r="3" spans="2:9" x14ac:dyDescent="0.3">
      <c r="B3" s="53" t="s">
        <v>83</v>
      </c>
    </row>
    <row r="4" spans="2:9" x14ac:dyDescent="0.3">
      <c r="B4" s="53"/>
    </row>
    <row r="5" spans="2:9" x14ac:dyDescent="0.3">
      <c r="B5" s="20" t="s">
        <v>85</v>
      </c>
    </row>
    <row r="6" spans="2:9" ht="6.75" customHeight="1" x14ac:dyDescent="0.3">
      <c r="B6" s="1"/>
    </row>
    <row r="7" spans="2:9" x14ac:dyDescent="0.3">
      <c r="B7" s="40" t="s">
        <v>50</v>
      </c>
      <c r="C7" s="39" t="s">
        <v>54</v>
      </c>
      <c r="D7" s="506" t="s">
        <v>55</v>
      </c>
      <c r="E7" s="507"/>
      <c r="F7" s="508"/>
      <c r="G7" s="506" t="s">
        <v>56</v>
      </c>
      <c r="H7" s="507"/>
      <c r="I7" s="508"/>
    </row>
    <row r="8" spans="2:9" ht="111.75" customHeight="1" x14ac:dyDescent="0.3">
      <c r="B8" s="230">
        <v>1012</v>
      </c>
      <c r="C8" s="231" t="s">
        <v>125</v>
      </c>
      <c r="D8" s="503" t="s">
        <v>368</v>
      </c>
      <c r="E8" s="512"/>
      <c r="F8" s="513"/>
      <c r="G8" s="503" t="s">
        <v>57</v>
      </c>
      <c r="H8" s="504"/>
      <c r="I8" s="505"/>
    </row>
    <row r="9" spans="2:9" ht="30" customHeight="1" x14ac:dyDescent="0.3">
      <c r="B9" s="230">
        <v>1013</v>
      </c>
      <c r="C9" s="231" t="s">
        <v>126</v>
      </c>
      <c r="D9" s="514" t="s">
        <v>217</v>
      </c>
      <c r="E9" s="512"/>
      <c r="F9" s="513"/>
      <c r="G9" s="503" t="s">
        <v>57</v>
      </c>
      <c r="H9" s="504"/>
      <c r="I9" s="505"/>
    </row>
    <row r="10" spans="2:9" ht="30" customHeight="1" x14ac:dyDescent="0.3">
      <c r="B10" s="230">
        <v>1014</v>
      </c>
      <c r="C10" s="231" t="s">
        <v>127</v>
      </c>
      <c r="D10" s="503" t="s">
        <v>252</v>
      </c>
      <c r="E10" s="504"/>
      <c r="F10" s="505"/>
      <c r="G10" s="509" t="s">
        <v>58</v>
      </c>
      <c r="H10" s="510"/>
      <c r="I10" s="511"/>
    </row>
    <row r="11" spans="2:9" ht="30" customHeight="1" x14ac:dyDescent="0.3">
      <c r="B11" s="230">
        <v>1016</v>
      </c>
      <c r="C11" s="231" t="s">
        <v>130</v>
      </c>
      <c r="D11" s="503" t="s">
        <v>253</v>
      </c>
      <c r="E11" s="504"/>
      <c r="F11" s="505"/>
      <c r="G11" s="503" t="s">
        <v>59</v>
      </c>
      <c r="H11" s="504"/>
      <c r="I11" s="505"/>
    </row>
    <row r="12" spans="2:9" ht="30" customHeight="1" x14ac:dyDescent="0.3">
      <c r="B12" s="230">
        <v>1018</v>
      </c>
      <c r="C12" s="231" t="s">
        <v>128</v>
      </c>
      <c r="D12" s="503" t="s">
        <v>252</v>
      </c>
      <c r="E12" s="504"/>
      <c r="F12" s="505"/>
      <c r="G12" s="503" t="s">
        <v>57</v>
      </c>
      <c r="H12" s="504"/>
      <c r="I12" s="505"/>
    </row>
    <row r="13" spans="2:9" ht="30" customHeight="1" x14ac:dyDescent="0.3">
      <c r="B13" s="230">
        <v>1019</v>
      </c>
      <c r="C13" s="231" t="s">
        <v>111</v>
      </c>
      <c r="D13" s="509" t="s">
        <v>254</v>
      </c>
      <c r="E13" s="510"/>
      <c r="F13" s="511"/>
      <c r="G13" s="503" t="s">
        <v>57</v>
      </c>
      <c r="H13" s="504"/>
      <c r="I13" s="505"/>
    </row>
    <row r="14" spans="2:9" ht="128.4" customHeight="1" x14ac:dyDescent="0.3">
      <c r="B14" s="230">
        <v>1015</v>
      </c>
      <c r="C14" s="231" t="s">
        <v>129</v>
      </c>
      <c r="D14" s="503" t="s">
        <v>219</v>
      </c>
      <c r="E14" s="504"/>
      <c r="F14" s="505"/>
      <c r="G14" s="509" t="s">
        <v>218</v>
      </c>
      <c r="H14" s="510"/>
      <c r="I14" s="511"/>
    </row>
    <row r="16" spans="2:9" ht="6.75" customHeight="1" x14ac:dyDescent="0.3"/>
    <row r="17" spans="2:5" x14ac:dyDescent="0.3">
      <c r="D17" s="2"/>
      <c r="E17" s="2"/>
    </row>
    <row r="18" spans="2:5" x14ac:dyDescent="0.3">
      <c r="B18" s="1" t="s">
        <v>82</v>
      </c>
      <c r="D18" s="2"/>
      <c r="E18" s="2"/>
    </row>
    <row r="19" spans="2:5" x14ac:dyDescent="0.3">
      <c r="B19" s="2">
        <v>1000</v>
      </c>
      <c r="C19" t="s">
        <v>81</v>
      </c>
      <c r="D19" s="2"/>
      <c r="E19" s="2"/>
    </row>
    <row r="20" spans="2:5" x14ac:dyDescent="0.3">
      <c r="B20" s="8"/>
      <c r="C20" s="2"/>
      <c r="D20" s="2"/>
      <c r="E20" s="2"/>
    </row>
    <row r="25" spans="2:5" x14ac:dyDescent="0.3">
      <c r="B25" s="1"/>
    </row>
  </sheetData>
  <mergeCells count="16">
    <mergeCell ref="D14:F14"/>
    <mergeCell ref="G7:I7"/>
    <mergeCell ref="G8:I8"/>
    <mergeCell ref="G9:I9"/>
    <mergeCell ref="G10:I10"/>
    <mergeCell ref="G11:I11"/>
    <mergeCell ref="G12:I12"/>
    <mergeCell ref="G14:I14"/>
    <mergeCell ref="D7:F7"/>
    <mergeCell ref="D8:F8"/>
    <mergeCell ref="D9:F9"/>
    <mergeCell ref="D10:F10"/>
    <mergeCell ref="D11:F11"/>
    <mergeCell ref="D12:F12"/>
    <mergeCell ref="D13:F13"/>
    <mergeCell ref="G13:I13"/>
  </mergeCells>
  <hyperlinks>
    <hyperlink ref="B3" location="Contents!A1" display="Table of Contents" xr:uid="{00000000-0004-0000-0200-000000000000}"/>
  </hyperlink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O50"/>
  <sheetViews>
    <sheetView zoomScale="85" zoomScaleNormal="85" workbookViewId="0">
      <selection activeCell="C26" sqref="C26"/>
    </sheetView>
  </sheetViews>
  <sheetFormatPr defaultColWidth="9.109375" defaultRowHeight="14.4" x14ac:dyDescent="0.3"/>
  <cols>
    <col min="1" max="1" width="9.109375" style="2"/>
    <col min="2" max="2" width="7.88671875" style="2" customWidth="1"/>
    <col min="3" max="3" width="43.88671875" style="2" customWidth="1"/>
    <col min="4" max="4" width="10.88671875" style="2" customWidth="1"/>
    <col min="5" max="5" width="10" style="2" customWidth="1"/>
    <col min="6" max="6" width="10.44140625" style="2" customWidth="1"/>
    <col min="7" max="8" width="10" style="2" customWidth="1"/>
    <col min="9" max="9" width="10.33203125" style="2" customWidth="1"/>
    <col min="10" max="10" width="10.109375" style="2" customWidth="1"/>
    <col min="11" max="16384" width="9.109375" style="2"/>
  </cols>
  <sheetData>
    <row r="2" spans="2:9" ht="18" x14ac:dyDescent="0.35">
      <c r="B2" s="52" t="s">
        <v>91</v>
      </c>
    </row>
    <row r="3" spans="2:9" x14ac:dyDescent="0.3">
      <c r="B3" s="53" t="s">
        <v>83</v>
      </c>
    </row>
    <row r="4" spans="2:9" x14ac:dyDescent="0.3">
      <c r="B4" s="53"/>
    </row>
    <row r="5" spans="2:9" x14ac:dyDescent="0.3">
      <c r="B5" s="31" t="s">
        <v>89</v>
      </c>
    </row>
    <row r="6" spans="2:9" x14ac:dyDescent="0.3">
      <c r="B6" s="18" t="s">
        <v>377</v>
      </c>
      <c r="C6" s="18"/>
      <c r="D6" s="18"/>
      <c r="E6" s="18"/>
      <c r="F6" s="18"/>
      <c r="G6" s="18"/>
      <c r="H6" s="18"/>
      <c r="I6" s="18"/>
    </row>
    <row r="7" spans="2:9" x14ac:dyDescent="0.3">
      <c r="B7" s="18"/>
      <c r="C7" s="18"/>
      <c r="D7" s="138" t="s">
        <v>2</v>
      </c>
      <c r="E7" s="18"/>
      <c r="F7" s="18"/>
      <c r="G7" s="18"/>
      <c r="H7" s="18"/>
      <c r="I7" s="18"/>
    </row>
    <row r="8" spans="2:9" x14ac:dyDescent="0.3">
      <c r="B8" s="18">
        <v>1012</v>
      </c>
      <c r="C8" s="18" t="s">
        <v>125</v>
      </c>
      <c r="D8" s="41">
        <v>1</v>
      </c>
      <c r="E8" s="18"/>
      <c r="F8" s="18"/>
      <c r="G8" s="18"/>
      <c r="H8" s="18"/>
      <c r="I8" s="18"/>
    </row>
    <row r="9" spans="2:9" x14ac:dyDescent="0.3">
      <c r="B9" s="18">
        <v>1013</v>
      </c>
      <c r="C9" s="18" t="s">
        <v>126</v>
      </c>
      <c r="D9" s="41">
        <v>1</v>
      </c>
      <c r="E9" s="18"/>
      <c r="F9" s="18"/>
      <c r="G9" s="18"/>
      <c r="H9" s="18"/>
      <c r="I9" s="18"/>
    </row>
    <row r="10" spans="2:9" x14ac:dyDescent="0.3">
      <c r="B10" s="18">
        <v>1014</v>
      </c>
      <c r="C10" s="18" t="s">
        <v>127</v>
      </c>
      <c r="D10" s="41">
        <v>1</v>
      </c>
      <c r="E10" s="18"/>
      <c r="F10" s="18"/>
      <c r="G10" s="18"/>
      <c r="H10" s="18"/>
      <c r="I10" s="18"/>
    </row>
    <row r="11" spans="2:9" x14ac:dyDescent="0.3">
      <c r="B11" s="18">
        <v>1016</v>
      </c>
      <c r="C11" s="18" t="s">
        <v>130</v>
      </c>
      <c r="D11" s="41">
        <v>1</v>
      </c>
      <c r="E11" s="18"/>
      <c r="F11" s="18"/>
      <c r="G11" s="18"/>
      <c r="H11" s="18"/>
      <c r="I11" s="18"/>
    </row>
    <row r="12" spans="2:9" x14ac:dyDescent="0.3">
      <c r="B12" s="18">
        <v>1018</v>
      </c>
      <c r="C12" s="18" t="s">
        <v>128</v>
      </c>
      <c r="D12" s="41">
        <v>1</v>
      </c>
      <c r="E12" s="18"/>
      <c r="F12" s="18"/>
      <c r="G12" s="18"/>
      <c r="H12" s="18"/>
      <c r="I12" s="18"/>
    </row>
    <row r="13" spans="2:9" x14ac:dyDescent="0.3">
      <c r="B13" s="18">
        <v>1019</v>
      </c>
      <c r="C13" s="18" t="s">
        <v>111</v>
      </c>
      <c r="D13" s="41">
        <v>1</v>
      </c>
      <c r="E13" s="18"/>
      <c r="F13" s="18"/>
      <c r="G13" s="18"/>
      <c r="H13" s="18"/>
      <c r="I13" s="18"/>
    </row>
    <row r="14" spans="2:9" x14ac:dyDescent="0.3">
      <c r="B14" s="18">
        <v>1020</v>
      </c>
      <c r="C14" s="18" t="s">
        <v>204</v>
      </c>
      <c r="D14" s="426">
        <v>0</v>
      </c>
      <c r="E14" s="18" t="s">
        <v>61</v>
      </c>
      <c r="F14" s="18"/>
      <c r="G14" s="18"/>
      <c r="H14" s="18"/>
      <c r="I14" s="18"/>
    </row>
    <row r="15" spans="2:9" x14ac:dyDescent="0.3">
      <c r="B15" s="18">
        <v>1002</v>
      </c>
      <c r="C15" s="18" t="s">
        <v>1</v>
      </c>
      <c r="D15" s="41">
        <v>0</v>
      </c>
      <c r="E15" s="18" t="s">
        <v>84</v>
      </c>
      <c r="F15" s="18"/>
      <c r="G15" s="18"/>
      <c r="H15" s="18"/>
      <c r="I15" s="18"/>
    </row>
    <row r="16" spans="2:9" x14ac:dyDescent="0.3">
      <c r="B16" s="18">
        <v>1015</v>
      </c>
      <c r="C16" s="18" t="s">
        <v>129</v>
      </c>
      <c r="D16" s="41">
        <v>1</v>
      </c>
      <c r="E16" s="18"/>
      <c r="F16" s="18"/>
      <c r="G16" s="18"/>
      <c r="H16" s="18"/>
      <c r="I16" s="18"/>
    </row>
    <row r="17" spans="2:15" x14ac:dyDescent="0.3">
      <c r="B17" s="18"/>
      <c r="C17" s="18"/>
      <c r="D17" s="18"/>
      <c r="E17" s="18"/>
      <c r="F17" s="18"/>
      <c r="G17" s="18"/>
      <c r="H17" s="18"/>
      <c r="I17" s="18"/>
    </row>
    <row r="18" spans="2:15" x14ac:dyDescent="0.3">
      <c r="B18" s="19" t="s">
        <v>4</v>
      </c>
      <c r="C18" s="18"/>
      <c r="D18" s="18"/>
      <c r="E18" s="18"/>
      <c r="F18" s="18"/>
      <c r="G18" s="18"/>
      <c r="H18" s="18"/>
      <c r="I18" s="18"/>
    </row>
    <row r="20" spans="2:15" x14ac:dyDescent="0.3">
      <c r="B20" s="31" t="s">
        <v>211</v>
      </c>
    </row>
    <row r="22" spans="2:15" x14ac:dyDescent="0.3">
      <c r="D22" s="515" t="s">
        <v>137</v>
      </c>
      <c r="E22" s="515"/>
      <c r="F22" s="515"/>
      <c r="G22" s="515"/>
    </row>
    <row r="23" spans="2:15" ht="43.2" x14ac:dyDescent="0.3">
      <c r="B23" s="428" t="s">
        <v>379</v>
      </c>
      <c r="C23" s="429"/>
      <c r="D23" s="56" t="s">
        <v>21</v>
      </c>
      <c r="E23" s="56" t="s">
        <v>22</v>
      </c>
      <c r="F23" s="56" t="s">
        <v>23</v>
      </c>
      <c r="G23" s="56" t="s">
        <v>24</v>
      </c>
      <c r="H23" s="57" t="s">
        <v>3</v>
      </c>
    </row>
    <row r="24" spans="2:15" x14ac:dyDescent="0.3">
      <c r="B24" s="516">
        <v>1012</v>
      </c>
      <c r="C24" s="425" t="s">
        <v>125</v>
      </c>
      <c r="D24" s="146">
        <v>3.7826027627512269E-2</v>
      </c>
      <c r="E24" s="146">
        <v>3.3854486891826706E-2</v>
      </c>
      <c r="F24" s="146">
        <v>0.89308763298481375</v>
      </c>
      <c r="G24" s="147">
        <v>3.5231852495847253E-2</v>
      </c>
      <c r="H24" s="33">
        <f t="shared" ref="H24:H32" si="0">SUM(D24:G24)</f>
        <v>1</v>
      </c>
      <c r="I24" s="24" t="s">
        <v>138</v>
      </c>
      <c r="L24" s="17"/>
      <c r="M24" s="17"/>
      <c r="N24" s="17"/>
      <c r="O24" s="17"/>
    </row>
    <row r="25" spans="2:15" x14ac:dyDescent="0.3">
      <c r="B25" s="517"/>
      <c r="C25" s="425" t="s">
        <v>152</v>
      </c>
      <c r="D25" s="146">
        <v>0.05</v>
      </c>
      <c r="E25" s="146">
        <v>0</v>
      </c>
      <c r="F25" s="146">
        <v>0.95</v>
      </c>
      <c r="G25" s="147">
        <v>0</v>
      </c>
      <c r="H25" s="146">
        <f t="shared" si="0"/>
        <v>1</v>
      </c>
      <c r="I25" s="24" t="s">
        <v>212</v>
      </c>
      <c r="L25" s="17"/>
      <c r="M25" s="17"/>
      <c r="N25" s="17"/>
      <c r="O25" s="17"/>
    </row>
    <row r="26" spans="2:15" x14ac:dyDescent="0.3">
      <c r="B26" s="517"/>
      <c r="C26" s="425" t="s">
        <v>250</v>
      </c>
      <c r="D26" s="146">
        <v>0</v>
      </c>
      <c r="E26" s="146">
        <v>0</v>
      </c>
      <c r="F26" s="146">
        <v>1</v>
      </c>
      <c r="G26" s="147">
        <v>0</v>
      </c>
      <c r="H26" s="146">
        <f t="shared" si="0"/>
        <v>1</v>
      </c>
      <c r="I26" s="24"/>
      <c r="L26" s="17"/>
      <c r="M26" s="17"/>
      <c r="N26" s="17"/>
      <c r="O26" s="17"/>
    </row>
    <row r="27" spans="2:15" x14ac:dyDescent="0.3">
      <c r="B27" s="518"/>
      <c r="C27" s="425" t="s">
        <v>153</v>
      </c>
      <c r="D27" s="146">
        <v>0.08</v>
      </c>
      <c r="E27" s="146">
        <v>0.19</v>
      </c>
      <c r="F27" s="146">
        <v>0.7</v>
      </c>
      <c r="G27" s="147">
        <v>0.03</v>
      </c>
      <c r="H27" s="146">
        <f t="shared" si="0"/>
        <v>1</v>
      </c>
      <c r="I27" s="24"/>
      <c r="L27" s="17"/>
      <c r="M27" s="17"/>
      <c r="N27" s="17"/>
      <c r="O27" s="17"/>
    </row>
    <row r="28" spans="2:15" x14ac:dyDescent="0.3">
      <c r="B28" s="145">
        <v>1013</v>
      </c>
      <c r="C28" s="145" t="s">
        <v>126</v>
      </c>
      <c r="D28" s="146">
        <v>4.4814492088020338E-2</v>
      </c>
      <c r="E28" s="146">
        <v>4.7057225431442966E-2</v>
      </c>
      <c r="F28" s="146">
        <v>0.85203503750594112</v>
      </c>
      <c r="G28" s="147">
        <v>5.6093244974595627E-2</v>
      </c>
      <c r="H28" s="33">
        <f t="shared" si="0"/>
        <v>1</v>
      </c>
      <c r="I28" s="24"/>
      <c r="L28" s="17"/>
      <c r="M28" s="17"/>
      <c r="N28" s="17"/>
      <c r="O28" s="17"/>
    </row>
    <row r="29" spans="2:15" x14ac:dyDescent="0.3">
      <c r="B29" s="145">
        <v>1014</v>
      </c>
      <c r="C29" s="145" t="s">
        <v>127</v>
      </c>
      <c r="D29" s="146">
        <v>7.4138951416868409E-2</v>
      </c>
      <c r="E29" s="146">
        <v>0.19346943601076791</v>
      </c>
      <c r="F29" s="146">
        <v>0.66458929681185919</v>
      </c>
      <c r="G29" s="147">
        <v>6.7802315760504675E-2</v>
      </c>
      <c r="H29" s="33">
        <f t="shared" si="0"/>
        <v>1.0000000000000002</v>
      </c>
      <c r="I29" s="24"/>
      <c r="L29" s="17"/>
      <c r="M29" s="17"/>
      <c r="N29" s="17"/>
      <c r="O29" s="17"/>
    </row>
    <row r="30" spans="2:15" x14ac:dyDescent="0.3">
      <c r="B30" s="145">
        <v>1018</v>
      </c>
      <c r="C30" s="145" t="s">
        <v>128</v>
      </c>
      <c r="D30" s="146">
        <v>0.13141058490834684</v>
      </c>
      <c r="E30" s="146">
        <v>0.18438937238191624</v>
      </c>
      <c r="F30" s="146">
        <v>0.59660213309288301</v>
      </c>
      <c r="G30" s="147">
        <v>8.7597909616853861E-2</v>
      </c>
      <c r="H30" s="33">
        <f t="shared" si="0"/>
        <v>1</v>
      </c>
      <c r="I30" s="24"/>
      <c r="L30" s="17"/>
      <c r="M30" s="17"/>
      <c r="N30" s="17"/>
      <c r="O30" s="17"/>
    </row>
    <row r="31" spans="2:15" x14ac:dyDescent="0.3">
      <c r="B31" s="145">
        <v>1019</v>
      </c>
      <c r="C31" s="145" t="s">
        <v>111</v>
      </c>
      <c r="D31" s="146">
        <v>8.0445139625164822E-2</v>
      </c>
      <c r="E31" s="146">
        <v>0.18173176338644276</v>
      </c>
      <c r="F31" s="146">
        <v>0.50353755370165831</v>
      </c>
      <c r="G31" s="147">
        <v>0.23428554328673418</v>
      </c>
      <c r="H31" s="146">
        <f t="shared" si="0"/>
        <v>1</v>
      </c>
      <c r="I31" s="24" t="s">
        <v>139</v>
      </c>
      <c r="L31" s="17"/>
      <c r="M31" s="17"/>
      <c r="N31" s="17"/>
      <c r="O31" s="17"/>
    </row>
    <row r="32" spans="2:15" x14ac:dyDescent="0.3">
      <c r="B32" s="145">
        <v>1015</v>
      </c>
      <c r="C32" s="145" t="s">
        <v>129</v>
      </c>
      <c r="D32" s="146">
        <v>0.22554989703353817</v>
      </c>
      <c r="E32" s="146">
        <v>0.54110887907773442</v>
      </c>
      <c r="F32" s="146">
        <v>0.23321347248294963</v>
      </c>
      <c r="G32" s="146">
        <v>1.2775140577787192E-4</v>
      </c>
      <c r="H32" s="33">
        <f t="shared" si="0"/>
        <v>1.0000000000000002</v>
      </c>
      <c r="I32" s="2" t="s">
        <v>140</v>
      </c>
      <c r="L32" s="17"/>
      <c r="M32" s="17"/>
      <c r="N32" s="17"/>
      <c r="O32" s="17"/>
    </row>
    <row r="33" spans="2:15" x14ac:dyDescent="0.3">
      <c r="B33" s="145"/>
      <c r="C33" s="145"/>
      <c r="D33" s="146"/>
      <c r="E33" s="146"/>
      <c r="F33" s="146"/>
      <c r="G33" s="146"/>
      <c r="H33" s="33"/>
    </row>
    <row r="34" spans="2:15" x14ac:dyDescent="0.3">
      <c r="B34" s="145">
        <v>1016</v>
      </c>
      <c r="C34" s="145" t="s">
        <v>130</v>
      </c>
      <c r="D34" s="146">
        <v>9.8353381459507547E-2</v>
      </c>
      <c r="E34" s="146">
        <v>0.10307675889886612</v>
      </c>
      <c r="F34" s="146">
        <v>0.65169177603203798</v>
      </c>
      <c r="G34" s="146">
        <v>0.14687808360958834</v>
      </c>
      <c r="H34" s="33">
        <f>SUM(D34:G34)</f>
        <v>1</v>
      </c>
      <c r="I34" s="2" t="s">
        <v>137</v>
      </c>
    </row>
    <row r="36" spans="2:15" x14ac:dyDescent="0.3">
      <c r="J36" s="15"/>
      <c r="K36" s="15"/>
      <c r="L36" s="15"/>
      <c r="M36" s="15"/>
    </row>
    <row r="37" spans="2:15" x14ac:dyDescent="0.3">
      <c r="B37" s="2" t="s">
        <v>378</v>
      </c>
    </row>
    <row r="38" spans="2:15" x14ac:dyDescent="0.3">
      <c r="B38" s="145">
        <v>1020</v>
      </c>
      <c r="C38" s="145" t="s">
        <v>204</v>
      </c>
      <c r="D38" s="427">
        <v>0.35447424330190286</v>
      </c>
      <c r="E38" s="427">
        <v>8.1204495397575016E-2</v>
      </c>
      <c r="F38" s="427">
        <v>0.56431403136713765</v>
      </c>
      <c r="G38" s="427">
        <v>7.2299333845349436E-6</v>
      </c>
      <c r="H38" s="427">
        <f>SUM(D38:G38)</f>
        <v>1.0000000000000002</v>
      </c>
      <c r="I38" s="34" t="s">
        <v>205</v>
      </c>
    </row>
    <row r="39" spans="2:15" x14ac:dyDescent="0.3">
      <c r="B39" s="145">
        <v>1002</v>
      </c>
      <c r="C39" s="145" t="s">
        <v>1</v>
      </c>
      <c r="D39" s="427">
        <v>9.1704459257905505E-2</v>
      </c>
      <c r="E39" s="427">
        <v>0.11158335808267202</v>
      </c>
      <c r="F39" s="427">
        <v>0.79671218265942256</v>
      </c>
      <c r="G39" s="427">
        <v>0</v>
      </c>
      <c r="H39" s="427">
        <f>SUM(D39:G39)</f>
        <v>1</v>
      </c>
      <c r="I39" s="34" t="s">
        <v>206</v>
      </c>
    </row>
    <row r="40" spans="2:15" x14ac:dyDescent="0.3">
      <c r="C40" s="12" t="s">
        <v>29</v>
      </c>
    </row>
    <row r="43" spans="2:15" x14ac:dyDescent="0.3">
      <c r="B43" s="1" t="s">
        <v>189</v>
      </c>
      <c r="D43" s="38" t="s">
        <v>6</v>
      </c>
      <c r="E43" s="38" t="s">
        <v>7</v>
      </c>
      <c r="F43" s="38" t="s">
        <v>8</v>
      </c>
      <c r="G43" s="38" t="s">
        <v>9</v>
      </c>
      <c r="H43" s="38" t="s">
        <v>10</v>
      </c>
      <c r="I43" s="38" t="s">
        <v>11</v>
      </c>
      <c r="J43" s="277">
        <v>44348</v>
      </c>
      <c r="K43" s="277">
        <f>EDATE(J43,12)</f>
        <v>44713</v>
      </c>
      <c r="L43" s="277">
        <f t="shared" ref="L43:O43" si="1">EDATE(K43,12)</f>
        <v>45078</v>
      </c>
      <c r="M43" s="277">
        <f t="shared" si="1"/>
        <v>45444</v>
      </c>
      <c r="N43" s="277">
        <f t="shared" si="1"/>
        <v>45809</v>
      </c>
      <c r="O43" s="277">
        <f t="shared" si="1"/>
        <v>46174</v>
      </c>
    </row>
    <row r="44" spans="2:15" x14ac:dyDescent="0.3">
      <c r="B44" s="2" t="s">
        <v>191</v>
      </c>
      <c r="D44" s="17">
        <f>Capex_Fcast_Total!C48/Capex_Fcast_Total!C37</f>
        <v>0.1214708461582964</v>
      </c>
      <c r="E44" s="17">
        <f>Capex_Fcast_Total!D48/Capex_Fcast_Total!D37</f>
        <v>7.2590333979117044E-2</v>
      </c>
      <c r="F44" s="17">
        <f>Capex_Fcast_Total!E48/Capex_Fcast_Total!E37</f>
        <v>0.11046034333514419</v>
      </c>
      <c r="G44" s="218">
        <v>0.111</v>
      </c>
      <c r="H44" s="270">
        <v>9.4746381067709565E-2</v>
      </c>
      <c r="I44" s="270">
        <v>0.09</v>
      </c>
      <c r="J44" s="406">
        <v>7.7178546629837488E-2</v>
      </c>
      <c r="K44" s="271">
        <v>9.0829100871193932E-2</v>
      </c>
      <c r="L44" s="271">
        <v>8.9676989837221249E-2</v>
      </c>
      <c r="M44" s="271">
        <v>9.1570818376587634E-2</v>
      </c>
      <c r="N44" s="271">
        <v>9.444251048267592E-2</v>
      </c>
      <c r="O44" s="271">
        <v>9.6000506733158214E-2</v>
      </c>
    </row>
    <row r="45" spans="2:15" x14ac:dyDescent="0.3">
      <c r="H45" s="2" t="s">
        <v>213</v>
      </c>
    </row>
    <row r="46" spans="2:15" x14ac:dyDescent="0.3">
      <c r="J46" s="296"/>
      <c r="K46" s="296"/>
      <c r="L46" s="296"/>
      <c r="M46" s="296"/>
      <c r="N46" s="296"/>
      <c r="O46" s="296"/>
    </row>
    <row r="47" spans="2:15" x14ac:dyDescent="0.3">
      <c r="B47" s="2" t="s">
        <v>125</v>
      </c>
      <c r="H47" s="218"/>
      <c r="I47" s="218"/>
      <c r="J47" s="218"/>
      <c r="K47" s="218"/>
      <c r="L47" s="218"/>
      <c r="M47" s="218"/>
      <c r="N47" s="218"/>
    </row>
    <row r="48" spans="2:15" x14ac:dyDescent="0.3">
      <c r="C48" t="s">
        <v>214</v>
      </c>
      <c r="D48" s="38" t="s">
        <v>9</v>
      </c>
      <c r="E48" s="38" t="s">
        <v>10</v>
      </c>
      <c r="F48" s="38" t="s">
        <v>11</v>
      </c>
      <c r="G48" s="277">
        <v>44348</v>
      </c>
      <c r="H48" s="277">
        <f>EDATE(G48,12)</f>
        <v>44713</v>
      </c>
      <c r="I48" s="277">
        <f t="shared" ref="I48:L48" si="2">EDATE(H48,12)</f>
        <v>45078</v>
      </c>
      <c r="J48" s="277">
        <f t="shared" si="2"/>
        <v>45444</v>
      </c>
      <c r="K48" s="277">
        <f t="shared" si="2"/>
        <v>45809</v>
      </c>
      <c r="L48" s="277">
        <f t="shared" si="2"/>
        <v>46174</v>
      </c>
    </row>
    <row r="49" spans="3:12" x14ac:dyDescent="0.3">
      <c r="C49" t="s">
        <v>215</v>
      </c>
      <c r="D49" s="32">
        <v>0.98</v>
      </c>
      <c r="E49" s="32">
        <v>0.98</v>
      </c>
      <c r="F49" s="32">
        <v>0.98</v>
      </c>
      <c r="G49" s="32">
        <v>0.98</v>
      </c>
      <c r="H49" s="32">
        <v>0.98</v>
      </c>
      <c r="I49" s="32">
        <v>0.98</v>
      </c>
      <c r="J49" s="32">
        <v>0.98</v>
      </c>
      <c r="K49" s="32">
        <v>0.98</v>
      </c>
      <c r="L49" s="32">
        <v>0.98</v>
      </c>
    </row>
    <row r="50" spans="3:12" x14ac:dyDescent="0.3">
      <c r="C50" t="s">
        <v>216</v>
      </c>
      <c r="D50" s="32">
        <v>0.02</v>
      </c>
      <c r="E50" s="32">
        <v>0.02</v>
      </c>
      <c r="F50" s="32">
        <v>0.02</v>
      </c>
      <c r="G50" s="32">
        <v>0.02</v>
      </c>
      <c r="H50" s="32">
        <v>0.02</v>
      </c>
      <c r="I50" s="32">
        <v>0.02</v>
      </c>
      <c r="J50" s="32">
        <v>0.02</v>
      </c>
      <c r="K50" s="32">
        <v>0.02</v>
      </c>
      <c r="L50" s="32">
        <v>0.02</v>
      </c>
    </row>
  </sheetData>
  <mergeCells count="2">
    <mergeCell ref="D22:G22"/>
    <mergeCell ref="B24:B27"/>
  </mergeCells>
  <hyperlinks>
    <hyperlink ref="B3" location="Contents!A1" display="Table of Contents" xr:uid="{00000000-0004-0000-0300-000000000000}"/>
  </hyperlink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U52"/>
  <sheetViews>
    <sheetView zoomScale="85" zoomScaleNormal="85" workbookViewId="0">
      <pane ySplit="8" topLeftCell="A9" activePane="bottomLeft" state="frozen"/>
      <selection pane="bottomLeft" activeCell="J21" sqref="J21"/>
    </sheetView>
  </sheetViews>
  <sheetFormatPr defaultColWidth="9.109375" defaultRowHeight="14.4" outlineLevelRow="1" outlineLevelCol="1" x14ac:dyDescent="0.3"/>
  <cols>
    <col min="1" max="1" width="3.6640625" style="2" customWidth="1"/>
    <col min="2" max="2" width="40.44140625" style="2" customWidth="1"/>
    <col min="3" max="3" width="10.109375" style="2" customWidth="1"/>
    <col min="4" max="7" width="10.6640625" style="2" hidden="1" customWidth="1" outlineLevel="1"/>
    <col min="8" max="8" width="10" style="2" hidden="1" customWidth="1" outlineLevel="1"/>
    <col min="9" max="9" width="10" style="2" customWidth="1" collapsed="1"/>
    <col min="10" max="15" width="10" style="2" customWidth="1"/>
    <col min="16" max="16384" width="9.109375" style="2"/>
  </cols>
  <sheetData>
    <row r="1" spans="1:21" x14ac:dyDescent="0.3">
      <c r="C1" s="18"/>
    </row>
    <row r="2" spans="1:21" ht="18" x14ac:dyDescent="0.35">
      <c r="B2" s="52" t="s">
        <v>90</v>
      </c>
    </row>
    <row r="3" spans="1:21" x14ac:dyDescent="0.3">
      <c r="B3" s="53" t="s">
        <v>83</v>
      </c>
      <c r="L3" s="165"/>
    </row>
    <row r="4" spans="1:21" x14ac:dyDescent="0.3">
      <c r="B4" s="53"/>
      <c r="I4" s="165" t="s">
        <v>390</v>
      </c>
    </row>
    <row r="5" spans="1:21" ht="16.2" x14ac:dyDescent="0.3">
      <c r="B5" s="48" t="s">
        <v>87</v>
      </c>
      <c r="D5" s="48"/>
      <c r="E5" s="48"/>
      <c r="F5" s="48"/>
    </row>
    <row r="6" spans="1:21" x14ac:dyDescent="0.3">
      <c r="C6" s="1"/>
      <c r="O6" s="281" t="s">
        <v>272</v>
      </c>
      <c r="P6" s="2" t="s">
        <v>273</v>
      </c>
      <c r="Q6" s="2" t="s">
        <v>273</v>
      </c>
      <c r="R6" s="2" t="s">
        <v>273</v>
      </c>
      <c r="S6" s="2" t="s">
        <v>273</v>
      </c>
      <c r="T6" s="2" t="s">
        <v>273</v>
      </c>
    </row>
    <row r="7" spans="1:21" x14ac:dyDescent="0.3">
      <c r="D7" s="4" t="s">
        <v>18</v>
      </c>
      <c r="E7" s="4" t="s">
        <v>18</v>
      </c>
      <c r="F7" s="4" t="s">
        <v>18</v>
      </c>
      <c r="G7" s="4" t="s">
        <v>18</v>
      </c>
      <c r="H7" s="138" t="s">
        <v>18</v>
      </c>
      <c r="I7" s="138" t="s">
        <v>18</v>
      </c>
      <c r="J7" s="138" t="s">
        <v>18</v>
      </c>
      <c r="K7" s="138" t="s">
        <v>18</v>
      </c>
      <c r="L7" s="138" t="s">
        <v>18</v>
      </c>
      <c r="M7" s="138" t="s">
        <v>19</v>
      </c>
      <c r="N7" s="138" t="s">
        <v>19</v>
      </c>
      <c r="O7" s="138" t="s">
        <v>19</v>
      </c>
      <c r="P7" s="138" t="s">
        <v>19</v>
      </c>
      <c r="Q7" s="138" t="s">
        <v>19</v>
      </c>
      <c r="R7" s="138" t="s">
        <v>19</v>
      </c>
      <c r="S7" s="138" t="s">
        <v>19</v>
      </c>
      <c r="T7" s="138" t="s">
        <v>19</v>
      </c>
    </row>
    <row r="8" spans="1:21" x14ac:dyDescent="0.3">
      <c r="B8" s="2" t="s">
        <v>5</v>
      </c>
      <c r="D8" s="4" t="s">
        <v>13</v>
      </c>
      <c r="E8" s="4" t="s">
        <v>14</v>
      </c>
      <c r="F8" s="4" t="s">
        <v>15</v>
      </c>
      <c r="G8" s="4" t="s">
        <v>16</v>
      </c>
      <c r="H8" s="138" t="s">
        <v>17</v>
      </c>
      <c r="I8" s="138" t="s">
        <v>6</v>
      </c>
      <c r="J8" s="138" t="s">
        <v>7</v>
      </c>
      <c r="K8" s="138" t="s">
        <v>8</v>
      </c>
      <c r="L8" s="138" t="s">
        <v>9</v>
      </c>
      <c r="M8" s="138" t="s">
        <v>10</v>
      </c>
      <c r="N8" s="138" t="s">
        <v>11</v>
      </c>
      <c r="O8" s="282">
        <v>44348</v>
      </c>
      <c r="P8" s="282">
        <f>EDATE(O8,12)</f>
        <v>44713</v>
      </c>
      <c r="Q8" s="282">
        <f t="shared" ref="Q8:T8" si="0">EDATE(P8,12)</f>
        <v>45078</v>
      </c>
      <c r="R8" s="282">
        <f t="shared" si="0"/>
        <v>45444</v>
      </c>
      <c r="S8" s="282">
        <f t="shared" si="0"/>
        <v>45809</v>
      </c>
      <c r="T8" s="282">
        <f t="shared" si="0"/>
        <v>46174</v>
      </c>
    </row>
    <row r="9" spans="1:21" x14ac:dyDescent="0.3">
      <c r="B9" s="2" t="s">
        <v>125</v>
      </c>
      <c r="C9" s="2" t="s">
        <v>105</v>
      </c>
      <c r="D9" s="14">
        <v>8754.5</v>
      </c>
      <c r="E9" s="14">
        <v>11216</v>
      </c>
      <c r="F9" s="14">
        <v>12310.5</v>
      </c>
      <c r="G9" s="14">
        <v>10367</v>
      </c>
      <c r="H9" s="23">
        <v>7340.5</v>
      </c>
      <c r="I9" s="23">
        <f t="shared" ref="I9" si="1">AVERAGE(H28:I28)</f>
        <v>6656.5</v>
      </c>
      <c r="J9" s="23">
        <f t="shared" ref="J9" si="2">AVERAGE(I28:J28)</f>
        <v>9409.5</v>
      </c>
      <c r="K9" s="23">
        <f t="shared" ref="K9" si="3">AVERAGE(J28:K28)</f>
        <v>11395</v>
      </c>
      <c r="L9" s="23">
        <f t="shared" ref="L9:Q9" si="4">AVERAGE(K28:L28)</f>
        <v>12338.5</v>
      </c>
      <c r="M9" s="23">
        <f t="shared" si="4"/>
        <v>12834.869906164497</v>
      </c>
      <c r="N9" s="23">
        <f t="shared" si="4"/>
        <v>12312.173888544203</v>
      </c>
      <c r="O9" s="23">
        <f>O26</f>
        <v>6189.0833167837691</v>
      </c>
      <c r="P9" s="23">
        <f>P26</f>
        <v>12242.591183096787</v>
      </c>
      <c r="Q9" s="23">
        <f t="shared" si="4"/>
        <v>12249.528575097556</v>
      </c>
      <c r="R9" s="23">
        <f t="shared" ref="R9" si="5">AVERAGE(Q28:R28)</f>
        <v>12313.693938806791</v>
      </c>
      <c r="S9" s="23">
        <f t="shared" ref="S9" si="6">AVERAGE(R28:S28)</f>
        <v>12450.500109299152</v>
      </c>
      <c r="T9" s="23">
        <f t="shared" ref="T9" si="7">AVERAGE(S28:T28)</f>
        <v>12545.890635447297</v>
      </c>
    </row>
    <row r="10" spans="1:21" outlineLevel="1" x14ac:dyDescent="0.3">
      <c r="A10" s="18"/>
      <c r="B10" s="259" t="s">
        <v>152</v>
      </c>
      <c r="C10" s="2" t="s">
        <v>105</v>
      </c>
      <c r="D10" s="14"/>
      <c r="E10" s="14"/>
      <c r="F10" s="14"/>
      <c r="G10" s="14"/>
      <c r="H10" s="23"/>
      <c r="I10" s="23"/>
      <c r="J10" s="23"/>
      <c r="K10" s="23">
        <f>K27</f>
        <v>608</v>
      </c>
      <c r="L10" s="23">
        <f>L27</f>
        <v>10570</v>
      </c>
      <c r="M10" s="23"/>
      <c r="N10" s="23"/>
      <c r="O10" s="23"/>
      <c r="P10" s="23"/>
      <c r="Q10" s="23"/>
      <c r="R10" s="23"/>
      <c r="S10" s="23"/>
      <c r="T10" s="23"/>
      <c r="U10" s="268" t="s">
        <v>255</v>
      </c>
    </row>
    <row r="11" spans="1:21" outlineLevel="1" x14ac:dyDescent="0.3">
      <c r="A11" s="18"/>
      <c r="B11" s="259" t="s">
        <v>154</v>
      </c>
      <c r="C11" s="2" t="s">
        <v>105</v>
      </c>
      <c r="D11" s="14"/>
      <c r="E11" s="14"/>
      <c r="F11" s="14"/>
      <c r="G11" s="14"/>
      <c r="H11" s="23"/>
      <c r="I11" s="23">
        <f t="shared" ref="I11:J11" si="8">I26</f>
        <v>6781</v>
      </c>
      <c r="J11" s="23">
        <f t="shared" si="8"/>
        <v>11679</v>
      </c>
      <c r="K11" s="23">
        <f>K26</f>
        <v>10503</v>
      </c>
      <c r="L11" s="23">
        <v>7971</v>
      </c>
      <c r="M11" s="23"/>
      <c r="N11" s="23"/>
      <c r="O11" s="23"/>
      <c r="P11" s="23"/>
      <c r="Q11" s="23"/>
      <c r="R11" s="23"/>
      <c r="S11" s="23"/>
      <c r="T11" s="23"/>
      <c r="U11" s="268" t="s">
        <v>256</v>
      </c>
    </row>
    <row r="12" spans="1:21" outlineLevel="1" x14ac:dyDescent="0.3">
      <c r="A12" s="18"/>
      <c r="B12" s="259" t="s">
        <v>155</v>
      </c>
      <c r="C12" s="2" t="s">
        <v>105</v>
      </c>
      <c r="D12" s="14"/>
      <c r="E12" s="14"/>
      <c r="F12" s="14"/>
      <c r="G12" s="14"/>
      <c r="H12" s="23"/>
      <c r="I12" s="23"/>
      <c r="J12" s="23"/>
      <c r="K12" s="23"/>
      <c r="L12" s="23">
        <v>303</v>
      </c>
      <c r="M12" s="23"/>
      <c r="N12" s="23"/>
      <c r="O12" s="23"/>
      <c r="P12" s="23"/>
      <c r="Q12" s="23"/>
      <c r="R12" s="23"/>
      <c r="S12" s="23"/>
      <c r="T12" s="23"/>
      <c r="U12" s="268" t="s">
        <v>257</v>
      </c>
    </row>
    <row r="13" spans="1:21" x14ac:dyDescent="0.3">
      <c r="B13" s="2" t="s">
        <v>126</v>
      </c>
      <c r="C13" s="2" t="s">
        <v>106</v>
      </c>
      <c r="D13" s="14">
        <v>2019.5</v>
      </c>
      <c r="E13" s="14">
        <v>2080</v>
      </c>
      <c r="F13" s="14">
        <v>1868.5</v>
      </c>
      <c r="G13" s="14">
        <v>2026</v>
      </c>
      <c r="H13" s="23">
        <v>2021</v>
      </c>
      <c r="I13" s="23">
        <f>AVERAGE(H33:I33)</f>
        <v>1443</v>
      </c>
      <c r="J13" s="23">
        <f>AVERAGE(I33:J33)</f>
        <v>1454.5</v>
      </c>
      <c r="K13" s="23">
        <f t="shared" ref="K13:Q13" si="9">AVERAGE(J33:K33)</f>
        <v>1873.5</v>
      </c>
      <c r="L13" s="23">
        <f t="shared" si="9"/>
        <v>1776</v>
      </c>
      <c r="M13" s="23">
        <f t="shared" si="9"/>
        <v>1633.4197779248977</v>
      </c>
      <c r="N13" s="23">
        <f t="shared" si="9"/>
        <v>1782.0073440840467</v>
      </c>
      <c r="O13" s="23">
        <f>O33</f>
        <v>895.77941503235218</v>
      </c>
      <c r="P13" s="23">
        <f>P33</f>
        <v>1771.9362637654115</v>
      </c>
      <c r="Q13" s="23">
        <f t="shared" si="9"/>
        <v>1772.9403499329781</v>
      </c>
      <c r="R13" s="23">
        <f t="shared" ref="R13" si="10">AVERAGE(Q33:R33)</f>
        <v>1782.2273491583601</v>
      </c>
      <c r="S13" s="23">
        <f t="shared" ref="S13" si="11">AVERAGE(R33:S33)</f>
        <v>1802.028044205417</v>
      </c>
      <c r="T13" s="23">
        <f t="shared" ref="T13" si="12">AVERAGE(S33:T33)</f>
        <v>1815.8344296326243</v>
      </c>
    </row>
    <row r="14" spans="1:21" x14ac:dyDescent="0.3">
      <c r="B14" s="2" t="s">
        <v>127</v>
      </c>
      <c r="C14" s="2" t="s">
        <v>106</v>
      </c>
      <c r="D14" s="14">
        <v>391</v>
      </c>
      <c r="E14" s="14">
        <v>428</v>
      </c>
      <c r="F14" s="14">
        <v>408.5</v>
      </c>
      <c r="G14" s="14">
        <v>408</v>
      </c>
      <c r="H14" s="23">
        <v>367</v>
      </c>
      <c r="I14" s="23">
        <f>AVERAGE(H36:I36)</f>
        <v>277</v>
      </c>
      <c r="J14" s="23">
        <f>AVERAGE(I36:J36)</f>
        <v>298.5</v>
      </c>
      <c r="K14" s="23">
        <f t="shared" ref="K14:Q14" si="13">AVERAGE(J36:K36)</f>
        <v>400.5</v>
      </c>
      <c r="L14" s="23">
        <f t="shared" si="13"/>
        <v>439.5</v>
      </c>
      <c r="M14" s="23">
        <f t="shared" si="13"/>
        <v>396.5</v>
      </c>
      <c r="N14" s="23">
        <f t="shared" si="13"/>
        <v>389</v>
      </c>
      <c r="O14" s="23">
        <f>O36</f>
        <v>194.5</v>
      </c>
      <c r="P14" s="23">
        <f>P36</f>
        <v>394</v>
      </c>
      <c r="Q14" s="23">
        <f t="shared" si="13"/>
        <v>391.5</v>
      </c>
      <c r="R14" s="23">
        <f t="shared" ref="R14" si="14">AVERAGE(Q36:R36)</f>
        <v>384.75</v>
      </c>
      <c r="S14" s="23">
        <f t="shared" ref="S14" si="15">AVERAGE(R36:S36)</f>
        <v>381</v>
      </c>
      <c r="T14" s="23">
        <f t="shared" ref="T14" si="16">AVERAGE(S36:T36)</f>
        <v>381.25</v>
      </c>
    </row>
    <row r="15" spans="1:21" x14ac:dyDescent="0.3">
      <c r="B15" s="2" t="s">
        <v>128</v>
      </c>
      <c r="C15" s="2" t="s">
        <v>106</v>
      </c>
      <c r="D15" s="23">
        <v>733.5</v>
      </c>
      <c r="E15" s="23">
        <v>783</v>
      </c>
      <c r="F15" s="23">
        <v>766.5</v>
      </c>
      <c r="G15" s="23">
        <v>700</v>
      </c>
      <c r="H15" s="23">
        <v>583.5</v>
      </c>
      <c r="I15" s="23">
        <f>I38</f>
        <v>478</v>
      </c>
      <c r="J15" s="23">
        <f>J38</f>
        <v>127</v>
      </c>
      <c r="K15" s="23">
        <f>AVERAGE(J38:K38)</f>
        <v>316.5</v>
      </c>
      <c r="L15" s="23">
        <f t="shared" ref="L15:Q15" si="17">AVERAGE(K38:L38)</f>
        <v>428.5</v>
      </c>
      <c r="M15" s="23">
        <f t="shared" si="17"/>
        <v>334.30415586095637</v>
      </c>
      <c r="N15" s="23">
        <f t="shared" si="17"/>
        <v>323.0777282888979</v>
      </c>
      <c r="O15" s="23">
        <f>O38</f>
        <v>162.40470580404104</v>
      </c>
      <c r="P15" s="23">
        <f>P38</f>
        <v>321.25184257548511</v>
      </c>
      <c r="Q15" s="23">
        <f t="shared" si="17"/>
        <v>321.43388328317394</v>
      </c>
      <c r="R15" s="23">
        <f t="shared" ref="R15" si="18">AVERAGE(Q38:R38)</f>
        <v>323.11761518378478</v>
      </c>
      <c r="S15" s="23">
        <f t="shared" ref="S15" si="19">AVERAGE(R38:S38)</f>
        <v>326.70747893804025</v>
      </c>
      <c r="T15" s="23">
        <f t="shared" ref="T15" si="20">AVERAGE(S38:T38)</f>
        <v>329.21057504171864</v>
      </c>
    </row>
    <row r="16" spans="1:21" x14ac:dyDescent="0.3">
      <c r="B16" s="2" t="s">
        <v>111</v>
      </c>
      <c r="C16" s="2" t="s">
        <v>105</v>
      </c>
      <c r="D16" s="23"/>
      <c r="E16" s="23"/>
      <c r="F16" s="23"/>
      <c r="G16" s="23"/>
      <c r="H16" s="23"/>
      <c r="I16" s="23">
        <f>I42</f>
        <v>386</v>
      </c>
      <c r="J16" s="23">
        <f>J42</f>
        <v>760</v>
      </c>
      <c r="K16" s="23">
        <f>AVERAGE(J42:K42)</f>
        <v>704</v>
      </c>
      <c r="L16" s="23">
        <f t="shared" ref="L16:Q16" si="21">AVERAGE(K42:L42)</f>
        <v>641.5</v>
      </c>
      <c r="M16" s="23">
        <f t="shared" si="21"/>
        <v>657.58059792865185</v>
      </c>
      <c r="N16" s="23">
        <f t="shared" si="21"/>
        <v>691.87400303377194</v>
      </c>
      <c r="O16" s="23">
        <f>O42</f>
        <v>347.79120959922</v>
      </c>
      <c r="P16" s="23">
        <f>P42</f>
        <v>687.96385155316148</v>
      </c>
      <c r="Q16" s="23">
        <f t="shared" si="21"/>
        <v>688.35369344604226</v>
      </c>
      <c r="R16" s="23">
        <f t="shared" ref="R16" si="22">AVERAGE(Q42:R42)</f>
        <v>691.95942119546362</v>
      </c>
      <c r="S16" s="23">
        <f t="shared" ref="S16" si="23">AVERAGE(R42:S42)</f>
        <v>699.64714829184095</v>
      </c>
      <c r="T16" s="23">
        <f t="shared" ref="T16" si="24">AVERAGE(S42:T42)</f>
        <v>705.00755221198233</v>
      </c>
    </row>
    <row r="17" spans="2:21" x14ac:dyDescent="0.3">
      <c r="B17" s="2" t="s">
        <v>129</v>
      </c>
      <c r="C17" s="2" t="s">
        <v>106</v>
      </c>
      <c r="D17" s="26">
        <v>4</v>
      </c>
      <c r="E17" s="26">
        <v>4</v>
      </c>
      <c r="F17" s="26">
        <v>0</v>
      </c>
      <c r="G17" s="26">
        <v>1</v>
      </c>
      <c r="H17" s="26">
        <v>2</v>
      </c>
      <c r="I17" s="104">
        <f>I45</f>
        <v>2</v>
      </c>
      <c r="J17" s="104">
        <f>J45</f>
        <v>1</v>
      </c>
      <c r="K17" s="104">
        <f t="shared" ref="K17:T17" si="25">K45</f>
        <v>0</v>
      </c>
      <c r="L17" s="104">
        <f t="shared" si="25"/>
        <v>0</v>
      </c>
      <c r="M17" s="104">
        <f t="shared" si="25"/>
        <v>1</v>
      </c>
      <c r="N17" s="104">
        <f t="shared" si="25"/>
        <v>1</v>
      </c>
      <c r="O17" s="104">
        <f t="shared" si="25"/>
        <v>1</v>
      </c>
      <c r="P17" s="104">
        <f t="shared" si="25"/>
        <v>1</v>
      </c>
      <c r="Q17" s="104">
        <f t="shared" si="25"/>
        <v>1</v>
      </c>
      <c r="R17" s="104">
        <f t="shared" si="25"/>
        <v>1</v>
      </c>
      <c r="S17" s="104">
        <f t="shared" si="25"/>
        <v>1</v>
      </c>
      <c r="T17" s="104">
        <f t="shared" si="25"/>
        <v>1</v>
      </c>
    </row>
    <row r="18" spans="2:21" x14ac:dyDescent="0.3">
      <c r="B18" s="2" t="s">
        <v>3</v>
      </c>
      <c r="D18" s="27">
        <f t="shared" ref="D18:T18" si="26">SUM(D9:D17)</f>
        <v>11902.5</v>
      </c>
      <c r="E18" s="27">
        <f t="shared" si="26"/>
        <v>14511</v>
      </c>
      <c r="F18" s="27">
        <f t="shared" si="26"/>
        <v>15354</v>
      </c>
      <c r="G18" s="27">
        <f t="shared" si="26"/>
        <v>13502</v>
      </c>
      <c r="H18" s="27">
        <f t="shared" si="26"/>
        <v>10314</v>
      </c>
      <c r="I18" s="149">
        <f t="shared" ref="I18:K18" si="27">SUM(I9,I13:I17)</f>
        <v>9242.5</v>
      </c>
      <c r="J18" s="149">
        <f t="shared" si="27"/>
        <v>12050.5</v>
      </c>
      <c r="K18" s="149">
        <f t="shared" si="27"/>
        <v>14689.5</v>
      </c>
      <c r="L18" s="149">
        <f>SUM(L9,L13:L17)</f>
        <v>15624</v>
      </c>
      <c r="M18" s="28">
        <f t="shared" si="26"/>
        <v>15857.674437879003</v>
      </c>
      <c r="N18" s="28">
        <f t="shared" si="26"/>
        <v>15499.132963950919</v>
      </c>
      <c r="O18" s="28">
        <f t="shared" si="26"/>
        <v>7790.5586472193827</v>
      </c>
      <c r="P18" s="28">
        <f t="shared" si="26"/>
        <v>15418.743140990846</v>
      </c>
      <c r="Q18" s="28">
        <f t="shared" si="26"/>
        <v>15424.756501759752</v>
      </c>
      <c r="R18" s="28">
        <f t="shared" si="26"/>
        <v>15496.7483243444</v>
      </c>
      <c r="S18" s="28">
        <f t="shared" si="26"/>
        <v>15660.88278073445</v>
      </c>
      <c r="T18" s="28">
        <f t="shared" si="26"/>
        <v>15778.193192333623</v>
      </c>
    </row>
    <row r="19" spans="2:21" x14ac:dyDescent="0.3">
      <c r="I19" s="14"/>
      <c r="J19" s="290"/>
      <c r="K19" s="290"/>
      <c r="L19" s="290"/>
      <c r="M19" s="14"/>
      <c r="N19" s="14"/>
      <c r="O19" s="14"/>
    </row>
    <row r="20" spans="2:21" x14ac:dyDescent="0.3">
      <c r="B20" s="2" t="s">
        <v>107</v>
      </c>
      <c r="J20" s="14"/>
      <c r="K20" s="14"/>
      <c r="L20" s="14"/>
      <c r="M20" s="14"/>
      <c r="N20" s="14"/>
      <c r="O20" s="14"/>
    </row>
    <row r="21" spans="2:21" x14ac:dyDescent="0.3">
      <c r="I21" s="14"/>
      <c r="J21" s="14"/>
      <c r="K21" s="14"/>
      <c r="L21" s="14"/>
      <c r="M21" s="14"/>
      <c r="N21" s="14"/>
      <c r="O21" s="14"/>
      <c r="P21" s="14"/>
      <c r="Q21" s="14"/>
    </row>
    <row r="22" spans="2:21" x14ac:dyDescent="0.3">
      <c r="B22" s="14" t="s">
        <v>86</v>
      </c>
    </row>
    <row r="23" spans="2:21" outlineLevel="1" x14ac:dyDescent="0.3">
      <c r="H23" s="18"/>
      <c r="I23" s="29"/>
      <c r="K23" s="30"/>
      <c r="L23" s="165" t="s">
        <v>236</v>
      </c>
      <c r="M23" s="29"/>
      <c r="N23" s="29"/>
      <c r="O23" s="29"/>
      <c r="P23" s="18"/>
      <c r="Q23" s="18"/>
      <c r="R23" s="18"/>
    </row>
    <row r="24" spans="2:21" outlineLevel="1" x14ac:dyDescent="0.3">
      <c r="B24" s="2" t="s">
        <v>114</v>
      </c>
      <c r="H24" s="122" t="s">
        <v>18</v>
      </c>
      <c r="I24" s="122" t="s">
        <v>18</v>
      </c>
      <c r="J24" s="122" t="s">
        <v>18</v>
      </c>
      <c r="K24" s="122" t="s">
        <v>18</v>
      </c>
      <c r="L24" s="122" t="s">
        <v>18</v>
      </c>
      <c r="M24" s="139" t="s">
        <v>19</v>
      </c>
      <c r="N24" s="139" t="s">
        <v>19</v>
      </c>
      <c r="O24" s="139" t="s">
        <v>19</v>
      </c>
      <c r="P24" s="139" t="s">
        <v>19</v>
      </c>
      <c r="Q24" s="139" t="s">
        <v>19</v>
      </c>
      <c r="R24" s="139" t="s">
        <v>19</v>
      </c>
      <c r="S24" s="139" t="s">
        <v>19</v>
      </c>
      <c r="T24" s="139" t="s">
        <v>19</v>
      </c>
    </row>
    <row r="25" spans="2:21" outlineLevel="1" x14ac:dyDescent="0.3">
      <c r="H25" s="108">
        <v>2014</v>
      </c>
      <c r="I25" s="108">
        <v>2015</v>
      </c>
      <c r="J25" s="108">
        <v>2016</v>
      </c>
      <c r="K25" s="108">
        <v>2017</v>
      </c>
      <c r="L25" s="108">
        <v>2018</v>
      </c>
      <c r="M25" s="108">
        <v>2019</v>
      </c>
      <c r="N25" s="108">
        <v>2020</v>
      </c>
      <c r="O25" s="283">
        <v>44348</v>
      </c>
      <c r="P25" s="283">
        <v>44713</v>
      </c>
      <c r="Q25" s="283">
        <v>45078</v>
      </c>
      <c r="R25" s="283">
        <v>45444</v>
      </c>
      <c r="S25" s="283">
        <v>45809</v>
      </c>
      <c r="T25" s="283">
        <v>46174</v>
      </c>
    </row>
    <row r="26" spans="2:21" outlineLevel="1" x14ac:dyDescent="0.3">
      <c r="B26" s="2" t="s">
        <v>122</v>
      </c>
      <c r="E26" s="2">
        <v>12395</v>
      </c>
      <c r="F26" s="2">
        <v>12226</v>
      </c>
      <c r="G26" s="2">
        <v>8508</v>
      </c>
      <c r="H26" s="2">
        <v>6173</v>
      </c>
      <c r="I26" s="2">
        <v>6781</v>
      </c>
      <c r="J26" s="2">
        <v>11679</v>
      </c>
      <c r="K26" s="29">
        <v>10503</v>
      </c>
      <c r="L26" s="29">
        <v>2996</v>
      </c>
      <c r="M26" s="121">
        <v>12103.739812328993</v>
      </c>
      <c r="N26" s="121">
        <v>12520.607964759414</v>
      </c>
      <c r="O26" s="121">
        <v>6189.0833167837691</v>
      </c>
      <c r="P26" s="121">
        <v>12242.591183096787</v>
      </c>
      <c r="Q26" s="121">
        <v>12256.465967098327</v>
      </c>
      <c r="R26" s="121">
        <v>12370.921910515255</v>
      </c>
      <c r="S26" s="121">
        <v>12530.078308083046</v>
      </c>
      <c r="T26" s="121">
        <v>12561.702962811549</v>
      </c>
      <c r="U26" s="2" t="s">
        <v>271</v>
      </c>
    </row>
    <row r="27" spans="2:21" outlineLevel="1" x14ac:dyDescent="0.3">
      <c r="C27" s="2" t="s">
        <v>247</v>
      </c>
      <c r="I27" s="2">
        <f>194+165</f>
        <v>359</v>
      </c>
      <c r="J27" s="2">
        <v>0</v>
      </c>
      <c r="K27" s="29">
        <v>608</v>
      </c>
      <c r="L27" s="18">
        <v>10570</v>
      </c>
    </row>
    <row r="28" spans="2:21" ht="15" outlineLevel="1" thickBot="1" x14ac:dyDescent="0.35">
      <c r="G28" s="111" t="s">
        <v>3</v>
      </c>
      <c r="H28" s="109">
        <f>SUM(H26:H27)</f>
        <v>6173</v>
      </c>
      <c r="I28" s="109">
        <f t="shared" ref="I28:T28" si="28">SUM(I26:I27)</f>
        <v>7140</v>
      </c>
      <c r="J28" s="137">
        <f t="shared" si="28"/>
        <v>11679</v>
      </c>
      <c r="K28" s="137">
        <f t="shared" si="28"/>
        <v>11111</v>
      </c>
      <c r="L28" s="137">
        <f t="shared" si="28"/>
        <v>13566</v>
      </c>
      <c r="M28" s="137">
        <f t="shared" si="28"/>
        <v>12103.739812328993</v>
      </c>
      <c r="N28" s="137">
        <f t="shared" si="28"/>
        <v>12520.607964759414</v>
      </c>
      <c r="O28" s="137">
        <f t="shared" si="28"/>
        <v>6189.0833167837691</v>
      </c>
      <c r="P28" s="137">
        <f t="shared" si="28"/>
        <v>12242.591183096787</v>
      </c>
      <c r="Q28" s="137">
        <f t="shared" si="28"/>
        <v>12256.465967098327</v>
      </c>
      <c r="R28" s="137">
        <f t="shared" si="28"/>
        <v>12370.921910515255</v>
      </c>
      <c r="S28" s="137">
        <f t="shared" si="28"/>
        <v>12530.078308083046</v>
      </c>
      <c r="T28" s="137">
        <f t="shared" si="28"/>
        <v>12561.702962811549</v>
      </c>
    </row>
    <row r="29" spans="2:21" outlineLevel="1" x14ac:dyDescent="0.3">
      <c r="B29" s="144" t="s">
        <v>115</v>
      </c>
      <c r="D29" s="143"/>
      <c r="E29" s="143">
        <v>445</v>
      </c>
      <c r="F29" s="143">
        <v>390</v>
      </c>
      <c r="G29" s="143">
        <v>384</v>
      </c>
      <c r="H29" s="143">
        <v>247</v>
      </c>
      <c r="I29" s="143">
        <v>268</v>
      </c>
      <c r="J29" s="143">
        <v>403</v>
      </c>
      <c r="K29" s="142">
        <v>363</v>
      </c>
      <c r="L29" s="166">
        <v>390</v>
      </c>
      <c r="M29" s="166">
        <f>SUM($J$29:$L$29)/SUM($J$28:$L$28)*M28</f>
        <v>384.85870896282091</v>
      </c>
      <c r="N29" s="166">
        <f t="shared" ref="N29:T29" si="29">SUM($J$29:$L$29)/SUM($J$28:$L$28)*N28</f>
        <v>398.11373108322925</v>
      </c>
      <c r="O29" s="166">
        <f t="shared" si="29"/>
        <v>196.7922850204103</v>
      </c>
      <c r="P29" s="166">
        <f t="shared" si="29"/>
        <v>389.27372119209718</v>
      </c>
      <c r="Q29" s="166">
        <f t="shared" si="29"/>
        <v>389.71489322163239</v>
      </c>
      <c r="R29" s="166">
        <f t="shared" si="29"/>
        <v>393.3542119197831</v>
      </c>
      <c r="S29" s="166">
        <f t="shared" si="29"/>
        <v>398.41485653383216</v>
      </c>
      <c r="T29" s="166">
        <f t="shared" si="29"/>
        <v>399.4204154750289</v>
      </c>
    </row>
    <row r="30" spans="2:21" outlineLevel="1" x14ac:dyDescent="0.3">
      <c r="B30" s="144"/>
      <c r="D30" s="143"/>
      <c r="E30" s="143"/>
      <c r="F30" s="143"/>
      <c r="G30" s="143"/>
      <c r="H30" s="143"/>
      <c r="I30" s="143"/>
      <c r="J30" s="142"/>
      <c r="K30" s="142"/>
      <c r="L30" s="166"/>
      <c r="M30" s="166"/>
      <c r="N30" s="166"/>
      <c r="O30" s="166"/>
      <c r="P30" s="166"/>
      <c r="Q30" s="166"/>
      <c r="R30" s="18"/>
      <c r="S30" s="18"/>
      <c r="T30" s="18"/>
    </row>
    <row r="31" spans="2:21" outlineLevel="1" x14ac:dyDescent="0.3">
      <c r="B31" s="2" t="s">
        <v>123</v>
      </c>
      <c r="G31" s="2" t="s">
        <v>102</v>
      </c>
      <c r="H31" s="14">
        <v>1687</v>
      </c>
      <c r="I31" s="14">
        <v>1199</v>
      </c>
      <c r="J31" s="14">
        <v>1710</v>
      </c>
      <c r="K31" s="121">
        <v>2037</v>
      </c>
      <c r="L31" s="29">
        <v>1515</v>
      </c>
      <c r="M31" s="121">
        <v>1751.8395558497955</v>
      </c>
      <c r="N31" s="121">
        <v>1812.175132318298</v>
      </c>
      <c r="O31" s="121">
        <v>895.77941503235218</v>
      </c>
      <c r="P31" s="121">
        <v>1771.9362637654115</v>
      </c>
      <c r="Q31" s="121">
        <v>1773.9444361005446</v>
      </c>
      <c r="R31" s="121">
        <v>1790.5102622161758</v>
      </c>
      <c r="S31" s="121">
        <v>1813.5458261946583</v>
      </c>
      <c r="T31" s="121">
        <v>1818.1230330705903</v>
      </c>
    </row>
    <row r="32" spans="2:21" outlineLevel="1" x14ac:dyDescent="0.3">
      <c r="G32" s="2" t="s">
        <v>103</v>
      </c>
      <c r="J32" s="2">
        <v>0</v>
      </c>
    </row>
    <row r="33" spans="2:21" ht="15" outlineLevel="1" thickBot="1" x14ac:dyDescent="0.35">
      <c r="B33" s="66"/>
      <c r="G33" s="111" t="s">
        <v>3</v>
      </c>
      <c r="H33" s="109">
        <f>SUM(H31:H32)</f>
        <v>1687</v>
      </c>
      <c r="I33" s="109">
        <f t="shared" ref="I33" si="30">SUM(I31:I32)</f>
        <v>1199</v>
      </c>
      <c r="J33" s="137">
        <f t="shared" ref="J33:T33" si="31">SUM(J31:J32)</f>
        <v>1710</v>
      </c>
      <c r="K33" s="137">
        <f t="shared" si="31"/>
        <v>2037</v>
      </c>
      <c r="L33" s="137">
        <f t="shared" si="31"/>
        <v>1515</v>
      </c>
      <c r="M33" s="137">
        <f t="shared" si="31"/>
        <v>1751.8395558497955</v>
      </c>
      <c r="N33" s="137">
        <f t="shared" si="31"/>
        <v>1812.175132318298</v>
      </c>
      <c r="O33" s="137">
        <f t="shared" si="31"/>
        <v>895.77941503235218</v>
      </c>
      <c r="P33" s="137">
        <f t="shared" si="31"/>
        <v>1771.9362637654115</v>
      </c>
      <c r="Q33" s="137">
        <f t="shared" si="31"/>
        <v>1773.9444361005446</v>
      </c>
      <c r="R33" s="137">
        <f t="shared" si="31"/>
        <v>1790.5102622161758</v>
      </c>
      <c r="S33" s="137">
        <f t="shared" si="31"/>
        <v>1813.5458261946583</v>
      </c>
      <c r="T33" s="137">
        <f t="shared" si="31"/>
        <v>1818.1230330705903</v>
      </c>
    </row>
    <row r="34" spans="2:21" outlineLevel="1" x14ac:dyDescent="0.3">
      <c r="B34" s="2" t="s">
        <v>124</v>
      </c>
      <c r="G34" s="2" t="s">
        <v>102</v>
      </c>
      <c r="H34" s="14">
        <v>286</v>
      </c>
      <c r="I34" s="14">
        <v>257</v>
      </c>
      <c r="J34" s="14">
        <v>329</v>
      </c>
      <c r="K34" s="14">
        <v>472</v>
      </c>
      <c r="L34" s="23">
        <v>407</v>
      </c>
      <c r="M34" s="23">
        <v>386</v>
      </c>
      <c r="N34" s="23">
        <v>392</v>
      </c>
      <c r="O34" s="23">
        <v>194.5</v>
      </c>
      <c r="P34" s="23">
        <v>394</v>
      </c>
      <c r="Q34" s="23">
        <v>389</v>
      </c>
      <c r="R34" s="23">
        <v>380.5</v>
      </c>
      <c r="S34" s="23">
        <v>381.5</v>
      </c>
      <c r="T34" s="23">
        <v>381</v>
      </c>
      <c r="U34" s="18"/>
    </row>
    <row r="35" spans="2:21" outlineLevel="1" x14ac:dyDescent="0.3">
      <c r="G35" s="2" t="s">
        <v>103</v>
      </c>
      <c r="I35" s="2">
        <v>11</v>
      </c>
      <c r="J35" s="2">
        <v>0</v>
      </c>
    </row>
    <row r="36" spans="2:21" ht="15" outlineLevel="1" thickBot="1" x14ac:dyDescent="0.35">
      <c r="B36" s="66"/>
      <c r="G36" s="111" t="s">
        <v>3</v>
      </c>
      <c r="H36" s="109">
        <f>SUM(H34:H35)</f>
        <v>286</v>
      </c>
      <c r="I36" s="109">
        <f t="shared" ref="I36" si="32">SUM(I34:I35)</f>
        <v>268</v>
      </c>
      <c r="J36" s="109">
        <f t="shared" ref="J36:T36" si="33">SUM(J34:J35)</f>
        <v>329</v>
      </c>
      <c r="K36" s="137">
        <f t="shared" si="33"/>
        <v>472</v>
      </c>
      <c r="L36" s="137">
        <f t="shared" si="33"/>
        <v>407</v>
      </c>
      <c r="M36" s="137">
        <f t="shared" si="33"/>
        <v>386</v>
      </c>
      <c r="N36" s="137">
        <f t="shared" si="33"/>
        <v>392</v>
      </c>
      <c r="O36" s="137">
        <f t="shared" si="33"/>
        <v>194.5</v>
      </c>
      <c r="P36" s="137">
        <f t="shared" si="33"/>
        <v>394</v>
      </c>
      <c r="Q36" s="137">
        <f t="shared" si="33"/>
        <v>389</v>
      </c>
      <c r="R36" s="137">
        <f t="shared" si="33"/>
        <v>380.5</v>
      </c>
      <c r="S36" s="137">
        <f t="shared" si="33"/>
        <v>381.5</v>
      </c>
      <c r="T36" s="137">
        <f t="shared" si="33"/>
        <v>381</v>
      </c>
    </row>
    <row r="37" spans="2:21" outlineLevel="1" x14ac:dyDescent="0.3">
      <c r="B37" s="2" t="s">
        <v>104</v>
      </c>
    </row>
    <row r="38" spans="2:21" outlineLevel="1" x14ac:dyDescent="0.3">
      <c r="B38" s="66" t="s">
        <v>100</v>
      </c>
      <c r="H38" s="14">
        <v>504</v>
      </c>
      <c r="I38" s="14">
        <v>478</v>
      </c>
      <c r="J38" s="23">
        <v>127</v>
      </c>
      <c r="K38" s="121">
        <v>506</v>
      </c>
      <c r="L38" s="29">
        <v>351</v>
      </c>
      <c r="M38" s="121">
        <v>317.60831172191274</v>
      </c>
      <c r="N38" s="121">
        <v>328.547144855883</v>
      </c>
      <c r="O38" s="121">
        <v>162.40470580404104</v>
      </c>
      <c r="P38" s="121">
        <v>321.25184257548511</v>
      </c>
      <c r="Q38" s="121">
        <v>321.61592399086271</v>
      </c>
      <c r="R38" s="121">
        <v>324.6193063767069</v>
      </c>
      <c r="S38" s="121">
        <v>328.79565149937361</v>
      </c>
      <c r="T38" s="121">
        <v>329.62549858406368</v>
      </c>
    </row>
    <row r="39" spans="2:21" outlineLevel="1" x14ac:dyDescent="0.3">
      <c r="B39" s="66" t="s">
        <v>101</v>
      </c>
      <c r="J39" s="23">
        <v>439</v>
      </c>
      <c r="K39" s="14">
        <v>490</v>
      </c>
      <c r="L39" s="2">
        <v>253</v>
      </c>
      <c r="M39" s="14">
        <f>AVERAGE(J39:L39)</f>
        <v>394</v>
      </c>
      <c r="N39" s="121">
        <f>N42/M42*M39</f>
        <v>407.56985977922983</v>
      </c>
      <c r="O39" s="121">
        <f t="shared" ref="O39:T39" si="34">O42/N42*N39</f>
        <v>201.46656030468577</v>
      </c>
      <c r="P39" s="121">
        <f t="shared" si="34"/>
        <v>398.5198790564537</v>
      </c>
      <c r="Q39" s="121">
        <f t="shared" si="34"/>
        <v>398.97152994959657</v>
      </c>
      <c r="R39" s="121">
        <f t="shared" si="34"/>
        <v>402.69729094623779</v>
      </c>
      <c r="S39" s="121">
        <f t="shared" si="34"/>
        <v>407.87813766088999</v>
      </c>
      <c r="T39" s="121">
        <f t="shared" si="34"/>
        <v>408.90758096983637</v>
      </c>
    </row>
    <row r="40" spans="2:21" ht="15" outlineLevel="1" thickBot="1" x14ac:dyDescent="0.35">
      <c r="B40" s="66" t="s">
        <v>177</v>
      </c>
      <c r="H40" s="109">
        <f>SUM(H38:H39)</f>
        <v>504</v>
      </c>
      <c r="I40" s="109">
        <f t="shared" ref="I40" si="35">SUM(I38:I39)</f>
        <v>478</v>
      </c>
      <c r="J40" s="109">
        <f t="shared" ref="J40:T40" si="36">SUM(J38:J39)</f>
        <v>566</v>
      </c>
      <c r="K40" s="137">
        <f t="shared" si="36"/>
        <v>996</v>
      </c>
      <c r="L40" s="137">
        <f t="shared" si="36"/>
        <v>604</v>
      </c>
      <c r="M40" s="137">
        <f t="shared" si="36"/>
        <v>711.60831172191274</v>
      </c>
      <c r="N40" s="137">
        <f t="shared" si="36"/>
        <v>736.11700463511283</v>
      </c>
      <c r="O40" s="137">
        <f t="shared" si="36"/>
        <v>363.87126610872679</v>
      </c>
      <c r="P40" s="137">
        <f t="shared" si="36"/>
        <v>719.77172163193882</v>
      </c>
      <c r="Q40" s="137">
        <f t="shared" si="36"/>
        <v>720.58745394045923</v>
      </c>
      <c r="R40" s="137">
        <f t="shared" si="36"/>
        <v>727.31659732294474</v>
      </c>
      <c r="S40" s="137">
        <f t="shared" si="36"/>
        <v>736.6737891602636</v>
      </c>
      <c r="T40" s="137">
        <f t="shared" si="36"/>
        <v>738.53307955390005</v>
      </c>
    </row>
    <row r="41" spans="2:21" outlineLevel="1" x14ac:dyDescent="0.3">
      <c r="B41" s="66" t="s">
        <v>98</v>
      </c>
      <c r="I41" s="23">
        <v>564</v>
      </c>
      <c r="J41" s="18">
        <v>129</v>
      </c>
      <c r="K41" s="2">
        <v>474</v>
      </c>
    </row>
    <row r="42" spans="2:21" outlineLevel="1" x14ac:dyDescent="0.3">
      <c r="B42" s="66" t="s">
        <v>99</v>
      </c>
      <c r="I42" s="23">
        <v>386</v>
      </c>
      <c r="J42" s="18">
        <v>760</v>
      </c>
      <c r="K42" s="121">
        <v>648</v>
      </c>
      <c r="L42" s="29">
        <v>635</v>
      </c>
      <c r="M42" s="121">
        <v>680.16119585730371</v>
      </c>
      <c r="N42" s="121">
        <v>703.58681021024006</v>
      </c>
      <c r="O42" s="121">
        <v>347.79120959922</v>
      </c>
      <c r="P42" s="121">
        <v>687.96385155316148</v>
      </c>
      <c r="Q42" s="121">
        <v>688.74353533892304</v>
      </c>
      <c r="R42" s="121">
        <v>695.17530705200431</v>
      </c>
      <c r="S42" s="121">
        <v>704.11898953167747</v>
      </c>
      <c r="T42" s="121">
        <v>705.8961148922873</v>
      </c>
    </row>
    <row r="43" spans="2:21" ht="15" outlineLevel="1" thickBot="1" x14ac:dyDescent="0.35">
      <c r="B43" s="66" t="s">
        <v>178</v>
      </c>
      <c r="H43" s="109">
        <f>SUM(H41:H42)</f>
        <v>0</v>
      </c>
      <c r="I43" s="109">
        <f t="shared" ref="I43" si="37">SUM(I41:I42)</f>
        <v>950</v>
      </c>
      <c r="J43" s="109">
        <f t="shared" ref="J43:T43" si="38">SUM(J41:J42)</f>
        <v>889</v>
      </c>
      <c r="K43" s="137">
        <f t="shared" si="38"/>
        <v>1122</v>
      </c>
      <c r="L43" s="137">
        <f t="shared" si="38"/>
        <v>635</v>
      </c>
      <c r="M43" s="137">
        <f t="shared" si="38"/>
        <v>680.16119585730371</v>
      </c>
      <c r="N43" s="137">
        <f t="shared" si="38"/>
        <v>703.58681021024006</v>
      </c>
      <c r="O43" s="137">
        <f t="shared" si="38"/>
        <v>347.79120959922</v>
      </c>
      <c r="P43" s="137">
        <f t="shared" si="38"/>
        <v>687.96385155316148</v>
      </c>
      <c r="Q43" s="137">
        <f t="shared" si="38"/>
        <v>688.74353533892304</v>
      </c>
      <c r="R43" s="137">
        <f t="shared" si="38"/>
        <v>695.17530705200431</v>
      </c>
      <c r="S43" s="137">
        <f t="shared" si="38"/>
        <v>704.11898953167747</v>
      </c>
      <c r="T43" s="137">
        <f t="shared" si="38"/>
        <v>705.8961148922873</v>
      </c>
    </row>
    <row r="44" spans="2:21" outlineLevel="1" x14ac:dyDescent="0.3">
      <c r="H44" s="110"/>
      <c r="I44" s="110"/>
      <c r="J44" s="110"/>
    </row>
    <row r="45" spans="2:21" outlineLevel="1" x14ac:dyDescent="0.3">
      <c r="B45" s="2" t="s">
        <v>12</v>
      </c>
      <c r="H45" s="14">
        <v>4</v>
      </c>
      <c r="I45" s="14">
        <v>2</v>
      </c>
      <c r="J45" s="14">
        <v>1</v>
      </c>
      <c r="K45" s="18">
        <v>0</v>
      </c>
      <c r="L45" s="18">
        <f>'Co-Gen F''cast'!C10</f>
        <v>0</v>
      </c>
      <c r="M45" s="18">
        <f>'Co-Gen F''cast'!D10</f>
        <v>1</v>
      </c>
      <c r="N45" s="18">
        <f>'Co-Gen F''cast'!E10</f>
        <v>1</v>
      </c>
      <c r="O45" s="18">
        <f>'Co-Gen F''cast'!F10</f>
        <v>1</v>
      </c>
      <c r="P45" s="18">
        <f>'Co-Gen F''cast'!G10</f>
        <v>1</v>
      </c>
      <c r="Q45" s="18">
        <f>'Co-Gen F''cast'!H10</f>
        <v>1</v>
      </c>
      <c r="R45" s="18">
        <f>'Co-Gen F''cast'!I10</f>
        <v>1</v>
      </c>
      <c r="S45" s="18">
        <f>'Co-Gen F''cast'!J10</f>
        <v>1</v>
      </c>
      <c r="T45" s="18">
        <f>'Co-Gen F''cast'!K10</f>
        <v>1</v>
      </c>
    </row>
    <row r="46" spans="2:21" outlineLevel="1" x14ac:dyDescent="0.3"/>
    <row r="47" spans="2:21" outlineLevel="1" x14ac:dyDescent="0.3">
      <c r="B47" s="2" t="s">
        <v>141</v>
      </c>
      <c r="J47" s="14">
        <f>J28+J33+J38+J42</f>
        <v>14276</v>
      </c>
      <c r="K47" s="14">
        <f>K28+K33+K38+K42</f>
        <v>14302</v>
      </c>
      <c r="L47" s="14">
        <f t="shared" ref="L47:T47" si="39">L28+L33+L38+L42</f>
        <v>16067</v>
      </c>
      <c r="M47" s="14">
        <f t="shared" si="39"/>
        <v>14853.348875758005</v>
      </c>
      <c r="N47" s="14">
        <f t="shared" si="39"/>
        <v>15364.917052143835</v>
      </c>
      <c r="O47" s="14">
        <f t="shared" si="39"/>
        <v>7595.0586472193827</v>
      </c>
      <c r="P47" s="14">
        <f t="shared" si="39"/>
        <v>15023.743140990846</v>
      </c>
      <c r="Q47" s="14">
        <f t="shared" si="39"/>
        <v>15040.769862528658</v>
      </c>
      <c r="R47" s="14">
        <f t="shared" si="39"/>
        <v>15181.226786160143</v>
      </c>
      <c r="S47" s="14">
        <f t="shared" si="39"/>
        <v>15376.538775308756</v>
      </c>
      <c r="T47" s="14">
        <f t="shared" si="39"/>
        <v>15415.347609358492</v>
      </c>
    </row>
    <row r="48" spans="2:21" outlineLevel="1" x14ac:dyDescent="0.3">
      <c r="B48" s="2" t="s">
        <v>92</v>
      </c>
      <c r="L48" s="14">
        <v>0</v>
      </c>
      <c r="M48" s="14">
        <v>0</v>
      </c>
      <c r="N48" s="14">
        <v>0</v>
      </c>
      <c r="O48" s="14">
        <v>0</v>
      </c>
      <c r="P48" s="14">
        <v>0</v>
      </c>
      <c r="Q48" s="14">
        <v>0</v>
      </c>
      <c r="R48" s="14">
        <v>0</v>
      </c>
      <c r="S48" s="14">
        <v>0</v>
      </c>
      <c r="T48" s="14">
        <v>0</v>
      </c>
    </row>
    <row r="50" spans="2:20" x14ac:dyDescent="0.3">
      <c r="B50" s="18"/>
      <c r="C50" s="18"/>
      <c r="D50" s="18"/>
      <c r="E50" s="18"/>
      <c r="F50" s="18"/>
      <c r="G50" s="18"/>
      <c r="H50" s="18"/>
      <c r="I50" s="18"/>
      <c r="J50" s="18"/>
      <c r="K50" s="18"/>
      <c r="L50" s="23"/>
      <c r="M50" s="23"/>
      <c r="N50" s="23"/>
      <c r="O50" s="23"/>
      <c r="P50" s="23"/>
      <c r="Q50" s="23"/>
      <c r="R50" s="23"/>
      <c r="S50" s="23"/>
      <c r="T50" s="23"/>
    </row>
    <row r="51" spans="2:20" x14ac:dyDescent="0.3">
      <c r="N51" s="265"/>
      <c r="O51" s="265"/>
      <c r="P51" s="265"/>
      <c r="Q51" s="265"/>
      <c r="R51" s="265"/>
      <c r="S51" s="265"/>
      <c r="T51" s="265"/>
    </row>
    <row r="52" spans="2:20" x14ac:dyDescent="0.3">
      <c r="B52" s="18"/>
      <c r="C52" s="18"/>
      <c r="D52" s="18"/>
      <c r="E52" s="18"/>
      <c r="F52" s="18"/>
      <c r="G52" s="18"/>
      <c r="H52" s="18"/>
      <c r="I52" s="18"/>
      <c r="J52" s="18"/>
      <c r="K52" s="18"/>
      <c r="L52" s="18"/>
      <c r="M52" s="18"/>
      <c r="N52" s="29"/>
      <c r="O52" s="29"/>
      <c r="P52" s="29"/>
      <c r="Q52" s="29"/>
      <c r="R52" s="29"/>
      <c r="S52" s="29"/>
      <c r="T52" s="29"/>
    </row>
  </sheetData>
  <hyperlinks>
    <hyperlink ref="B3" location="Contents!A1" display="Table of Contents" xr:uid="{00000000-0004-0000-0400-000000000000}"/>
  </hyperlinks>
  <pageMargins left="0.25" right="0.25" top="0.75" bottom="0.75" header="0.3" footer="0.3"/>
  <pageSetup paperSize="9" scale="83" orientation="landscape" r:id="rId1"/>
  <colBreaks count="1" manualBreakCount="1">
    <brk id="1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J42"/>
  <sheetViews>
    <sheetView zoomScale="85" zoomScaleNormal="85" workbookViewId="0">
      <pane ySplit="5" topLeftCell="A6" activePane="bottomLeft" state="frozen"/>
      <selection pane="bottomLeft" activeCell="E42" sqref="E42"/>
    </sheetView>
  </sheetViews>
  <sheetFormatPr defaultRowHeight="14.4" outlineLevelCol="1" x14ac:dyDescent="0.3"/>
  <cols>
    <col min="1" max="1" width="4.44140625" customWidth="1"/>
    <col min="2" max="2" width="46" customWidth="1"/>
    <col min="3" max="4" width="13.6640625" customWidth="1" outlineLevel="1"/>
    <col min="5" max="5" width="12.6640625" customWidth="1"/>
    <col min="6" max="8" width="11.5546875" customWidth="1"/>
    <col min="9" max="9" width="9.88671875" customWidth="1"/>
  </cols>
  <sheetData>
    <row r="1" spans="2:9" x14ac:dyDescent="0.3">
      <c r="E1" s="520" t="s">
        <v>386</v>
      </c>
      <c r="F1" s="520"/>
    </row>
    <row r="2" spans="2:9" x14ac:dyDescent="0.3">
      <c r="B2" s="1" t="s">
        <v>179</v>
      </c>
    </row>
    <row r="3" spans="2:9" x14ac:dyDescent="0.3">
      <c r="B3" t="s">
        <v>182</v>
      </c>
      <c r="E3" s="519" t="s">
        <v>181</v>
      </c>
      <c r="F3" s="519"/>
      <c r="G3" s="519"/>
      <c r="H3" s="519"/>
    </row>
    <row r="4" spans="2:9" x14ac:dyDescent="0.3">
      <c r="C4" s="103">
        <v>2015</v>
      </c>
      <c r="D4" s="103">
        <v>2015</v>
      </c>
      <c r="E4" s="103">
        <v>2015</v>
      </c>
      <c r="F4" s="103">
        <v>2016</v>
      </c>
      <c r="G4" s="103">
        <v>2017</v>
      </c>
      <c r="H4" s="437">
        <v>2018</v>
      </c>
    </row>
    <row r="5" spans="2:9" x14ac:dyDescent="0.3">
      <c r="B5" s="13" t="s">
        <v>110</v>
      </c>
      <c r="C5" s="103" t="s">
        <v>108</v>
      </c>
      <c r="D5" s="103" t="s">
        <v>109</v>
      </c>
      <c r="E5" s="103" t="s">
        <v>3</v>
      </c>
      <c r="F5" s="103" t="s">
        <v>3</v>
      </c>
      <c r="G5" s="103" t="s">
        <v>3</v>
      </c>
      <c r="H5" s="437" t="s">
        <v>3</v>
      </c>
    </row>
    <row r="6" spans="2:9" x14ac:dyDescent="0.3">
      <c r="B6" t="s">
        <v>125</v>
      </c>
      <c r="C6" s="485"/>
      <c r="D6" s="485"/>
      <c r="E6" s="485"/>
      <c r="F6" s="485"/>
      <c r="G6" s="485"/>
      <c r="H6" s="485"/>
    </row>
    <row r="7" spans="2:9" x14ac:dyDescent="0.3">
      <c r="B7" t="s">
        <v>126</v>
      </c>
      <c r="C7" s="485"/>
      <c r="D7" s="485"/>
      <c r="E7" s="485"/>
      <c r="F7" s="485"/>
      <c r="G7" s="485"/>
      <c r="H7" s="485"/>
    </row>
    <row r="8" spans="2:9" x14ac:dyDescent="0.3">
      <c r="B8" t="s">
        <v>127</v>
      </c>
      <c r="C8" s="485"/>
      <c r="D8" s="485"/>
      <c r="E8" s="485"/>
      <c r="F8" s="485"/>
      <c r="G8" s="485"/>
      <c r="H8" s="485"/>
    </row>
    <row r="9" spans="2:9" x14ac:dyDescent="0.3">
      <c r="B9" t="s">
        <v>130</v>
      </c>
      <c r="C9" s="485"/>
      <c r="D9" s="485"/>
      <c r="E9" s="485"/>
      <c r="F9" s="485"/>
      <c r="G9" s="485"/>
      <c r="H9" s="485"/>
    </row>
    <row r="10" spans="2:9" x14ac:dyDescent="0.3">
      <c r="B10" t="s">
        <v>128</v>
      </c>
      <c r="C10" s="485"/>
      <c r="D10" s="485"/>
      <c r="E10" s="485"/>
      <c r="F10" s="485"/>
      <c r="G10" s="485"/>
      <c r="H10" s="485"/>
    </row>
    <row r="11" spans="2:9" x14ac:dyDescent="0.3">
      <c r="B11" s="114" t="s">
        <v>111</v>
      </c>
      <c r="C11" s="485"/>
      <c r="D11" s="485"/>
      <c r="E11" s="485"/>
      <c r="F11" s="485"/>
      <c r="G11" s="485"/>
      <c r="H11" s="485"/>
    </row>
    <row r="12" spans="2:9" x14ac:dyDescent="0.3">
      <c r="B12" t="s">
        <v>129</v>
      </c>
      <c r="C12" s="485"/>
      <c r="D12" s="485"/>
      <c r="E12" s="485"/>
      <c r="F12" s="485"/>
      <c r="G12" s="485"/>
      <c r="H12" s="485"/>
    </row>
    <row r="13" spans="2:9" ht="15" thickBot="1" x14ac:dyDescent="0.35">
      <c r="C13" s="486"/>
      <c r="D13" s="486"/>
      <c r="E13" s="486"/>
      <c r="F13" s="486"/>
      <c r="G13" s="486"/>
      <c r="H13" s="486"/>
    </row>
    <row r="14" spans="2:9" x14ac:dyDescent="0.3">
      <c r="B14" s="13" t="s">
        <v>180</v>
      </c>
    </row>
    <row r="15" spans="2:9" x14ac:dyDescent="0.3">
      <c r="B15" t="s">
        <v>125</v>
      </c>
      <c r="C15" s="484"/>
      <c r="D15" s="485"/>
      <c r="E15" s="485"/>
      <c r="F15" s="484"/>
      <c r="G15" s="484"/>
      <c r="H15" s="484"/>
      <c r="I15" t="s">
        <v>221</v>
      </c>
    </row>
    <row r="16" spans="2:9" x14ac:dyDescent="0.3">
      <c r="B16" t="s">
        <v>126</v>
      </c>
      <c r="C16" s="484"/>
      <c r="D16" s="485"/>
      <c r="E16" s="485"/>
      <c r="F16" s="484"/>
      <c r="G16" s="484"/>
      <c r="H16" s="484"/>
      <c r="I16" t="s">
        <v>221</v>
      </c>
    </row>
    <row r="17" spans="2:10" x14ac:dyDescent="0.3">
      <c r="B17" t="s">
        <v>127</v>
      </c>
      <c r="C17" s="484"/>
      <c r="D17" s="485"/>
      <c r="E17" s="485"/>
      <c r="F17" s="484"/>
      <c r="G17" s="484"/>
      <c r="H17" s="484"/>
      <c r="I17" t="s">
        <v>221</v>
      </c>
    </row>
    <row r="18" spans="2:10" x14ac:dyDescent="0.3">
      <c r="B18" t="s">
        <v>130</v>
      </c>
      <c r="C18" s="484"/>
      <c r="D18" s="485"/>
      <c r="E18" s="485"/>
      <c r="F18" s="484"/>
      <c r="G18" s="484"/>
      <c r="H18" s="484"/>
      <c r="I18" t="s">
        <v>221</v>
      </c>
      <c r="J18" s="54"/>
    </row>
    <row r="19" spans="2:10" x14ac:dyDescent="0.3">
      <c r="B19" t="s">
        <v>128</v>
      </c>
      <c r="C19" s="484"/>
      <c r="D19" s="485"/>
      <c r="E19" s="485"/>
      <c r="F19" s="484"/>
      <c r="G19" s="484"/>
      <c r="H19" s="484"/>
      <c r="I19" t="s">
        <v>221</v>
      </c>
    </row>
    <row r="20" spans="2:10" x14ac:dyDescent="0.3">
      <c r="B20" s="114" t="s">
        <v>111</v>
      </c>
      <c r="C20" s="484"/>
      <c r="D20" s="485"/>
      <c r="E20" s="485"/>
      <c r="F20" s="484"/>
      <c r="G20" s="484"/>
      <c r="H20" s="484"/>
      <c r="I20" t="s">
        <v>221</v>
      </c>
    </row>
    <row r="21" spans="2:10" x14ac:dyDescent="0.3">
      <c r="B21" t="s">
        <v>129</v>
      </c>
      <c r="C21" s="484"/>
      <c r="D21" s="485"/>
      <c r="E21" s="485"/>
      <c r="F21" s="484"/>
      <c r="G21" s="484"/>
      <c r="H21" s="484"/>
      <c r="I21" t="s">
        <v>221</v>
      </c>
    </row>
    <row r="22" spans="2:10" ht="15" thickBot="1" x14ac:dyDescent="0.35">
      <c r="C22" s="486"/>
      <c r="D22" s="486"/>
      <c r="E22" s="486"/>
      <c r="F22" s="486"/>
      <c r="G22" s="486"/>
      <c r="H22" s="486"/>
    </row>
    <row r="23" spans="2:10" x14ac:dyDescent="0.3">
      <c r="B23" s="13" t="s">
        <v>183</v>
      </c>
    </row>
    <row r="24" spans="2:10" x14ac:dyDescent="0.3">
      <c r="B24" t="s">
        <v>125</v>
      </c>
      <c r="C24" s="502">
        <v>5286.2036900000021</v>
      </c>
      <c r="D24" s="227">
        <v>7127.7134000000024</v>
      </c>
      <c r="E24" s="227">
        <v>12413.917090000004</v>
      </c>
      <c r="F24" s="225">
        <v>27424.690842015596</v>
      </c>
      <c r="G24" s="225">
        <v>22125.920894607705</v>
      </c>
      <c r="H24" s="225">
        <f>SUMIF(Capex_ActualCY18!$C$4:$C$10,'2015-18_Actuals'!B24,Capex_ActualCY18!$D$4:$D$10)/Thousands</f>
        <v>39195.811750000001</v>
      </c>
    </row>
    <row r="25" spans="2:10" x14ac:dyDescent="0.3">
      <c r="B25" t="s">
        <v>126</v>
      </c>
      <c r="C25" s="502">
        <v>3483.2379299999993</v>
      </c>
      <c r="D25" s="227">
        <v>5541.0088499999993</v>
      </c>
      <c r="E25" s="227">
        <v>9024.2467799999977</v>
      </c>
      <c r="F25" s="225">
        <v>11026.918443193479</v>
      </c>
      <c r="G25" s="225">
        <v>10303.302745382258</v>
      </c>
      <c r="H25" s="225">
        <f>SUMIF(Capex_ActualCY18!$C$4:$C$10,'2015-18_Actuals'!B25,Capex_ActualCY18!$D$4:$D$10)/Thousands</f>
        <v>11662.520239999998</v>
      </c>
    </row>
    <row r="26" spans="2:10" x14ac:dyDescent="0.3">
      <c r="B26" t="s">
        <v>127</v>
      </c>
      <c r="C26" s="502">
        <v>5192.42659</v>
      </c>
      <c r="D26" s="227">
        <v>9259.6196199999995</v>
      </c>
      <c r="E26" s="227">
        <v>14452.04621</v>
      </c>
      <c r="F26" s="225">
        <v>13561.935814521432</v>
      </c>
      <c r="G26" s="225">
        <v>19143.681197049449</v>
      </c>
      <c r="H26" s="225">
        <f>SUMIF(Capex_ActualCY18!$C$4:$C$10,'2015-18_Actuals'!B26,Capex_ActualCY18!$D$4:$D$10)/Thousands</f>
        <v>27575.948430000004</v>
      </c>
    </row>
    <row r="27" spans="2:10" x14ac:dyDescent="0.3">
      <c r="B27" t="s">
        <v>130</v>
      </c>
      <c r="C27" s="502">
        <v>397.03699999999998</v>
      </c>
      <c r="D27" s="227">
        <v>528.57722999999999</v>
      </c>
      <c r="E27" s="227">
        <v>925.61422999999991</v>
      </c>
      <c r="F27" s="225">
        <v>1097.3445713851438</v>
      </c>
      <c r="G27" s="225">
        <v>560.9968786148562</v>
      </c>
      <c r="H27" s="225">
        <f>SUMIF(Capex_ActualCY18!$C$4:$C$10,'2015-18_Actuals'!B27,Capex_ActualCY18!$D$4:$D$10)/Thousands</f>
        <v>1004.78701</v>
      </c>
      <c r="J27" s="54"/>
    </row>
    <row r="28" spans="2:10" x14ac:dyDescent="0.3">
      <c r="B28" t="s">
        <v>128</v>
      </c>
      <c r="C28" s="502">
        <v>5747.3549499999917</v>
      </c>
      <c r="D28" s="227">
        <v>331.40764000000013</v>
      </c>
      <c r="E28" s="227">
        <v>6078.7625899999921</v>
      </c>
      <c r="F28" s="225">
        <v>2825.6758471239596</v>
      </c>
      <c r="G28" s="225">
        <v>6159.880008597811</v>
      </c>
      <c r="H28" s="225">
        <f>SUMIF(Capex_ActualCY18!$C$4:$C$10,'2015-18_Actuals'!B28,Capex_ActualCY18!$D$4:$D$10)/Thousands</f>
        <v>7310.2184900000002</v>
      </c>
    </row>
    <row r="29" spans="2:10" x14ac:dyDescent="0.3">
      <c r="B29" s="114" t="s">
        <v>111</v>
      </c>
      <c r="C29" s="502">
        <v>0</v>
      </c>
      <c r="D29" s="227">
        <v>8365.6878253068444</v>
      </c>
      <c r="E29" s="227">
        <v>8365.6878253068444</v>
      </c>
      <c r="F29" s="225">
        <v>6681.6709663042202</v>
      </c>
      <c r="G29" s="225">
        <v>6583.498675170129</v>
      </c>
      <c r="H29" s="225">
        <f>SUMIF(Capex_ActualCY18!$C$4:$C$10,'2015-18_Actuals'!B29,Capex_ActualCY18!$D$4:$D$10)/Thousands</f>
        <v>4825.4054100000003</v>
      </c>
    </row>
    <row r="30" spans="2:10" x14ac:dyDescent="0.3">
      <c r="B30" t="s">
        <v>129</v>
      </c>
      <c r="C30" s="502">
        <v>2235.8541500000006</v>
      </c>
      <c r="D30" s="227">
        <v>18957.273880000004</v>
      </c>
      <c r="E30" s="227">
        <v>21193.128030000003</v>
      </c>
      <c r="F30" s="225">
        <v>386.06555692662835</v>
      </c>
      <c r="G30" s="225">
        <v>126.15343307337135</v>
      </c>
      <c r="H30" s="225">
        <f>SUMIF(Capex_ActualCY18!$C$4:$C$10,'2015-18_Actuals'!B30,Capex_ActualCY18!$D$4:$D$10)/Thousands</f>
        <v>128.63875000000002</v>
      </c>
    </row>
    <row r="31" spans="2:10" ht="15" thickBot="1" x14ac:dyDescent="0.35">
      <c r="C31" s="470">
        <f>SUM(C24:C30)</f>
        <v>22342.11430999999</v>
      </c>
      <c r="D31" s="470">
        <f>SUM(D24:D30)</f>
        <v>50111.288445306855</v>
      </c>
      <c r="E31" s="470">
        <f t="shared" ref="E31:H31" si="0">SUM(E24:E30)</f>
        <v>72453.402755306844</v>
      </c>
      <c r="F31" s="470">
        <f t="shared" si="0"/>
        <v>63004.302041470459</v>
      </c>
      <c r="G31" s="470">
        <f t="shared" si="0"/>
        <v>65003.433832495582</v>
      </c>
      <c r="H31" s="470">
        <f t="shared" si="0"/>
        <v>91703.33008</v>
      </c>
    </row>
    <row r="32" spans="2:10" x14ac:dyDescent="0.3">
      <c r="F32" s="113">
        <v>0</v>
      </c>
      <c r="G32" s="116">
        <v>0</v>
      </c>
      <c r="H32" s="116"/>
    </row>
    <row r="33" spans="2:8" x14ac:dyDescent="0.3">
      <c r="B33" s="224"/>
      <c r="C33" s="224"/>
      <c r="D33" s="224"/>
      <c r="E33" s="224"/>
      <c r="F33" s="224"/>
      <c r="G33" s="224"/>
      <c r="H33" s="224"/>
    </row>
    <row r="34" spans="2:8" x14ac:dyDescent="0.3">
      <c r="B34" s="13" t="s">
        <v>198</v>
      </c>
      <c r="E34" s="208">
        <v>2015</v>
      </c>
      <c r="F34" s="208">
        <v>2016</v>
      </c>
      <c r="G34" s="208">
        <v>2017</v>
      </c>
      <c r="H34" s="256">
        <v>2018</v>
      </c>
    </row>
    <row r="35" spans="2:8" x14ac:dyDescent="0.3">
      <c r="B35" t="s">
        <v>125</v>
      </c>
      <c r="C35" s="116">
        <v>278.55505879290706</v>
      </c>
      <c r="D35" s="116">
        <v>1116.0288400000002</v>
      </c>
      <c r="E35" s="113">
        <f t="shared" ref="E35:E41" si="1">SUM(C35:D35)</f>
        <v>1394.5838987929073</v>
      </c>
      <c r="F35" s="225">
        <v>785.89760743952706</v>
      </c>
      <c r="G35" s="225">
        <v>2441.3998823089937</v>
      </c>
      <c r="H35" s="225">
        <f>SUMIF(Capex_ActualCY18!$C$4:$C$10,'2015-18_Actuals'!B35,Capex_ActualCY18!$E$4:$E$10)/Thousands</f>
        <v>3246.423318688333</v>
      </c>
    </row>
    <row r="36" spans="2:8" x14ac:dyDescent="0.3">
      <c r="B36" t="s">
        <v>126</v>
      </c>
      <c r="C36" s="116">
        <v>1231.7008990929278</v>
      </c>
      <c r="D36" s="116">
        <v>1141.3188700000003</v>
      </c>
      <c r="E36" s="113">
        <f t="shared" si="1"/>
        <v>2373.0197690929281</v>
      </c>
      <c r="F36" s="225">
        <v>1105.7451645339115</v>
      </c>
      <c r="G36" s="225">
        <v>1419.3092075982597</v>
      </c>
      <c r="H36" s="225">
        <f>SUMIF(Capex_ActualCY18!$C$4:$C$10,'2015-18_Actuals'!B36,Capex_ActualCY18!$E$4:$E$10)/Thousands</f>
        <v>1305.1781561413127</v>
      </c>
    </row>
    <row r="37" spans="2:8" x14ac:dyDescent="0.3">
      <c r="B37" t="s">
        <v>127</v>
      </c>
      <c r="C37" s="116">
        <v>1007.6514113822991</v>
      </c>
      <c r="D37" s="116">
        <v>-322.70006000000001</v>
      </c>
      <c r="E37" s="113">
        <f t="shared" si="1"/>
        <v>684.95135138229909</v>
      </c>
      <c r="F37" s="225">
        <v>1641.7835912540222</v>
      </c>
      <c r="G37" s="225">
        <v>2506.8524562693015</v>
      </c>
      <c r="H37" s="225">
        <f>SUMIF(Capex_ActualCY18!$C$4:$C$10,'2015-18_Actuals'!B37,Capex_ActualCY18!$E$4:$E$10)/Thousands</f>
        <v>2871.5183360928149</v>
      </c>
    </row>
    <row r="38" spans="2:8" x14ac:dyDescent="0.3">
      <c r="B38" t="s">
        <v>130</v>
      </c>
      <c r="C38" s="116">
        <v>141.94431044627703</v>
      </c>
      <c r="D38" s="116">
        <v>109.65589</v>
      </c>
      <c r="E38" s="113">
        <f t="shared" si="1"/>
        <v>251.60020044627703</v>
      </c>
      <c r="F38" s="225">
        <v>119.58074433804674</v>
      </c>
      <c r="G38" s="225">
        <v>54.74877781104739</v>
      </c>
      <c r="H38" s="225">
        <f>SUMIF(Capex_ActualCY18!$C$4:$C$10,'2015-18_Actuals'!B38,Capex_ActualCY18!$E$4:$E$10)/Thousands</f>
        <v>110.39623905137972</v>
      </c>
    </row>
    <row r="39" spans="2:8" x14ac:dyDescent="0.3">
      <c r="B39" t="s">
        <v>128</v>
      </c>
      <c r="C39" s="116">
        <v>1082.8833998216646</v>
      </c>
      <c r="D39" s="116">
        <v>53.226559999999999</v>
      </c>
      <c r="E39" s="113">
        <f t="shared" si="1"/>
        <v>1136.1099598216647</v>
      </c>
      <c r="F39" s="225">
        <v>319.01576359771144</v>
      </c>
      <c r="G39" s="225">
        <v>809.27374727057759</v>
      </c>
      <c r="H39" s="225">
        <f>SUMIF(Capex_ActualCY18!$C$4:$C$10,'2015-18_Actuals'!B39,Capex_ActualCY18!$E$4:$E$10)/Thousands</f>
        <v>788.19170542195161</v>
      </c>
    </row>
    <row r="40" spans="2:8" x14ac:dyDescent="0.3">
      <c r="B40" s="114" t="s">
        <v>111</v>
      </c>
      <c r="C40" s="116">
        <v>0</v>
      </c>
      <c r="D40" s="116">
        <v>1337.2520799999998</v>
      </c>
      <c r="E40" s="113">
        <f t="shared" si="1"/>
        <v>1337.2520799999998</v>
      </c>
      <c r="F40" s="225">
        <v>590.73542061867317</v>
      </c>
      <c r="G40" s="225">
        <v>-60.061812869673595</v>
      </c>
      <c r="H40" s="225">
        <f>SUMIF(Capex_ActualCY18!$C$4:$C$10,'2015-18_Actuals'!B40,Capex_ActualCY18!$E$4:$E$10)/Thousands</f>
        <v>574.9676209488315</v>
      </c>
    </row>
    <row r="41" spans="2:8" x14ac:dyDescent="0.3">
      <c r="B41" t="s">
        <v>129</v>
      </c>
      <c r="C41" s="116">
        <v>1194.1119310891322</v>
      </c>
      <c r="D41" s="116">
        <v>-76.724179999999905</v>
      </c>
      <c r="E41" s="113">
        <f t="shared" si="1"/>
        <v>1117.3877510891323</v>
      </c>
      <c r="F41" s="225">
        <v>10.745035529615437</v>
      </c>
      <c r="G41" s="225">
        <v>8.7793607122857207</v>
      </c>
      <c r="H41" s="225">
        <f>SUMIF(Capex_ActualCY18!$C$4:$C$10,'2015-18_Actuals'!B41,Capex_ActualCY18!$E$4:$E$10)/Thousands</f>
        <v>5.0254222815774989</v>
      </c>
    </row>
    <row r="42" spans="2:8" ht="15" thickBot="1" x14ac:dyDescent="0.35">
      <c r="C42" s="115">
        <f t="shared" ref="C42:H42" si="2">SUM(C35:C41)</f>
        <v>4936.847010625208</v>
      </c>
      <c r="D42" s="115">
        <f t="shared" si="2"/>
        <v>3358.0580000000004</v>
      </c>
      <c r="E42" s="115">
        <f t="shared" si="2"/>
        <v>8294.9050106252089</v>
      </c>
      <c r="F42" s="115">
        <f t="shared" si="2"/>
        <v>4573.5033273115068</v>
      </c>
      <c r="G42" s="115">
        <f t="shared" si="2"/>
        <v>7180.3016191007928</v>
      </c>
      <c r="H42" s="115">
        <f t="shared" si="2"/>
        <v>8901.7007986262015</v>
      </c>
    </row>
  </sheetData>
  <mergeCells count="2">
    <mergeCell ref="E3:H3"/>
    <mergeCell ref="E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F26"/>
  <sheetViews>
    <sheetView zoomScale="85" zoomScaleNormal="85" workbookViewId="0">
      <selection activeCell="D9" sqref="D9"/>
    </sheetView>
  </sheetViews>
  <sheetFormatPr defaultRowHeight="14.4" x14ac:dyDescent="0.3"/>
  <cols>
    <col min="1" max="1" width="5.21875" customWidth="1"/>
    <col min="3" max="3" width="37.44140625" customWidth="1"/>
    <col min="4" max="4" width="14.33203125" customWidth="1"/>
    <col min="5" max="5" width="12.6640625" bestFit="1" customWidth="1"/>
    <col min="6" max="6" width="12.6640625" customWidth="1"/>
  </cols>
  <sheetData>
    <row r="2" spans="2:6" x14ac:dyDescent="0.3">
      <c r="B2" s="1" t="s">
        <v>384</v>
      </c>
      <c r="E2" s="1"/>
      <c r="F2" s="1"/>
    </row>
    <row r="3" spans="2:6" ht="45" customHeight="1" x14ac:dyDescent="0.3">
      <c r="D3" s="471" t="s">
        <v>388</v>
      </c>
      <c r="E3" s="416" t="s">
        <v>246</v>
      </c>
      <c r="F3" s="416" t="s">
        <v>3</v>
      </c>
    </row>
    <row r="4" spans="2:6" x14ac:dyDescent="0.3">
      <c r="B4" s="260">
        <v>1012</v>
      </c>
      <c r="C4" s="260" t="s">
        <v>125</v>
      </c>
      <c r="D4" s="234">
        <v>39195811.75</v>
      </c>
      <c r="E4" s="234">
        <v>3246423.318688333</v>
      </c>
      <c r="F4" s="234">
        <f>D4+E4</f>
        <v>42442235.068688333</v>
      </c>
    </row>
    <row r="5" spans="2:6" x14ac:dyDescent="0.3">
      <c r="B5" s="260">
        <v>1013</v>
      </c>
      <c r="C5" s="260" t="s">
        <v>126</v>
      </c>
      <c r="D5" s="234">
        <v>11662520.239999998</v>
      </c>
      <c r="E5" s="234">
        <v>1305178.1561413128</v>
      </c>
      <c r="F5" s="234">
        <f t="shared" ref="F5:F11" si="0">D5+E5</f>
        <v>12967698.396141311</v>
      </c>
    </row>
    <row r="6" spans="2:6" x14ac:dyDescent="0.3">
      <c r="B6" s="260">
        <v>1014</v>
      </c>
      <c r="C6" s="260" t="s">
        <v>127</v>
      </c>
      <c r="D6" s="234">
        <v>27575948.430000003</v>
      </c>
      <c r="E6" s="234">
        <v>2871518.3360928148</v>
      </c>
      <c r="F6" s="234">
        <f t="shared" si="0"/>
        <v>30447466.766092818</v>
      </c>
    </row>
    <row r="7" spans="2:6" x14ac:dyDescent="0.3">
      <c r="B7" s="260">
        <v>1016</v>
      </c>
      <c r="C7" s="260" t="s">
        <v>130</v>
      </c>
      <c r="D7" s="234">
        <v>1004787.01</v>
      </c>
      <c r="E7" s="234">
        <v>110396.23905137973</v>
      </c>
      <c r="F7" s="234">
        <f t="shared" si="0"/>
        <v>1115183.2490513797</v>
      </c>
    </row>
    <row r="8" spans="2:6" x14ac:dyDescent="0.3">
      <c r="B8" s="260">
        <v>1018</v>
      </c>
      <c r="C8" s="260" t="s">
        <v>128</v>
      </c>
      <c r="D8" s="234">
        <v>7310218.4900000002</v>
      </c>
      <c r="E8" s="234">
        <v>788191.7054219516</v>
      </c>
      <c r="F8" s="234">
        <f t="shared" si="0"/>
        <v>8098410.1954219518</v>
      </c>
    </row>
    <row r="9" spans="2:6" x14ac:dyDescent="0.3">
      <c r="B9" s="260">
        <v>1019</v>
      </c>
      <c r="C9" s="260" t="s">
        <v>111</v>
      </c>
      <c r="D9" s="234">
        <v>4825405.41</v>
      </c>
      <c r="E9" s="234">
        <v>574967.62094883155</v>
      </c>
      <c r="F9" s="234">
        <f t="shared" si="0"/>
        <v>5400373.0309488317</v>
      </c>
    </row>
    <row r="10" spans="2:6" x14ac:dyDescent="0.3">
      <c r="B10" s="260">
        <v>1015</v>
      </c>
      <c r="C10" s="260" t="s">
        <v>129</v>
      </c>
      <c r="D10" s="234">
        <v>128638.75000000001</v>
      </c>
      <c r="E10" s="234">
        <v>5025.4222815774992</v>
      </c>
      <c r="F10" s="234">
        <f t="shared" si="0"/>
        <v>133664.17228157751</v>
      </c>
    </row>
    <row r="11" spans="2:6" x14ac:dyDescent="0.3">
      <c r="B11" s="260"/>
      <c r="C11" s="260"/>
      <c r="D11" s="234"/>
      <c r="E11" s="234"/>
      <c r="F11" s="234">
        <f t="shared" si="0"/>
        <v>0</v>
      </c>
    </row>
    <row r="12" spans="2:6" x14ac:dyDescent="0.3">
      <c r="B12" s="1" t="s">
        <v>3</v>
      </c>
      <c r="C12" s="1"/>
      <c r="D12" s="357">
        <f>SUM(D4:D11)</f>
        <v>91703330.079999998</v>
      </c>
      <c r="E12" s="357">
        <f>SUM(E4:E11)</f>
        <v>8901700.7986262012</v>
      </c>
      <c r="F12" s="357">
        <f>SUM(F4:F11)</f>
        <v>100605030.8786262</v>
      </c>
    </row>
    <row r="13" spans="2:6" x14ac:dyDescent="0.3">
      <c r="B13" t="s">
        <v>387</v>
      </c>
    </row>
    <row r="15" spans="2:6" x14ac:dyDescent="0.3">
      <c r="B15" s="48" t="s">
        <v>385</v>
      </c>
      <c r="C15" s="261"/>
    </row>
    <row r="16" spans="2:6" x14ac:dyDescent="0.3">
      <c r="D16" s="416" t="s">
        <v>248</v>
      </c>
      <c r="E16" s="416" t="s">
        <v>247</v>
      </c>
      <c r="F16" s="416" t="s">
        <v>3</v>
      </c>
    </row>
    <row r="17" spans="2:6" x14ac:dyDescent="0.3">
      <c r="B17" s="436">
        <v>1012</v>
      </c>
      <c r="C17" s="436" t="s">
        <v>125</v>
      </c>
      <c r="D17" s="214">
        <v>3030972.69</v>
      </c>
      <c r="E17" s="214">
        <v>23947445</v>
      </c>
      <c r="F17" s="214">
        <f t="shared" ref="F17:F24" si="1">D17+E17</f>
        <v>26978417.690000001</v>
      </c>
    </row>
    <row r="18" spans="2:6" x14ac:dyDescent="0.3">
      <c r="B18" s="436">
        <v>1013</v>
      </c>
      <c r="C18" s="436" t="s">
        <v>126</v>
      </c>
      <c r="D18" s="214">
        <v>5195525.5299999993</v>
      </c>
      <c r="E18" s="214">
        <v>100000</v>
      </c>
      <c r="F18" s="214">
        <f t="shared" si="1"/>
        <v>5295525.5299999993</v>
      </c>
    </row>
    <row r="19" spans="2:6" x14ac:dyDescent="0.3">
      <c r="B19" s="436">
        <v>1014</v>
      </c>
      <c r="C19" s="436" t="s">
        <v>127</v>
      </c>
      <c r="D19" s="214">
        <v>5661438.7800000012</v>
      </c>
      <c r="E19" s="214">
        <v>3800922</v>
      </c>
      <c r="F19" s="214">
        <f t="shared" si="1"/>
        <v>9462360.7800000012</v>
      </c>
    </row>
    <row r="20" spans="2:6" x14ac:dyDescent="0.3">
      <c r="B20" s="436">
        <v>1016</v>
      </c>
      <c r="C20" s="436" t="s">
        <v>130</v>
      </c>
      <c r="D20" s="214">
        <v>31336.1</v>
      </c>
      <c r="E20" s="214">
        <v>0</v>
      </c>
      <c r="F20" s="214">
        <f t="shared" si="1"/>
        <v>31336.1</v>
      </c>
    </row>
    <row r="21" spans="2:6" x14ac:dyDescent="0.3">
      <c r="B21" s="436">
        <v>1018</v>
      </c>
      <c r="C21" s="436" t="s">
        <v>128</v>
      </c>
      <c r="D21" s="214">
        <v>3433703.67</v>
      </c>
      <c r="E21" s="214">
        <v>94286</v>
      </c>
      <c r="F21" s="214">
        <f t="shared" si="1"/>
        <v>3527989.67</v>
      </c>
    </row>
    <row r="22" spans="2:6" x14ac:dyDescent="0.3">
      <c r="B22" s="436">
        <v>1019</v>
      </c>
      <c r="C22" s="436" t="s">
        <v>111</v>
      </c>
      <c r="D22" s="214">
        <v>2428647.4199999995</v>
      </c>
      <c r="E22" s="214">
        <v>614969</v>
      </c>
      <c r="F22" s="214">
        <f t="shared" si="1"/>
        <v>3043616.4199999995</v>
      </c>
    </row>
    <row r="23" spans="2:6" x14ac:dyDescent="0.3">
      <c r="B23" s="436">
        <v>1015</v>
      </c>
      <c r="C23" s="436" t="s">
        <v>129</v>
      </c>
      <c r="D23" s="214">
        <v>236717</v>
      </c>
      <c r="E23" s="214">
        <v>0</v>
      </c>
      <c r="F23" s="214">
        <f t="shared" si="1"/>
        <v>236717</v>
      </c>
    </row>
    <row r="24" spans="2:6" x14ac:dyDescent="0.3">
      <c r="B24" s="436"/>
      <c r="C24" s="436"/>
      <c r="D24" s="214"/>
      <c r="E24" s="214"/>
      <c r="F24" s="214">
        <f t="shared" si="1"/>
        <v>0</v>
      </c>
    </row>
    <row r="25" spans="2:6" x14ac:dyDescent="0.3">
      <c r="B25" s="1" t="s">
        <v>3</v>
      </c>
      <c r="C25" s="1"/>
      <c r="D25" s="236">
        <f>SUM(D17:D24)</f>
        <v>20018341.189999998</v>
      </c>
      <c r="E25" s="236">
        <f>SUM(E17:E24)</f>
        <v>28557622</v>
      </c>
      <c r="F25" s="236">
        <f>SUM(F17:F24)</f>
        <v>48575963.190000005</v>
      </c>
    </row>
    <row r="26" spans="2:6" x14ac:dyDescent="0.3">
      <c r="B26" t="s">
        <v>387</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L12"/>
  <sheetViews>
    <sheetView zoomScale="85" zoomScaleNormal="85" workbookViewId="0">
      <selection activeCell="I13" sqref="I13"/>
    </sheetView>
  </sheetViews>
  <sheetFormatPr defaultRowHeight="14.4" x14ac:dyDescent="0.3"/>
  <cols>
    <col min="1" max="1" width="4.6640625" customWidth="1"/>
    <col min="2" max="2" width="35.109375" customWidth="1"/>
    <col min="3" max="3" width="10.33203125" bestFit="1" customWidth="1"/>
    <col min="4" max="4" width="10.5546875" bestFit="1" customWidth="1"/>
    <col min="5" max="7" width="10.6640625" customWidth="1"/>
    <col min="8" max="8" width="10.44140625" customWidth="1"/>
    <col min="9" max="9" width="10.6640625" customWidth="1"/>
    <col min="10" max="10" width="10.33203125" customWidth="1"/>
    <col min="11" max="11" width="10.5546875" customWidth="1"/>
  </cols>
  <sheetData>
    <row r="2" spans="2:12" x14ac:dyDescent="0.3">
      <c r="B2" s="1" t="s">
        <v>194</v>
      </c>
      <c r="C2" s="140"/>
    </row>
    <row r="3" spans="2:12" x14ac:dyDescent="0.3">
      <c r="C3" s="219" t="s">
        <v>18</v>
      </c>
      <c r="D3" s="415" t="s">
        <v>112</v>
      </c>
      <c r="E3" s="415" t="s">
        <v>112</v>
      </c>
      <c r="F3" s="415" t="s">
        <v>112</v>
      </c>
      <c r="G3" s="415" t="s">
        <v>112</v>
      </c>
      <c r="H3" s="415" t="s">
        <v>112</v>
      </c>
      <c r="I3" s="415" t="s">
        <v>112</v>
      </c>
      <c r="J3" s="415" t="s">
        <v>112</v>
      </c>
      <c r="K3" s="415" t="s">
        <v>112</v>
      </c>
    </row>
    <row r="4" spans="2:12" x14ac:dyDescent="0.3">
      <c r="C4" s="219" t="s">
        <v>119</v>
      </c>
      <c r="D4" s="219" t="s">
        <v>120</v>
      </c>
      <c r="E4" s="219" t="s">
        <v>121</v>
      </c>
      <c r="F4" s="219" t="s">
        <v>261</v>
      </c>
      <c r="G4" s="219" t="s">
        <v>116</v>
      </c>
      <c r="H4" s="219" t="s">
        <v>117</v>
      </c>
      <c r="I4" s="219" t="s">
        <v>118</v>
      </c>
      <c r="J4" s="219" t="s">
        <v>165</v>
      </c>
      <c r="K4" s="219" t="s">
        <v>259</v>
      </c>
    </row>
    <row r="5" spans="2:12" x14ac:dyDescent="0.3">
      <c r="B5" t="s">
        <v>193</v>
      </c>
      <c r="C5" s="220">
        <f>Allocations!G44</f>
        <v>0.111</v>
      </c>
      <c r="D5" s="220">
        <f>Allocations!H44</f>
        <v>9.4746381067709565E-2</v>
      </c>
      <c r="E5" s="220">
        <f>Allocations!I44</f>
        <v>0.09</v>
      </c>
      <c r="F5" s="220">
        <f>Allocations!J44</f>
        <v>7.7178546629837488E-2</v>
      </c>
      <c r="G5" s="220">
        <f>Allocations!K44</f>
        <v>9.0829100871193932E-2</v>
      </c>
      <c r="H5" s="220">
        <f>Allocations!L44</f>
        <v>8.9676989837221249E-2</v>
      </c>
      <c r="I5" s="220">
        <f>Allocations!M44</f>
        <v>9.1570818376587634E-2</v>
      </c>
      <c r="J5" s="220">
        <f>Allocations!N44</f>
        <v>9.444251048267592E-2</v>
      </c>
      <c r="K5" s="220">
        <f>Allocations!O44</f>
        <v>9.6000506733158214E-2</v>
      </c>
      <c r="L5" s="194"/>
    </row>
    <row r="6" spans="2:12" x14ac:dyDescent="0.3">
      <c r="C6" s="141"/>
    </row>
    <row r="8" spans="2:12" x14ac:dyDescent="0.3">
      <c r="B8" t="s">
        <v>192</v>
      </c>
      <c r="C8" s="225">
        <f>'2015-18_Actuals'!H30</f>
        <v>128.63875000000002</v>
      </c>
      <c r="D8" s="214">
        <v>10000</v>
      </c>
      <c r="E8" s="214">
        <v>12000</v>
      </c>
      <c r="F8" s="214">
        <v>7000</v>
      </c>
      <c r="G8" s="214">
        <v>14000</v>
      </c>
      <c r="H8" s="214">
        <v>12000</v>
      </c>
      <c r="I8" s="214">
        <v>10000</v>
      </c>
      <c r="J8" s="214">
        <v>10000</v>
      </c>
      <c r="K8" s="214">
        <v>10000</v>
      </c>
    </row>
    <row r="10" spans="2:12" x14ac:dyDescent="0.3">
      <c r="B10" s="54" t="s">
        <v>90</v>
      </c>
      <c r="C10" s="227">
        <v>0</v>
      </c>
      <c r="D10" s="227">
        <v>1</v>
      </c>
      <c r="E10" s="227">
        <v>1</v>
      </c>
      <c r="F10" s="227">
        <v>1</v>
      </c>
      <c r="G10" s="227">
        <v>1</v>
      </c>
      <c r="H10" s="227">
        <v>1</v>
      </c>
      <c r="I10" s="227">
        <v>1</v>
      </c>
      <c r="J10" s="227">
        <v>1</v>
      </c>
      <c r="K10" s="227">
        <v>1</v>
      </c>
    </row>
    <row r="12" spans="2:12" x14ac:dyDescent="0.3">
      <c r="B12" s="3"/>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W86"/>
  <sheetViews>
    <sheetView zoomScale="85" zoomScaleNormal="85" workbookViewId="0">
      <pane xSplit="2" ySplit="6" topLeftCell="C7" activePane="bottomRight" state="frozen"/>
      <selection pane="topRight" activeCell="C1" sqref="C1"/>
      <selection pane="bottomLeft" activeCell="A5" sqref="A5"/>
      <selection pane="bottomRight" activeCell="O22" sqref="O22"/>
    </sheetView>
  </sheetViews>
  <sheetFormatPr defaultColWidth="9.109375" defaultRowHeight="14.4" outlineLevelCol="1" x14ac:dyDescent="0.3"/>
  <cols>
    <col min="1" max="1" width="7.5546875" style="2" customWidth="1"/>
    <col min="2" max="2" width="39.6640625" style="2" customWidth="1"/>
    <col min="3" max="5" width="10.109375" style="2" customWidth="1" outlineLevel="1"/>
    <col min="6" max="7" width="10.109375" style="2" customWidth="1"/>
    <col min="8" max="8" width="11" style="2" customWidth="1"/>
    <col min="9" max="11" width="9.6640625" style="2" customWidth="1"/>
    <col min="12" max="12" width="10.88671875" style="2" customWidth="1" outlineLevel="1"/>
    <col min="13" max="14" width="9.6640625" style="2" customWidth="1" outlineLevel="1"/>
    <col min="15" max="15" width="9.88671875" style="2" customWidth="1" outlineLevel="1"/>
    <col min="16" max="17" width="9.88671875" style="2" bestFit="1" customWidth="1"/>
    <col min="18" max="18" width="9.88671875" style="2" customWidth="1"/>
    <col min="19" max="23" width="9.88671875" style="2" bestFit="1" customWidth="1"/>
    <col min="24" max="24" width="9.109375" style="2"/>
    <col min="25" max="25" width="11.109375" style="2" customWidth="1"/>
    <col min="26" max="30" width="10.88671875" style="2" bestFit="1" customWidth="1"/>
    <col min="31" max="31" width="10.88671875" style="2" customWidth="1"/>
    <col min="32" max="33" width="10.6640625" style="2" customWidth="1"/>
    <col min="34" max="36" width="11.109375" style="2" customWidth="1"/>
    <col min="37" max="16384" width="9.109375" style="2"/>
  </cols>
  <sheetData>
    <row r="1" spans="1:46" ht="18" x14ac:dyDescent="0.35">
      <c r="B1" s="51" t="s">
        <v>25</v>
      </c>
      <c r="F1" s="112" t="s">
        <v>235</v>
      </c>
      <c r="Q1" s="520" t="s">
        <v>386</v>
      </c>
      <c r="R1" s="520"/>
    </row>
    <row r="2" spans="1:46" x14ac:dyDescent="0.3">
      <c r="B2" s="53" t="s">
        <v>83</v>
      </c>
      <c r="F2" s="165"/>
      <c r="G2" s="121"/>
      <c r="H2" s="121"/>
      <c r="I2" s="121"/>
      <c r="J2" s="121"/>
    </row>
    <row r="3" spans="1:46" x14ac:dyDescent="0.3">
      <c r="B3" s="2" t="s">
        <v>151</v>
      </c>
      <c r="C3" s="168"/>
      <c r="D3" s="168"/>
      <c r="E3" s="168"/>
      <c r="F3" s="168"/>
      <c r="G3" s="8">
        <f>Escalation!E8</f>
        <v>1.0694486816299846</v>
      </c>
      <c r="H3" s="8">
        <f>Escalation!F8</f>
        <v>1.0453257790368269</v>
      </c>
      <c r="I3" s="8">
        <f>Escalation!G8</f>
        <v>1.029767441860465</v>
      </c>
      <c r="J3" s="8">
        <f>Escalation!H8</f>
        <v>1.0193370165745856</v>
      </c>
      <c r="K3" s="8">
        <f>Escalation!I8</f>
        <v>1</v>
      </c>
    </row>
    <row r="4" spans="1:46" x14ac:dyDescent="0.3">
      <c r="C4" s="9" t="s">
        <v>142</v>
      </c>
      <c r="D4" s="9" t="s">
        <v>142</v>
      </c>
      <c r="E4" s="9" t="s">
        <v>142</v>
      </c>
      <c r="F4" s="9" t="s">
        <v>142</v>
      </c>
      <c r="G4" s="9" t="s">
        <v>142</v>
      </c>
      <c r="H4" s="9" t="s">
        <v>142</v>
      </c>
      <c r="I4" s="9" t="s">
        <v>142</v>
      </c>
      <c r="J4" s="9" t="s">
        <v>142</v>
      </c>
      <c r="K4" s="9" t="s">
        <v>142</v>
      </c>
      <c r="O4" s="521" t="s">
        <v>201</v>
      </c>
      <c r="P4" s="521"/>
      <c r="Q4" s="521"/>
      <c r="R4" s="521"/>
      <c r="S4" s="521"/>
      <c r="T4" s="521"/>
      <c r="U4" s="521"/>
      <c r="V4" s="521"/>
      <c r="W4" s="521"/>
      <c r="Y4" s="1" t="s">
        <v>202</v>
      </c>
    </row>
    <row r="5" spans="1:46" x14ac:dyDescent="0.3">
      <c r="B5" s="12" t="s">
        <v>63</v>
      </c>
      <c r="C5" s="11" t="s">
        <v>18</v>
      </c>
      <c r="D5" s="11" t="s">
        <v>18</v>
      </c>
      <c r="E5" s="11" t="s">
        <v>18</v>
      </c>
      <c r="F5" s="209" t="s">
        <v>18</v>
      </c>
      <c r="G5" s="209" t="s">
        <v>18</v>
      </c>
      <c r="H5" s="209" t="s">
        <v>18</v>
      </c>
      <c r="I5" s="209" t="s">
        <v>18</v>
      </c>
      <c r="J5" s="209" t="s">
        <v>18</v>
      </c>
      <c r="K5" s="258" t="s">
        <v>18</v>
      </c>
      <c r="L5" s="209" t="s">
        <v>19</v>
      </c>
      <c r="M5" s="209" t="s">
        <v>19</v>
      </c>
      <c r="N5" s="209" t="s">
        <v>19</v>
      </c>
      <c r="O5" s="209" t="s">
        <v>19</v>
      </c>
      <c r="P5" s="209" t="s">
        <v>19</v>
      </c>
      <c r="Q5" s="209" t="s">
        <v>19</v>
      </c>
      <c r="R5" s="281" t="s">
        <v>19</v>
      </c>
      <c r="S5" s="209" t="s">
        <v>19</v>
      </c>
      <c r="T5" s="209" t="s">
        <v>19</v>
      </c>
      <c r="U5" s="209" t="s">
        <v>19</v>
      </c>
      <c r="V5" s="209" t="s">
        <v>19</v>
      </c>
      <c r="W5" s="209" t="s">
        <v>19</v>
      </c>
      <c r="Y5" s="122" t="s">
        <v>18</v>
      </c>
      <c r="Z5" s="122" t="s">
        <v>18</v>
      </c>
      <c r="AA5" s="122" t="s">
        <v>18</v>
      </c>
      <c r="AB5" s="122" t="s">
        <v>18</v>
      </c>
      <c r="AC5" s="209" t="s">
        <v>19</v>
      </c>
      <c r="AD5" s="209" t="s">
        <v>19</v>
      </c>
      <c r="AE5" s="281" t="s">
        <v>19</v>
      </c>
      <c r="AF5" s="209" t="s">
        <v>19</v>
      </c>
      <c r="AG5" s="209" t="s">
        <v>19</v>
      </c>
      <c r="AH5" s="209" t="s">
        <v>19</v>
      </c>
      <c r="AI5" s="209" t="s">
        <v>19</v>
      </c>
      <c r="AJ5" s="209" t="s">
        <v>19</v>
      </c>
    </row>
    <row r="6" spans="1:46" x14ac:dyDescent="0.3">
      <c r="C6" s="4" t="s">
        <v>13</v>
      </c>
      <c r="D6" s="4" t="s">
        <v>14</v>
      </c>
      <c r="E6" s="4" t="s">
        <v>15</v>
      </c>
      <c r="F6" s="4" t="s">
        <v>16</v>
      </c>
      <c r="G6" s="4" t="s">
        <v>17</v>
      </c>
      <c r="H6" s="38" t="s">
        <v>6</v>
      </c>
      <c r="I6" s="38" t="s">
        <v>7</v>
      </c>
      <c r="J6" s="38" t="s">
        <v>8</v>
      </c>
      <c r="K6" s="257" t="s">
        <v>9</v>
      </c>
      <c r="L6" s="4" t="s">
        <v>6</v>
      </c>
      <c r="M6" s="4" t="s">
        <v>7</v>
      </c>
      <c r="N6" s="4" t="s">
        <v>8</v>
      </c>
      <c r="O6" s="4" t="s">
        <v>9</v>
      </c>
      <c r="P6" s="4" t="s">
        <v>10</v>
      </c>
      <c r="Q6" s="4" t="s">
        <v>11</v>
      </c>
      <c r="R6" s="277">
        <v>44377</v>
      </c>
      <c r="S6" s="277">
        <f>EDATE(R6,12)</f>
        <v>44742</v>
      </c>
      <c r="T6" s="277">
        <f t="shared" ref="T6:W6" si="0">EDATE(S6,12)</f>
        <v>45107</v>
      </c>
      <c r="U6" s="277">
        <f t="shared" si="0"/>
        <v>45473</v>
      </c>
      <c r="V6" s="277">
        <f t="shared" si="0"/>
        <v>45838</v>
      </c>
      <c r="W6" s="277">
        <f t="shared" si="0"/>
        <v>46203</v>
      </c>
      <c r="Y6" s="4" t="s">
        <v>6</v>
      </c>
      <c r="Z6" s="4" t="s">
        <v>7</v>
      </c>
      <c r="AA6" s="4" t="s">
        <v>8</v>
      </c>
      <c r="AB6" s="4" t="s">
        <v>9</v>
      </c>
      <c r="AC6" s="4" t="s">
        <v>10</v>
      </c>
      <c r="AD6" s="4" t="s">
        <v>11</v>
      </c>
      <c r="AE6" s="277">
        <v>44377</v>
      </c>
      <c r="AF6" s="277">
        <f>EDATE(AE6,12)</f>
        <v>44742</v>
      </c>
      <c r="AG6" s="277">
        <f t="shared" ref="AG6:AJ6" si="1">EDATE(AF6,12)</f>
        <v>45107</v>
      </c>
      <c r="AH6" s="277">
        <f t="shared" si="1"/>
        <v>45473</v>
      </c>
      <c r="AI6" s="277">
        <f t="shared" si="1"/>
        <v>45838</v>
      </c>
      <c r="AJ6" s="277">
        <f t="shared" si="1"/>
        <v>46203</v>
      </c>
      <c r="AL6" s="209" t="str">
        <f>AB6</f>
        <v>CY2018</v>
      </c>
      <c r="AM6" s="209" t="str">
        <f>AC6</f>
        <v>CY2019</v>
      </c>
      <c r="AN6" s="209" t="str">
        <f>AD6</f>
        <v>CY2020</v>
      </c>
      <c r="AO6" s="285">
        <f t="shared" ref="AO6:AT6" si="2">AE6</f>
        <v>44377</v>
      </c>
      <c r="AP6" s="285">
        <f t="shared" si="2"/>
        <v>44742</v>
      </c>
      <c r="AQ6" s="285">
        <f t="shared" si="2"/>
        <v>45107</v>
      </c>
      <c r="AR6" s="285">
        <f t="shared" si="2"/>
        <v>45473</v>
      </c>
      <c r="AS6" s="285">
        <f t="shared" si="2"/>
        <v>45838</v>
      </c>
      <c r="AT6" s="285">
        <f t="shared" si="2"/>
        <v>46203</v>
      </c>
    </row>
    <row r="7" spans="1:46" x14ac:dyDescent="0.3">
      <c r="B7" s="1" t="s">
        <v>146</v>
      </c>
      <c r="C7" s="11"/>
      <c r="D7" s="11"/>
      <c r="E7" s="11"/>
      <c r="F7" s="11"/>
      <c r="G7" s="11"/>
      <c r="H7" s="269"/>
      <c r="I7" s="269"/>
      <c r="J7" s="269"/>
      <c r="K7" s="269"/>
      <c r="L7" s="11"/>
      <c r="M7" s="11"/>
      <c r="N7" s="11"/>
      <c r="O7" s="11"/>
      <c r="P7" s="11"/>
      <c r="Q7" s="11"/>
      <c r="R7" s="281"/>
      <c r="S7" s="11"/>
      <c r="T7" s="11"/>
      <c r="U7" s="11"/>
      <c r="V7" s="11"/>
      <c r="W7" s="11"/>
      <c r="X7" s="18"/>
    </row>
    <row r="8" spans="1:46" x14ac:dyDescent="0.3">
      <c r="A8" s="2">
        <v>1012</v>
      </c>
      <c r="B8" s="2" t="s">
        <v>125</v>
      </c>
      <c r="C8" s="452"/>
      <c r="D8" s="452"/>
      <c r="E8" s="452"/>
      <c r="F8" s="452"/>
      <c r="G8" s="452"/>
      <c r="H8" s="452"/>
      <c r="I8" s="452"/>
      <c r="J8" s="452"/>
      <c r="K8" s="452"/>
      <c r="L8" s="452"/>
      <c r="M8" s="452"/>
      <c r="N8" s="452"/>
      <c r="O8" s="452"/>
      <c r="P8" s="452"/>
      <c r="Q8" s="452"/>
      <c r="R8" s="452"/>
      <c r="S8" s="452"/>
      <c r="T8" s="452"/>
      <c r="U8" s="452"/>
      <c r="V8" s="452"/>
      <c r="W8" s="452"/>
      <c r="X8" s="473"/>
      <c r="Y8" s="472"/>
      <c r="Z8" s="472"/>
      <c r="AA8" s="472"/>
      <c r="AB8" s="472"/>
      <c r="AC8" s="472"/>
      <c r="AD8" s="472"/>
      <c r="AE8" s="472"/>
      <c r="AF8" s="472"/>
      <c r="AG8" s="472"/>
      <c r="AH8" s="472"/>
      <c r="AI8" s="472"/>
      <c r="AJ8" s="472"/>
      <c r="AL8" s="17">
        <f t="shared" ref="AL8:AL16" si="3">IF(ISERROR((AB8-O8)/O8),0,(AB8-O8)/O8)</f>
        <v>0</v>
      </c>
      <c r="AM8" s="17">
        <f t="shared" ref="AM8:AM16" si="4">IF(ISERROR((AC8-P8)/P8),0,(AC8-P8)/P8)</f>
        <v>0</v>
      </c>
      <c r="AN8" s="17">
        <f t="shared" ref="AN8:AO16" si="5">IF(ISERROR((AD8-Q8)/Q8),0,(AD8-Q8)/Q8)</f>
        <v>0</v>
      </c>
      <c r="AO8" s="17">
        <f t="shared" si="5"/>
        <v>0</v>
      </c>
      <c r="AP8" s="17">
        <f t="shared" ref="AP8:AP16" si="6">IF(ISERROR((AF8-S8)/S8),0,(AF8-S8)/S8)</f>
        <v>0</v>
      </c>
      <c r="AQ8" s="17">
        <f t="shared" ref="AQ8:AQ16" si="7">IF(ISERROR((AG8-T8)/T8),0,(AG8-T8)/T8)</f>
        <v>0</v>
      </c>
      <c r="AR8" s="17">
        <f t="shared" ref="AR8:AR16" si="8">IF(ISERROR((AH8-U8)/U8),0,(AH8-U8)/U8)</f>
        <v>0</v>
      </c>
      <c r="AS8" s="17">
        <f t="shared" ref="AS8:AS16" si="9">IF(ISERROR((AI8-V8)/V8),0,(AI8-V8)/V8)</f>
        <v>0</v>
      </c>
      <c r="AT8" s="17">
        <f t="shared" ref="AT8:AT16" si="10">IF(ISERROR((AJ8-W8)/W8),0,(AJ8-W8)/W8)</f>
        <v>0</v>
      </c>
    </row>
    <row r="9" spans="1:46" x14ac:dyDescent="0.3">
      <c r="A9" s="2">
        <v>1012</v>
      </c>
      <c r="B9" s="66" t="s">
        <v>152</v>
      </c>
      <c r="C9" s="452"/>
      <c r="D9" s="452"/>
      <c r="E9" s="452"/>
      <c r="F9" s="452"/>
      <c r="G9" s="452"/>
      <c r="H9" s="452"/>
      <c r="I9" s="452"/>
      <c r="J9" s="452"/>
      <c r="K9" s="452"/>
      <c r="L9" s="452"/>
      <c r="M9" s="452"/>
      <c r="N9" s="452"/>
      <c r="O9" s="452"/>
      <c r="P9" s="452"/>
      <c r="Q9" s="452"/>
      <c r="R9" s="452"/>
      <c r="S9" s="452"/>
      <c r="T9" s="452"/>
      <c r="U9" s="452"/>
      <c r="V9" s="452"/>
      <c r="W9" s="452"/>
      <c r="X9" s="473"/>
      <c r="Y9" s="472"/>
      <c r="Z9" s="472"/>
      <c r="AA9" s="472"/>
      <c r="AB9" s="472"/>
      <c r="AC9" s="472"/>
      <c r="AD9" s="472"/>
      <c r="AE9" s="472"/>
      <c r="AF9" s="472"/>
      <c r="AG9" s="472"/>
      <c r="AH9" s="472"/>
      <c r="AI9" s="472"/>
      <c r="AJ9" s="472"/>
      <c r="AL9" s="17">
        <f t="shared" ref="AL9" si="11">IF(ISERROR((AB9-O9)/O9),0,(AB9-O9)/O9)</f>
        <v>0</v>
      </c>
      <c r="AM9" s="17">
        <f t="shared" ref="AM9" si="12">IF(ISERROR((AC9-P9)/P9),0,(AC9-P9)/P9)</f>
        <v>0</v>
      </c>
      <c r="AN9" s="17">
        <f t="shared" ref="AN9:AO9" si="13">IF(ISERROR((AD9-Q9)/Q9),0,(AD9-Q9)/Q9)</f>
        <v>0</v>
      </c>
      <c r="AO9" s="17">
        <f t="shared" si="13"/>
        <v>0</v>
      </c>
      <c r="AP9" s="17">
        <f t="shared" si="6"/>
        <v>0</v>
      </c>
      <c r="AQ9" s="17">
        <f t="shared" si="7"/>
        <v>0</v>
      </c>
      <c r="AR9" s="17">
        <f t="shared" si="8"/>
        <v>0</v>
      </c>
      <c r="AS9" s="17">
        <f t="shared" si="9"/>
        <v>0</v>
      </c>
      <c r="AT9" s="17">
        <f t="shared" si="10"/>
        <v>0</v>
      </c>
    </row>
    <row r="10" spans="1:46" x14ac:dyDescent="0.3">
      <c r="A10" s="2">
        <v>1012</v>
      </c>
      <c r="B10" s="66" t="s">
        <v>250</v>
      </c>
      <c r="C10" s="452"/>
      <c r="D10" s="452"/>
      <c r="E10" s="452"/>
      <c r="F10" s="452"/>
      <c r="G10" s="452"/>
      <c r="H10" s="452"/>
      <c r="I10" s="452"/>
      <c r="J10" s="452"/>
      <c r="K10" s="452"/>
      <c r="L10" s="452"/>
      <c r="M10" s="452"/>
      <c r="N10" s="452"/>
      <c r="O10" s="452"/>
      <c r="P10" s="452"/>
      <c r="Q10" s="452"/>
      <c r="R10" s="452"/>
      <c r="S10" s="452"/>
      <c r="T10" s="452"/>
      <c r="U10" s="452"/>
      <c r="V10" s="452"/>
      <c r="W10" s="452"/>
      <c r="X10" s="473"/>
      <c r="Y10" s="472"/>
      <c r="Z10" s="472"/>
      <c r="AA10" s="472"/>
      <c r="AB10" s="472"/>
      <c r="AC10" s="472"/>
      <c r="AD10" s="472"/>
      <c r="AE10" s="472"/>
      <c r="AF10" s="472"/>
      <c r="AG10" s="472"/>
      <c r="AH10" s="472"/>
      <c r="AI10" s="472"/>
      <c r="AJ10" s="472"/>
      <c r="AL10" s="17">
        <f t="shared" ref="AL10:AL11" si="14">IF(ISERROR((AB10-O10)/O10),0,(AB10-O10)/O10)</f>
        <v>0</v>
      </c>
      <c r="AM10" s="17">
        <f t="shared" ref="AM10:AM11" si="15">IF(ISERROR((AC10-P10)/P10),0,(AC10-P10)/P10)</f>
        <v>0</v>
      </c>
      <c r="AN10" s="17">
        <f t="shared" ref="AN10:AO11" si="16">IF(ISERROR((AD10-Q10)/Q10),0,(AD10-Q10)/Q10)</f>
        <v>0</v>
      </c>
      <c r="AO10" s="17">
        <f t="shared" si="16"/>
        <v>0</v>
      </c>
      <c r="AP10" s="17">
        <f t="shared" ref="AP10:AP11" si="17">IF(ISERROR((AF10-S10)/S10),0,(AF10-S10)/S10)</f>
        <v>0</v>
      </c>
      <c r="AQ10" s="17">
        <f t="shared" ref="AQ10:AQ11" si="18">IF(ISERROR((AG10-T10)/T10),0,(AG10-T10)/T10)</f>
        <v>0</v>
      </c>
      <c r="AR10" s="17">
        <f t="shared" ref="AR10:AR11" si="19">IF(ISERROR((AH10-U10)/U10),0,(AH10-U10)/U10)</f>
        <v>0</v>
      </c>
      <c r="AS10" s="17">
        <f t="shared" ref="AS10:AS11" si="20">IF(ISERROR((AI10-V10)/V10),0,(AI10-V10)/V10)</f>
        <v>0</v>
      </c>
      <c r="AT10" s="17">
        <f t="shared" ref="AT10:AT11" si="21">IF(ISERROR((AJ10-W10)/W10),0,(AJ10-W10)/W10)</f>
        <v>0</v>
      </c>
    </row>
    <row r="11" spans="1:46" x14ac:dyDescent="0.3">
      <c r="A11" s="2">
        <v>1012</v>
      </c>
      <c r="B11" s="291" t="s">
        <v>155</v>
      </c>
      <c r="C11" s="452"/>
      <c r="D11" s="452"/>
      <c r="E11" s="452"/>
      <c r="F11" s="452"/>
      <c r="G11" s="452"/>
      <c r="H11" s="452"/>
      <c r="I11" s="452"/>
      <c r="J11" s="452"/>
      <c r="K11" s="452"/>
      <c r="L11" s="452"/>
      <c r="M11" s="452"/>
      <c r="N11" s="452"/>
      <c r="O11" s="452"/>
      <c r="P11" s="452"/>
      <c r="Q11" s="452"/>
      <c r="R11" s="452"/>
      <c r="S11" s="452"/>
      <c r="T11" s="452"/>
      <c r="U11" s="452"/>
      <c r="V11" s="452"/>
      <c r="W11" s="452"/>
      <c r="X11" s="473"/>
      <c r="Y11" s="472"/>
      <c r="Z11" s="472"/>
      <c r="AA11" s="472"/>
      <c r="AB11" s="472"/>
      <c r="AC11" s="472"/>
      <c r="AD11" s="472"/>
      <c r="AE11" s="472"/>
      <c r="AF11" s="472"/>
      <c r="AG11" s="472"/>
      <c r="AH11" s="472"/>
      <c r="AI11" s="472"/>
      <c r="AJ11" s="472"/>
      <c r="AL11" s="17">
        <f t="shared" si="14"/>
        <v>0</v>
      </c>
      <c r="AM11" s="17">
        <f t="shared" si="15"/>
        <v>0</v>
      </c>
      <c r="AN11" s="17">
        <f t="shared" si="16"/>
        <v>0</v>
      </c>
      <c r="AO11" s="17">
        <f t="shared" si="16"/>
        <v>0</v>
      </c>
      <c r="AP11" s="17">
        <f t="shared" si="17"/>
        <v>0</v>
      </c>
      <c r="AQ11" s="17">
        <f t="shared" si="18"/>
        <v>0</v>
      </c>
      <c r="AR11" s="17">
        <f t="shared" si="19"/>
        <v>0</v>
      </c>
      <c r="AS11" s="17">
        <f t="shared" si="20"/>
        <v>0</v>
      </c>
      <c r="AT11" s="17">
        <f t="shared" si="21"/>
        <v>0</v>
      </c>
    </row>
    <row r="12" spans="1:46" x14ac:dyDescent="0.3">
      <c r="A12" s="2">
        <v>1013</v>
      </c>
      <c r="B12" s="2" t="s">
        <v>126</v>
      </c>
      <c r="C12" s="452"/>
      <c r="D12" s="452"/>
      <c r="E12" s="452"/>
      <c r="F12" s="452"/>
      <c r="G12" s="452"/>
      <c r="H12" s="452"/>
      <c r="I12" s="452"/>
      <c r="J12" s="452"/>
      <c r="K12" s="452"/>
      <c r="L12" s="452"/>
      <c r="M12" s="452"/>
      <c r="N12" s="452"/>
      <c r="O12" s="452"/>
      <c r="P12" s="452"/>
      <c r="Q12" s="452"/>
      <c r="R12" s="452"/>
      <c r="S12" s="452"/>
      <c r="T12" s="452"/>
      <c r="U12" s="452"/>
      <c r="V12" s="452"/>
      <c r="W12" s="452"/>
      <c r="X12" s="473"/>
      <c r="Y12" s="472"/>
      <c r="Z12" s="472"/>
      <c r="AA12" s="472"/>
      <c r="AB12" s="472"/>
      <c r="AC12" s="472"/>
      <c r="AD12" s="472"/>
      <c r="AE12" s="472"/>
      <c r="AF12" s="472"/>
      <c r="AG12" s="472"/>
      <c r="AH12" s="472"/>
      <c r="AI12" s="472"/>
      <c r="AJ12" s="472"/>
      <c r="AL12" s="17">
        <f t="shared" si="3"/>
        <v>0</v>
      </c>
      <c r="AM12" s="17">
        <f t="shared" si="4"/>
        <v>0</v>
      </c>
      <c r="AN12" s="17">
        <f t="shared" si="5"/>
        <v>0</v>
      </c>
      <c r="AO12" s="17">
        <f t="shared" si="5"/>
        <v>0</v>
      </c>
      <c r="AP12" s="17">
        <f t="shared" si="6"/>
        <v>0</v>
      </c>
      <c r="AQ12" s="17">
        <f t="shared" si="7"/>
        <v>0</v>
      </c>
      <c r="AR12" s="17">
        <f t="shared" si="8"/>
        <v>0</v>
      </c>
      <c r="AS12" s="17">
        <f t="shared" si="9"/>
        <v>0</v>
      </c>
      <c r="AT12" s="17">
        <f t="shared" si="10"/>
        <v>0</v>
      </c>
    </row>
    <row r="13" spans="1:46" x14ac:dyDescent="0.3">
      <c r="A13" s="2">
        <v>1014</v>
      </c>
      <c r="B13" s="2" t="s">
        <v>127</v>
      </c>
      <c r="C13" s="452"/>
      <c r="D13" s="452"/>
      <c r="E13" s="452"/>
      <c r="F13" s="452"/>
      <c r="G13" s="452"/>
      <c r="H13" s="452"/>
      <c r="I13" s="452"/>
      <c r="J13" s="452"/>
      <c r="K13" s="452"/>
      <c r="L13" s="452"/>
      <c r="M13" s="452"/>
      <c r="N13" s="452"/>
      <c r="O13" s="452"/>
      <c r="P13" s="452"/>
      <c r="Q13" s="452"/>
      <c r="R13" s="452"/>
      <c r="S13" s="452"/>
      <c r="T13" s="452"/>
      <c r="U13" s="452"/>
      <c r="V13" s="452"/>
      <c r="W13" s="452"/>
      <c r="X13" s="473"/>
      <c r="Y13" s="472"/>
      <c r="Z13" s="472"/>
      <c r="AA13" s="472"/>
      <c r="AB13" s="472"/>
      <c r="AC13" s="472"/>
      <c r="AD13" s="472"/>
      <c r="AE13" s="472"/>
      <c r="AF13" s="472"/>
      <c r="AG13" s="472"/>
      <c r="AH13" s="472"/>
      <c r="AI13" s="472"/>
      <c r="AJ13" s="472"/>
      <c r="AL13" s="17">
        <f t="shared" si="3"/>
        <v>0</v>
      </c>
      <c r="AM13" s="17">
        <f t="shared" si="4"/>
        <v>0</v>
      </c>
      <c r="AN13" s="17">
        <f t="shared" si="5"/>
        <v>0</v>
      </c>
      <c r="AO13" s="17">
        <f t="shared" si="5"/>
        <v>0</v>
      </c>
      <c r="AP13" s="17">
        <f t="shared" si="6"/>
        <v>0</v>
      </c>
      <c r="AQ13" s="17">
        <f t="shared" si="7"/>
        <v>0</v>
      </c>
      <c r="AR13" s="17">
        <f t="shared" si="8"/>
        <v>0</v>
      </c>
      <c r="AS13" s="17">
        <f t="shared" si="9"/>
        <v>0</v>
      </c>
      <c r="AT13" s="17">
        <f t="shared" si="10"/>
        <v>0</v>
      </c>
    </row>
    <row r="14" spans="1:46" x14ac:dyDescent="0.3">
      <c r="A14" s="2">
        <v>1018</v>
      </c>
      <c r="B14" s="2" t="s">
        <v>128</v>
      </c>
      <c r="C14" s="452"/>
      <c r="D14" s="452"/>
      <c r="E14" s="452"/>
      <c r="F14" s="452"/>
      <c r="G14" s="452"/>
      <c r="H14" s="452"/>
      <c r="I14" s="452"/>
      <c r="J14" s="452"/>
      <c r="K14" s="452"/>
      <c r="L14" s="452"/>
      <c r="M14" s="452"/>
      <c r="N14" s="452"/>
      <c r="O14" s="452"/>
      <c r="P14" s="452"/>
      <c r="Q14" s="452"/>
      <c r="R14" s="452"/>
      <c r="S14" s="452"/>
      <c r="T14" s="452"/>
      <c r="U14" s="452"/>
      <c r="V14" s="452"/>
      <c r="W14" s="452"/>
      <c r="X14" s="473"/>
      <c r="Y14" s="472"/>
      <c r="Z14" s="472"/>
      <c r="AA14" s="472"/>
      <c r="AB14" s="472"/>
      <c r="AC14" s="472"/>
      <c r="AD14" s="472"/>
      <c r="AE14" s="472"/>
      <c r="AF14" s="472"/>
      <c r="AG14" s="472"/>
      <c r="AH14" s="472"/>
      <c r="AI14" s="472"/>
      <c r="AJ14" s="472"/>
      <c r="AL14" s="17">
        <f t="shared" si="3"/>
        <v>0</v>
      </c>
      <c r="AM14" s="17">
        <f t="shared" si="4"/>
        <v>0</v>
      </c>
      <c r="AN14" s="17">
        <f t="shared" si="5"/>
        <v>0</v>
      </c>
      <c r="AO14" s="17">
        <f t="shared" si="5"/>
        <v>0</v>
      </c>
      <c r="AP14" s="17">
        <f t="shared" si="6"/>
        <v>0</v>
      </c>
      <c r="AQ14" s="17">
        <f t="shared" si="7"/>
        <v>0</v>
      </c>
      <c r="AR14" s="17">
        <f t="shared" si="8"/>
        <v>0</v>
      </c>
      <c r="AS14" s="17">
        <f t="shared" si="9"/>
        <v>0</v>
      </c>
      <c r="AT14" s="17">
        <f t="shared" si="10"/>
        <v>0</v>
      </c>
    </row>
    <row r="15" spans="1:46" x14ac:dyDescent="0.3">
      <c r="A15" s="2">
        <v>1019</v>
      </c>
      <c r="B15" s="2" t="s">
        <v>111</v>
      </c>
      <c r="C15" s="452"/>
      <c r="D15" s="452"/>
      <c r="E15" s="452"/>
      <c r="F15" s="452"/>
      <c r="G15" s="452"/>
      <c r="H15" s="452"/>
      <c r="I15" s="452"/>
      <c r="J15" s="452"/>
      <c r="K15" s="452"/>
      <c r="L15" s="452"/>
      <c r="M15" s="452"/>
      <c r="N15" s="452"/>
      <c r="O15" s="452"/>
      <c r="P15" s="452"/>
      <c r="Q15" s="452"/>
      <c r="R15" s="452"/>
      <c r="S15" s="452"/>
      <c r="T15" s="452"/>
      <c r="U15" s="452"/>
      <c r="V15" s="452"/>
      <c r="W15" s="452"/>
      <c r="X15" s="473"/>
      <c r="Y15" s="472"/>
      <c r="Z15" s="472"/>
      <c r="AA15" s="472"/>
      <c r="AB15" s="472"/>
      <c r="AC15" s="472"/>
      <c r="AD15" s="472"/>
      <c r="AE15" s="472"/>
      <c r="AF15" s="472"/>
      <c r="AG15" s="472"/>
      <c r="AH15" s="472"/>
      <c r="AI15" s="472"/>
      <c r="AJ15" s="472"/>
      <c r="AL15" s="17">
        <f t="shared" ref="AL15" si="22">IF(ISERROR((AB15-O15)/O15),0,(AB15-O15)/O15)</f>
        <v>0</v>
      </c>
      <c r="AM15" s="17">
        <f t="shared" ref="AM15" si="23">IF(ISERROR((AC15-P15)/P15),0,(AC15-P15)/P15)</f>
        <v>0</v>
      </c>
      <c r="AN15" s="17">
        <f t="shared" ref="AN15:AO15" si="24">IF(ISERROR((AD15-Q15)/Q15),0,(AD15-Q15)/Q15)</f>
        <v>0</v>
      </c>
      <c r="AO15" s="17">
        <f t="shared" si="24"/>
        <v>0</v>
      </c>
      <c r="AP15" s="17">
        <f t="shared" si="6"/>
        <v>0</v>
      </c>
      <c r="AQ15" s="17">
        <f t="shared" si="7"/>
        <v>0</v>
      </c>
      <c r="AR15" s="17">
        <f t="shared" si="8"/>
        <v>0</v>
      </c>
      <c r="AS15" s="17">
        <f t="shared" si="9"/>
        <v>0</v>
      </c>
      <c r="AT15" s="17">
        <f t="shared" si="10"/>
        <v>0</v>
      </c>
    </row>
    <row r="16" spans="1:46" x14ac:dyDescent="0.3">
      <c r="A16" s="2">
        <v>1015</v>
      </c>
      <c r="B16" s="2" t="s">
        <v>129</v>
      </c>
      <c r="C16" s="452"/>
      <c r="D16" s="452"/>
      <c r="E16" s="452"/>
      <c r="F16" s="452"/>
      <c r="G16" s="452"/>
      <c r="H16" s="452"/>
      <c r="I16" s="452"/>
      <c r="J16" s="452"/>
      <c r="K16" s="452"/>
      <c r="L16" s="452"/>
      <c r="M16" s="452"/>
      <c r="N16" s="452"/>
      <c r="O16" s="452"/>
      <c r="P16" s="452"/>
      <c r="Q16" s="452"/>
      <c r="R16" s="452"/>
      <c r="S16" s="452"/>
      <c r="T16" s="452"/>
      <c r="U16" s="452"/>
      <c r="V16" s="452"/>
      <c r="W16" s="452"/>
      <c r="X16" s="473"/>
      <c r="Y16" s="472"/>
      <c r="Z16" s="472"/>
      <c r="AA16" s="472"/>
      <c r="AB16" s="472"/>
      <c r="AC16" s="472"/>
      <c r="AD16" s="472"/>
      <c r="AE16" s="472"/>
      <c r="AF16" s="472"/>
      <c r="AG16" s="472"/>
      <c r="AH16" s="472"/>
      <c r="AI16" s="472"/>
      <c r="AJ16" s="472"/>
      <c r="AL16" s="17">
        <f t="shared" si="3"/>
        <v>0</v>
      </c>
      <c r="AM16" s="17">
        <f t="shared" si="4"/>
        <v>0</v>
      </c>
      <c r="AN16" s="17">
        <f t="shared" si="5"/>
        <v>0</v>
      </c>
      <c r="AO16" s="17">
        <f t="shared" si="5"/>
        <v>0</v>
      </c>
      <c r="AP16" s="17">
        <f t="shared" si="6"/>
        <v>0</v>
      </c>
      <c r="AQ16" s="17">
        <f t="shared" si="7"/>
        <v>0</v>
      </c>
      <c r="AR16" s="17">
        <f t="shared" si="8"/>
        <v>0</v>
      </c>
      <c r="AS16" s="17">
        <f t="shared" si="9"/>
        <v>0</v>
      </c>
      <c r="AT16" s="17">
        <f t="shared" si="10"/>
        <v>0</v>
      </c>
    </row>
    <row r="17" spans="1:49" x14ac:dyDescent="0.3">
      <c r="C17" s="448"/>
      <c r="D17" s="448"/>
      <c r="E17" s="448"/>
      <c r="F17" s="448"/>
      <c r="G17" s="448"/>
      <c r="H17" s="448"/>
      <c r="I17" s="448"/>
      <c r="J17" s="448"/>
      <c r="K17" s="448"/>
      <c r="L17" s="448"/>
      <c r="M17" s="448"/>
      <c r="N17" s="448"/>
      <c r="O17" s="448"/>
      <c r="P17" s="448"/>
      <c r="Q17" s="448"/>
      <c r="R17" s="448"/>
      <c r="S17" s="448"/>
      <c r="T17" s="448"/>
      <c r="U17" s="448"/>
      <c r="V17" s="448"/>
      <c r="W17" s="448"/>
      <c r="X17" s="473"/>
      <c r="Y17" s="448">
        <f>SUM(Y8:Y16)</f>
        <v>0</v>
      </c>
      <c r="Z17" s="448">
        <f t="shared" ref="Z17:AA17" si="25">SUBTOTAL(9,Z8:Z16)</f>
        <v>0</v>
      </c>
      <c r="AA17" s="448">
        <f t="shared" si="25"/>
        <v>0</v>
      </c>
      <c r="AB17" s="448">
        <f t="shared" ref="AB17:AJ17" si="26">SUBTOTAL(9,AB8:AB16)</f>
        <v>0</v>
      </c>
      <c r="AC17" s="448">
        <f t="shared" si="26"/>
        <v>0</v>
      </c>
      <c r="AD17" s="448">
        <f t="shared" si="26"/>
        <v>0</v>
      </c>
      <c r="AE17" s="448">
        <f t="shared" si="26"/>
        <v>0</v>
      </c>
      <c r="AF17" s="448">
        <f t="shared" si="26"/>
        <v>0</v>
      </c>
      <c r="AG17" s="448">
        <f t="shared" si="26"/>
        <v>0</v>
      </c>
      <c r="AH17" s="448">
        <f t="shared" si="26"/>
        <v>0</v>
      </c>
      <c r="AI17" s="448">
        <f t="shared" si="26"/>
        <v>0</v>
      </c>
      <c r="AJ17" s="448">
        <f t="shared" si="26"/>
        <v>0</v>
      </c>
    </row>
    <row r="18" spans="1:49" x14ac:dyDescent="0.3">
      <c r="B18" s="2" t="s">
        <v>92</v>
      </c>
      <c r="C18" s="18"/>
      <c r="D18" s="18"/>
      <c r="E18" s="18"/>
      <c r="F18" s="18"/>
      <c r="G18" s="18"/>
      <c r="H18" s="117">
        <f>H17-('2015-18_Actuals'!E13-'2015-18_Actuals'!E9)*Escalation!F8</f>
        <v>0</v>
      </c>
      <c r="I18" s="117">
        <f>I17-('2015-18_Actuals'!F13-'2015-18_Actuals'!F9)*Escalation!G8</f>
        <v>0</v>
      </c>
      <c r="J18" s="117">
        <f>J17-('2015-18_Actuals'!G13-'2015-18_Actuals'!G9)*Escalation!H8</f>
        <v>0</v>
      </c>
      <c r="K18" s="117">
        <f>K17-('2015-18_Actuals'!H13-'2015-18_Actuals'!H9)*Escalation!I8</f>
        <v>0</v>
      </c>
      <c r="L18" s="18"/>
      <c r="M18" s="18"/>
      <c r="N18" s="18"/>
      <c r="O18" s="18"/>
      <c r="P18" s="18"/>
      <c r="Q18" s="18"/>
      <c r="R18" s="18"/>
      <c r="S18" s="18"/>
      <c r="T18" s="18"/>
      <c r="U18" s="18"/>
      <c r="V18" s="18"/>
      <c r="W18" s="18"/>
      <c r="X18" s="18"/>
      <c r="Y18" s="170" t="s">
        <v>156</v>
      </c>
      <c r="Z18" s="148"/>
      <c r="AA18" s="18"/>
      <c r="AB18" s="474">
        <f t="shared" ref="AB18:AJ18" si="27">AB17-AB9-AB10</f>
        <v>0</v>
      </c>
      <c r="AC18" s="474">
        <f t="shared" si="27"/>
        <v>0</v>
      </c>
      <c r="AD18" s="474">
        <f t="shared" si="27"/>
        <v>0</v>
      </c>
      <c r="AE18" s="474">
        <f t="shared" si="27"/>
        <v>0</v>
      </c>
      <c r="AF18" s="474">
        <f t="shared" si="27"/>
        <v>0</v>
      </c>
      <c r="AG18" s="474">
        <f t="shared" si="27"/>
        <v>0</v>
      </c>
      <c r="AH18" s="474">
        <f t="shared" si="27"/>
        <v>0</v>
      </c>
      <c r="AI18" s="474">
        <f t="shared" si="27"/>
        <v>0</v>
      </c>
      <c r="AJ18" s="474">
        <f t="shared" si="27"/>
        <v>0</v>
      </c>
    </row>
    <row r="19" spans="1:49" ht="15" thickBot="1" x14ac:dyDescent="0.35">
      <c r="B19" s="1" t="s">
        <v>20</v>
      </c>
      <c r="C19" s="226"/>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row>
    <row r="20" spans="1:49" x14ac:dyDescent="0.3">
      <c r="A20" s="2">
        <v>1012</v>
      </c>
      <c r="B20" s="2" t="s">
        <v>125</v>
      </c>
      <c r="C20" s="475"/>
      <c r="D20" s="475"/>
      <c r="E20" s="475"/>
      <c r="F20" s="475"/>
      <c r="G20" s="475"/>
      <c r="H20" s="475"/>
      <c r="I20" s="475"/>
      <c r="J20" s="475"/>
      <c r="K20" s="476"/>
      <c r="L20" s="477"/>
      <c r="M20" s="477"/>
      <c r="N20" s="477"/>
      <c r="O20" s="478"/>
      <c r="P20" s="473"/>
      <c r="Q20" s="473"/>
      <c r="R20" s="473"/>
      <c r="S20" s="473"/>
      <c r="T20" s="473"/>
      <c r="U20" s="473"/>
      <c r="V20" s="473"/>
      <c r="W20" s="473"/>
      <c r="X20" s="473"/>
      <c r="Y20" s="473"/>
      <c r="Z20" s="473"/>
      <c r="AA20" s="473"/>
      <c r="AB20" s="473"/>
      <c r="AC20" s="473"/>
      <c r="AD20" s="473"/>
      <c r="AE20" s="473"/>
      <c r="AF20" s="473"/>
      <c r="AG20" s="473"/>
      <c r="AH20" s="473"/>
      <c r="AI20" s="473"/>
      <c r="AJ20" s="473"/>
      <c r="AK20" s="25"/>
      <c r="AL20" s="17">
        <f t="shared" ref="AL20:AL28" si="28">IF(ISERROR((AB20-O20)/O20),0,(AB20-O20)/O20)</f>
        <v>0</v>
      </c>
      <c r="AM20" s="17">
        <f t="shared" ref="AM20:AM28" si="29">IF(ISERROR((AC20-P20)/P20),0,(AC20-P20)/P20)</f>
        <v>0</v>
      </c>
      <c r="AN20" s="17">
        <f t="shared" ref="AN20:AO28" si="30">IF(ISERROR((AD20-Q20)/Q20),0,(AD20-Q20)/Q20)</f>
        <v>0</v>
      </c>
      <c r="AO20" s="17">
        <f t="shared" si="30"/>
        <v>0</v>
      </c>
      <c r="AP20" s="17">
        <f t="shared" ref="AP20:AP28" si="31">IF(ISERROR((AF20-S20)/S20),0,(AF20-S20)/S20)</f>
        <v>0</v>
      </c>
      <c r="AQ20" s="17">
        <f t="shared" ref="AQ20:AQ28" si="32">IF(ISERROR((AG20-T20)/T20),0,(AG20-T20)/T20)</f>
        <v>0</v>
      </c>
      <c r="AR20" s="17">
        <f t="shared" ref="AR20:AR28" si="33">IF(ISERROR((AH20-U20)/U20),0,(AH20-U20)/U20)</f>
        <v>0</v>
      </c>
      <c r="AS20" s="17">
        <f t="shared" ref="AS20:AS28" si="34">IF(ISERROR((AI20-V20)/V20),0,(AI20-V20)/V20)</f>
        <v>0</v>
      </c>
      <c r="AT20" s="17">
        <f t="shared" ref="AT20:AT28" si="35">IF(ISERROR((AJ20-W20)/W20),0,(AJ20-W20)/W20)</f>
        <v>0</v>
      </c>
      <c r="AU20" s="5"/>
    </row>
    <row r="21" spans="1:49" x14ac:dyDescent="0.3">
      <c r="A21" s="2">
        <v>1012</v>
      </c>
      <c r="B21" s="2" t="s">
        <v>152</v>
      </c>
      <c r="C21" s="475"/>
      <c r="D21" s="475"/>
      <c r="E21" s="475"/>
      <c r="F21" s="475"/>
      <c r="G21" s="475"/>
      <c r="H21" s="475"/>
      <c r="I21" s="475"/>
      <c r="J21" s="475"/>
      <c r="K21" s="475"/>
      <c r="L21" s="477"/>
      <c r="M21" s="477"/>
      <c r="N21" s="477"/>
      <c r="O21" s="479"/>
      <c r="P21" s="473"/>
      <c r="Q21" s="473"/>
      <c r="R21" s="473"/>
      <c r="S21" s="473"/>
      <c r="T21" s="473"/>
      <c r="U21" s="473"/>
      <c r="V21" s="473"/>
      <c r="W21" s="473"/>
      <c r="X21" s="473"/>
      <c r="Y21" s="473"/>
      <c r="Z21" s="473"/>
      <c r="AA21" s="473"/>
      <c r="AB21" s="473"/>
      <c r="AC21" s="473"/>
      <c r="AD21" s="473"/>
      <c r="AE21" s="473"/>
      <c r="AF21" s="473"/>
      <c r="AG21" s="473"/>
      <c r="AH21" s="473"/>
      <c r="AI21" s="473"/>
      <c r="AJ21" s="473"/>
      <c r="AK21" s="25"/>
      <c r="AL21" s="17">
        <f t="shared" ref="AL21" si="36">IF(ISERROR((AB21-O21)/O21),0,(AB21-O21)/O21)</f>
        <v>0</v>
      </c>
      <c r="AM21" s="17">
        <f t="shared" ref="AM21" si="37">IF(ISERROR((AC21-P21)/P21),0,(AC21-P21)/P21)</f>
        <v>0</v>
      </c>
      <c r="AN21" s="17">
        <f t="shared" ref="AN21:AO21" si="38">IF(ISERROR((AD21-Q21)/Q21),0,(AD21-Q21)/Q21)</f>
        <v>0</v>
      </c>
      <c r="AO21" s="17">
        <f t="shared" si="38"/>
        <v>0</v>
      </c>
      <c r="AP21" s="17">
        <f t="shared" si="31"/>
        <v>0</v>
      </c>
      <c r="AQ21" s="17">
        <f t="shared" si="32"/>
        <v>0</v>
      </c>
      <c r="AR21" s="17">
        <f t="shared" si="33"/>
        <v>0</v>
      </c>
      <c r="AS21" s="17">
        <f t="shared" si="34"/>
        <v>0</v>
      </c>
      <c r="AT21" s="17">
        <f t="shared" si="35"/>
        <v>0</v>
      </c>
      <c r="AU21" s="5"/>
    </row>
    <row r="22" spans="1:49" x14ac:dyDescent="0.3">
      <c r="A22" s="2">
        <v>1012</v>
      </c>
      <c r="B22" s="2" t="s">
        <v>250</v>
      </c>
      <c r="C22" s="475"/>
      <c r="D22" s="475"/>
      <c r="E22" s="475"/>
      <c r="F22" s="475"/>
      <c r="G22" s="475"/>
      <c r="H22" s="475"/>
      <c r="I22" s="475"/>
      <c r="J22" s="475"/>
      <c r="K22" s="475"/>
      <c r="L22" s="477"/>
      <c r="M22" s="473"/>
      <c r="N22" s="473"/>
      <c r="O22" s="479"/>
      <c r="P22" s="473"/>
      <c r="Q22" s="473"/>
      <c r="R22" s="473"/>
      <c r="S22" s="473"/>
      <c r="T22" s="473"/>
      <c r="U22" s="473"/>
      <c r="V22" s="473"/>
      <c r="W22" s="473"/>
      <c r="X22" s="473"/>
      <c r="Y22" s="473"/>
      <c r="Z22" s="473"/>
      <c r="AA22" s="473"/>
      <c r="AB22" s="473"/>
      <c r="AC22" s="473"/>
      <c r="AD22" s="473"/>
      <c r="AE22" s="473"/>
      <c r="AF22" s="473"/>
      <c r="AG22" s="473"/>
      <c r="AH22" s="473"/>
      <c r="AI22" s="473"/>
      <c r="AJ22" s="473"/>
      <c r="AK22" s="25"/>
      <c r="AL22" s="17">
        <f t="shared" ref="AL22" si="39">IF(ISERROR((AB22-O22)/O22),0,(AB22-O22)/O22)</f>
        <v>0</v>
      </c>
      <c r="AM22" s="17">
        <f t="shared" ref="AM22" si="40">IF(ISERROR((AC22-P22)/P22),0,(AC22-P22)/P22)</f>
        <v>0</v>
      </c>
      <c r="AN22" s="17">
        <f t="shared" ref="AN22:AO22" si="41">IF(ISERROR((AD22-Q22)/Q22),0,(AD22-Q22)/Q22)</f>
        <v>0</v>
      </c>
      <c r="AO22" s="17">
        <f t="shared" si="41"/>
        <v>0</v>
      </c>
      <c r="AP22" s="17">
        <f t="shared" ref="AP22" si="42">IF(ISERROR((AF22-S22)/S22),0,(AF22-S22)/S22)</f>
        <v>0</v>
      </c>
      <c r="AQ22" s="17">
        <f t="shared" ref="AQ22" si="43">IF(ISERROR((AG22-T22)/T22),0,(AG22-T22)/T22)</f>
        <v>0</v>
      </c>
      <c r="AR22" s="17">
        <f t="shared" ref="AR22" si="44">IF(ISERROR((AH22-U22)/U22),0,(AH22-U22)/U22)</f>
        <v>0</v>
      </c>
      <c r="AS22" s="17">
        <f t="shared" ref="AS22" si="45">IF(ISERROR((AI22-V22)/V22),0,(AI22-V22)/V22)</f>
        <v>0</v>
      </c>
      <c r="AT22" s="17">
        <f t="shared" ref="AT22" si="46">IF(ISERROR((AJ22-W22)/W22),0,(AJ22-W22)/W22)</f>
        <v>0</v>
      </c>
      <c r="AU22" s="5"/>
    </row>
    <row r="23" spans="1:49" x14ac:dyDescent="0.3">
      <c r="A23" s="2">
        <v>1012</v>
      </c>
      <c r="B23" s="226" t="s">
        <v>153</v>
      </c>
      <c r="C23" s="475"/>
      <c r="D23" s="475"/>
      <c r="E23" s="475"/>
      <c r="F23" s="475"/>
      <c r="G23" s="475"/>
      <c r="H23" s="475"/>
      <c r="I23" s="475"/>
      <c r="J23" s="475"/>
      <c r="K23" s="475"/>
      <c r="L23" s="477"/>
      <c r="M23" s="473"/>
      <c r="N23" s="473"/>
      <c r="O23" s="479"/>
      <c r="P23" s="473"/>
      <c r="Q23" s="473"/>
      <c r="R23" s="473"/>
      <c r="S23" s="473"/>
      <c r="T23" s="473"/>
      <c r="U23" s="473"/>
      <c r="V23" s="473"/>
      <c r="W23" s="473"/>
      <c r="X23" s="473"/>
      <c r="Y23" s="473"/>
      <c r="Z23" s="473"/>
      <c r="AA23" s="473"/>
      <c r="AB23" s="473"/>
      <c r="AC23" s="473"/>
      <c r="AD23" s="473"/>
      <c r="AE23" s="473"/>
      <c r="AF23" s="473"/>
      <c r="AG23" s="473"/>
      <c r="AH23" s="473"/>
      <c r="AI23" s="473"/>
      <c r="AJ23" s="473"/>
      <c r="AK23" s="25"/>
      <c r="AL23" s="17">
        <f t="shared" ref="AL23" si="47">IF(ISERROR((AB23-O23)/O23),0,(AB23-O23)/O23)</f>
        <v>0</v>
      </c>
      <c r="AM23" s="17">
        <f t="shared" ref="AM23" si="48">IF(ISERROR((AC23-P23)/P23),0,(AC23-P23)/P23)</f>
        <v>0</v>
      </c>
      <c r="AN23" s="17">
        <f t="shared" ref="AN23:AO23" si="49">IF(ISERROR((AD23-Q23)/Q23),0,(AD23-Q23)/Q23)</f>
        <v>0</v>
      </c>
      <c r="AO23" s="17">
        <f t="shared" si="49"/>
        <v>0</v>
      </c>
      <c r="AP23" s="17">
        <f t="shared" ref="AP23" si="50">IF(ISERROR((AF23-S23)/S23),0,(AF23-S23)/S23)</f>
        <v>0</v>
      </c>
      <c r="AQ23" s="17">
        <f t="shared" ref="AQ23" si="51">IF(ISERROR((AG23-T23)/T23),0,(AG23-T23)/T23)</f>
        <v>0</v>
      </c>
      <c r="AR23" s="17">
        <f t="shared" ref="AR23" si="52">IF(ISERROR((AH23-U23)/U23),0,(AH23-U23)/U23)</f>
        <v>0</v>
      </c>
      <c r="AS23" s="17">
        <f t="shared" ref="AS23" si="53">IF(ISERROR((AI23-V23)/V23),0,(AI23-V23)/V23)</f>
        <v>0</v>
      </c>
      <c r="AT23" s="17">
        <f t="shared" ref="AT23" si="54">IF(ISERROR((AJ23-W23)/W23),0,(AJ23-W23)/W23)</f>
        <v>0</v>
      </c>
      <c r="AU23" s="5"/>
    </row>
    <row r="24" spans="1:49" x14ac:dyDescent="0.3">
      <c r="A24" s="2">
        <v>1013</v>
      </c>
      <c r="B24" s="2" t="s">
        <v>126</v>
      </c>
      <c r="C24" s="475"/>
      <c r="D24" s="475"/>
      <c r="E24" s="475"/>
      <c r="F24" s="475"/>
      <c r="G24" s="475"/>
      <c r="H24" s="475"/>
      <c r="I24" s="475"/>
      <c r="J24" s="475"/>
      <c r="K24" s="475"/>
      <c r="L24" s="477"/>
      <c r="M24" s="477"/>
      <c r="N24" s="477"/>
      <c r="O24" s="479"/>
      <c r="P24" s="473"/>
      <c r="Q24" s="473"/>
      <c r="R24" s="473"/>
      <c r="S24" s="473"/>
      <c r="T24" s="473"/>
      <c r="U24" s="473"/>
      <c r="V24" s="473"/>
      <c r="W24" s="473"/>
      <c r="X24" s="473"/>
      <c r="Y24" s="473"/>
      <c r="Z24" s="473"/>
      <c r="AA24" s="473"/>
      <c r="AB24" s="473"/>
      <c r="AC24" s="473"/>
      <c r="AD24" s="473"/>
      <c r="AE24" s="473"/>
      <c r="AF24" s="473"/>
      <c r="AG24" s="473"/>
      <c r="AH24" s="473"/>
      <c r="AI24" s="473"/>
      <c r="AJ24" s="473"/>
      <c r="AK24" s="25"/>
      <c r="AL24" s="17">
        <f t="shared" si="28"/>
        <v>0</v>
      </c>
      <c r="AM24" s="17">
        <f t="shared" si="29"/>
        <v>0</v>
      </c>
      <c r="AN24" s="17">
        <f t="shared" si="30"/>
        <v>0</v>
      </c>
      <c r="AO24" s="17">
        <f t="shared" si="30"/>
        <v>0</v>
      </c>
      <c r="AP24" s="17">
        <f t="shared" si="31"/>
        <v>0</v>
      </c>
      <c r="AQ24" s="17">
        <f t="shared" si="32"/>
        <v>0</v>
      </c>
      <c r="AR24" s="17">
        <f t="shared" si="33"/>
        <v>0</v>
      </c>
      <c r="AS24" s="17">
        <f t="shared" si="34"/>
        <v>0</v>
      </c>
      <c r="AT24" s="17">
        <f t="shared" si="35"/>
        <v>0</v>
      </c>
      <c r="AU24" s="5"/>
      <c r="AW24" s="9"/>
    </row>
    <row r="25" spans="1:49" x14ac:dyDescent="0.3">
      <c r="A25" s="2">
        <v>1014</v>
      </c>
      <c r="B25" s="2" t="s">
        <v>127</v>
      </c>
      <c r="C25" s="475"/>
      <c r="D25" s="475"/>
      <c r="E25" s="475"/>
      <c r="F25" s="475"/>
      <c r="G25" s="475"/>
      <c r="H25" s="475"/>
      <c r="I25" s="475"/>
      <c r="J25" s="475"/>
      <c r="K25" s="475"/>
      <c r="L25" s="477"/>
      <c r="M25" s="477"/>
      <c r="N25" s="477"/>
      <c r="O25" s="479"/>
      <c r="P25" s="473"/>
      <c r="Q25" s="473"/>
      <c r="R25" s="473"/>
      <c r="S25" s="473"/>
      <c r="T25" s="473"/>
      <c r="U25" s="473"/>
      <c r="V25" s="473"/>
      <c r="W25" s="473"/>
      <c r="X25" s="473"/>
      <c r="Y25" s="473"/>
      <c r="Z25" s="473"/>
      <c r="AA25" s="473"/>
      <c r="AB25" s="473"/>
      <c r="AC25" s="473"/>
      <c r="AD25" s="473"/>
      <c r="AE25" s="473"/>
      <c r="AF25" s="473"/>
      <c r="AG25" s="473"/>
      <c r="AH25" s="473"/>
      <c r="AI25" s="473"/>
      <c r="AJ25" s="473"/>
      <c r="AK25" s="25"/>
      <c r="AL25" s="17">
        <f t="shared" si="28"/>
        <v>0</v>
      </c>
      <c r="AM25" s="17">
        <f t="shared" si="29"/>
        <v>0</v>
      </c>
      <c r="AN25" s="17">
        <f t="shared" si="30"/>
        <v>0</v>
      </c>
      <c r="AO25" s="17">
        <f t="shared" si="30"/>
        <v>0</v>
      </c>
      <c r="AP25" s="17">
        <f t="shared" si="31"/>
        <v>0</v>
      </c>
      <c r="AQ25" s="17">
        <f t="shared" si="32"/>
        <v>0</v>
      </c>
      <c r="AR25" s="17">
        <f t="shared" si="33"/>
        <v>0</v>
      </c>
      <c r="AS25" s="17">
        <f t="shared" si="34"/>
        <v>0</v>
      </c>
      <c r="AT25" s="17">
        <f t="shared" si="35"/>
        <v>0</v>
      </c>
      <c r="AU25" s="5"/>
    </row>
    <row r="26" spans="1:49" x14ac:dyDescent="0.3">
      <c r="A26" s="2">
        <v>1018</v>
      </c>
      <c r="B26" s="2" t="s">
        <v>128</v>
      </c>
      <c r="C26" s="475"/>
      <c r="D26" s="475"/>
      <c r="E26" s="475"/>
      <c r="F26" s="475"/>
      <c r="G26" s="475"/>
      <c r="H26" s="475"/>
      <c r="I26" s="475"/>
      <c r="J26" s="475"/>
      <c r="K26" s="475"/>
      <c r="L26" s="477"/>
      <c r="M26" s="477"/>
      <c r="N26" s="477"/>
      <c r="O26" s="479"/>
      <c r="P26" s="473"/>
      <c r="Q26" s="473"/>
      <c r="R26" s="473"/>
      <c r="S26" s="473"/>
      <c r="T26" s="473"/>
      <c r="U26" s="473"/>
      <c r="V26" s="473"/>
      <c r="W26" s="473"/>
      <c r="X26" s="473"/>
      <c r="Y26" s="473"/>
      <c r="Z26" s="473"/>
      <c r="AA26" s="473"/>
      <c r="AB26" s="473"/>
      <c r="AC26" s="473"/>
      <c r="AD26" s="473"/>
      <c r="AE26" s="473"/>
      <c r="AF26" s="473"/>
      <c r="AG26" s="473"/>
      <c r="AH26" s="473"/>
      <c r="AI26" s="473"/>
      <c r="AJ26" s="473"/>
      <c r="AK26" s="25"/>
      <c r="AL26" s="17">
        <f t="shared" si="28"/>
        <v>0</v>
      </c>
      <c r="AM26" s="17">
        <f t="shared" si="29"/>
        <v>0</v>
      </c>
      <c r="AN26" s="17">
        <f t="shared" si="30"/>
        <v>0</v>
      </c>
      <c r="AO26" s="17">
        <f t="shared" si="30"/>
        <v>0</v>
      </c>
      <c r="AP26" s="17">
        <f t="shared" si="31"/>
        <v>0</v>
      </c>
      <c r="AQ26" s="17">
        <f t="shared" si="32"/>
        <v>0</v>
      </c>
      <c r="AR26" s="17">
        <f t="shared" si="33"/>
        <v>0</v>
      </c>
      <c r="AS26" s="17">
        <f t="shared" si="34"/>
        <v>0</v>
      </c>
      <c r="AT26" s="17">
        <f t="shared" si="35"/>
        <v>0</v>
      </c>
      <c r="AU26" s="5"/>
    </row>
    <row r="27" spans="1:49" ht="15" thickBot="1" x14ac:dyDescent="0.35">
      <c r="A27" s="2">
        <v>1019</v>
      </c>
      <c r="B27" s="2" t="s">
        <v>111</v>
      </c>
      <c r="C27" s="475"/>
      <c r="D27" s="475"/>
      <c r="E27" s="475"/>
      <c r="F27" s="475"/>
      <c r="G27" s="475"/>
      <c r="H27" s="475"/>
      <c r="I27" s="475"/>
      <c r="J27" s="475"/>
      <c r="K27" s="475"/>
      <c r="L27" s="473"/>
      <c r="M27" s="473"/>
      <c r="N27" s="473"/>
      <c r="O27" s="480"/>
      <c r="P27" s="473"/>
      <c r="Q27" s="473"/>
      <c r="R27" s="473"/>
      <c r="S27" s="473"/>
      <c r="T27" s="473"/>
      <c r="U27" s="473"/>
      <c r="V27" s="473"/>
      <c r="W27" s="473"/>
      <c r="X27" s="473"/>
      <c r="Y27" s="473"/>
      <c r="Z27" s="473"/>
      <c r="AA27" s="473"/>
      <c r="AB27" s="473"/>
      <c r="AC27" s="473"/>
      <c r="AD27" s="473"/>
      <c r="AE27" s="473"/>
      <c r="AF27" s="473"/>
      <c r="AG27" s="473"/>
      <c r="AH27" s="473"/>
      <c r="AI27" s="473"/>
      <c r="AJ27" s="473"/>
      <c r="AK27" s="25"/>
      <c r="AL27" s="17">
        <f t="shared" ref="AL27" si="55">IF(ISERROR((AB27-O27)/O27),0,(AB27-O27)/O27)</f>
        <v>0</v>
      </c>
      <c r="AM27" s="17">
        <f t="shared" ref="AM27" si="56">IF(ISERROR((AC27-P27)/P27),0,(AC27-P27)/P27)</f>
        <v>0</v>
      </c>
      <c r="AN27" s="17">
        <f t="shared" ref="AN27:AO27" si="57">IF(ISERROR((AD27-Q27)/Q27),0,(AD27-Q27)/Q27)</f>
        <v>0</v>
      </c>
      <c r="AO27" s="17">
        <f t="shared" si="57"/>
        <v>0</v>
      </c>
      <c r="AP27" s="17">
        <f t="shared" si="31"/>
        <v>0</v>
      </c>
      <c r="AQ27" s="17">
        <f t="shared" si="32"/>
        <v>0</v>
      </c>
      <c r="AR27" s="17">
        <f t="shared" si="33"/>
        <v>0</v>
      </c>
      <c r="AS27" s="17">
        <f t="shared" si="34"/>
        <v>0</v>
      </c>
      <c r="AT27" s="17">
        <f t="shared" si="35"/>
        <v>0</v>
      </c>
      <c r="AU27" s="5"/>
    </row>
    <row r="28" spans="1:49" ht="15" thickBot="1" x14ac:dyDescent="0.35">
      <c r="A28" s="2">
        <v>1015</v>
      </c>
      <c r="B28" s="2" t="s">
        <v>129</v>
      </c>
      <c r="C28" s="475"/>
      <c r="D28" s="475"/>
      <c r="E28" s="475"/>
      <c r="F28" s="475"/>
      <c r="G28" s="475"/>
      <c r="H28" s="475"/>
      <c r="I28" s="475"/>
      <c r="J28" s="475"/>
      <c r="K28" s="475"/>
      <c r="L28" s="473"/>
      <c r="M28" s="473"/>
      <c r="N28" s="473"/>
      <c r="O28" s="481"/>
      <c r="P28" s="482"/>
      <c r="Q28" s="482"/>
      <c r="R28" s="482"/>
      <c r="S28" s="482"/>
      <c r="T28" s="482"/>
      <c r="U28" s="482"/>
      <c r="V28" s="482"/>
      <c r="W28" s="483"/>
      <c r="X28" s="107"/>
      <c r="Y28" s="473"/>
      <c r="Z28" s="473"/>
      <c r="AA28" s="473"/>
      <c r="AB28" s="473"/>
      <c r="AC28" s="473"/>
      <c r="AD28" s="473"/>
      <c r="AE28" s="473"/>
      <c r="AF28" s="473"/>
      <c r="AG28" s="473"/>
      <c r="AH28" s="473"/>
      <c r="AI28" s="473"/>
      <c r="AJ28" s="473"/>
      <c r="AK28" s="25"/>
      <c r="AL28" s="17">
        <f t="shared" si="28"/>
        <v>0</v>
      </c>
      <c r="AM28" s="17">
        <f t="shared" si="29"/>
        <v>0</v>
      </c>
      <c r="AN28" s="17">
        <f t="shared" si="30"/>
        <v>0</v>
      </c>
      <c r="AO28" s="17">
        <f t="shared" si="30"/>
        <v>0</v>
      </c>
      <c r="AP28" s="17">
        <f t="shared" si="31"/>
        <v>0</v>
      </c>
      <c r="AQ28" s="17">
        <f t="shared" si="32"/>
        <v>0</v>
      </c>
      <c r="AR28" s="17">
        <f t="shared" si="33"/>
        <v>0</v>
      </c>
      <c r="AS28" s="17">
        <f t="shared" si="34"/>
        <v>0</v>
      </c>
      <c r="AT28" s="17">
        <f t="shared" si="35"/>
        <v>0</v>
      </c>
      <c r="AU28" s="5"/>
    </row>
    <row r="29" spans="1:49" x14ac:dyDescent="0.3">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U29" s="5"/>
    </row>
    <row r="30" spans="1:49" x14ac:dyDescent="0.3">
      <c r="B30" s="1" t="s">
        <v>147</v>
      </c>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U30" s="5"/>
    </row>
    <row r="31" spans="1:49" x14ac:dyDescent="0.3">
      <c r="A31" s="2">
        <v>1012</v>
      </c>
      <c r="B31" s="2" t="s">
        <v>125</v>
      </c>
      <c r="C31" s="18"/>
      <c r="D31" s="18"/>
      <c r="E31" s="18"/>
      <c r="F31" s="18"/>
      <c r="G31" s="18"/>
      <c r="H31" s="18"/>
      <c r="I31" s="18"/>
      <c r="J31" s="18"/>
      <c r="K31" s="18"/>
      <c r="L31" s="473">
        <f>INDEX(Allocations!$D$24:$G$32,MATCH($B31,Allocations!$C$24:$C$32,0),MATCH("Direct Labour Cost",Allocations!$D$23:$G$23,0))*INDEX($L$20:$W$28,MATCH($B31,$B$20:$B$28,0),MATCH(L$6,$L$6:$W$6,0))</f>
        <v>0</v>
      </c>
      <c r="M31" s="473">
        <f>INDEX(Allocations!$D$24:$G$32,MATCH($B31,Allocations!$C$24:$C$32,0),MATCH("Direct Labour Cost",Allocations!$D$23:$G$23,0))*INDEX($L$20:$W$28,MATCH($B31,$B$20:$B$28,0),MATCH(M$6,$L$6:$W$6,0))</f>
        <v>0</v>
      </c>
      <c r="N31" s="473">
        <f>INDEX(Allocations!$D$24:$G$32,MATCH($B31,Allocations!$C$24:$C$32,0),MATCH("Direct Labour Cost",Allocations!$D$23:$G$23,0))*INDEX($L$20:$W$28,MATCH($B31,$B$20:$B$28,0),MATCH(N$6,$L$6:$W$6,0))</f>
        <v>0</v>
      </c>
      <c r="O31" s="473">
        <f>INDEX(Allocations!$D$24:$G$32,MATCH($B31,Allocations!$C$24:$C$32,0),MATCH("Direct Labour Cost",Allocations!$D$23:$G$23,0))*INDEX($L$20:$W$28,MATCH($B31,$B$20:$B$28,0),MATCH(O$6,$L$6:$W$6,0))</f>
        <v>0</v>
      </c>
      <c r="P31" s="473">
        <f>INDEX(Allocations!$D$24:$G$32,MATCH($B31,Allocations!$C$24:$C$32,0),MATCH("Direct Labour Cost",Allocations!$D$23:$G$23,0))*INDEX($L$20:$W$28,MATCH($B31,$B$20:$B$28,0),MATCH(P$6,$L$6:$W$6,0))</f>
        <v>0</v>
      </c>
      <c r="Q31" s="473">
        <f>INDEX(Allocations!$D$24:$G$32,MATCH($B31,Allocations!$C$24:$C$32,0),MATCH("Direct Labour Cost",Allocations!$D$23:$G$23,0))*INDEX($L$20:$W$28,MATCH($B31,$B$20:$B$28,0),MATCH(Q$6,$L$6:$W$6,0))</f>
        <v>0</v>
      </c>
      <c r="R31" s="473">
        <f>INDEX(Allocations!$D$24:$G$32,MATCH($B31,Allocations!$C$24:$C$32,0),MATCH("Direct Labour Cost",Allocations!$D$23:$G$23,0))*INDEX($L$20:$W$28,MATCH($B31,$B$20:$B$28,0),MATCH(R$6,$L$6:$W$6,0))</f>
        <v>0</v>
      </c>
      <c r="S31" s="473">
        <f>INDEX(Allocations!$D$24:$G$32,MATCH($B31,Allocations!$C$24:$C$32,0),MATCH("Direct Labour Cost",Allocations!$D$23:$G$23,0))*INDEX($L$20:$W$28,MATCH($B31,$B$20:$B$28,0),MATCH(S$6,$L$6:$W$6,0))</f>
        <v>0</v>
      </c>
      <c r="T31" s="473">
        <f>INDEX(Allocations!$D$24:$G$32,MATCH($B31,Allocations!$C$24:$C$32,0),MATCH("Direct Labour Cost",Allocations!$D$23:$G$23,0))*INDEX($L$20:$W$28,MATCH($B31,$B$20:$B$28,0),MATCH(T$6,$L$6:$W$6,0))</f>
        <v>0</v>
      </c>
      <c r="U31" s="473">
        <f>INDEX(Allocations!$D$24:$G$32,MATCH($B31,Allocations!$C$24:$C$32,0),MATCH("Direct Labour Cost",Allocations!$D$23:$G$23,0))*INDEX($L$20:$W$28,MATCH($B31,$B$20:$B$28,0),MATCH(U$6,$L$6:$W$6,0))</f>
        <v>0</v>
      </c>
      <c r="V31" s="473">
        <f>INDEX(Allocations!$D$24:$G$32,MATCH($B31,Allocations!$C$24:$C$32,0),MATCH("Direct Labour Cost",Allocations!$D$23:$G$23,0))*INDEX($L$20:$W$28,MATCH($B31,$B$20:$B$28,0),MATCH(V$6,$L$6:$W$6,0))</f>
        <v>0</v>
      </c>
      <c r="W31" s="473">
        <f>INDEX(Allocations!$D$24:$G$32,MATCH($B31,Allocations!$C$24:$C$32,0),MATCH("Direct Labour Cost",Allocations!$D$23:$G$23,0))*INDEX($L$20:$W$28,MATCH($B31,$B$20:$B$28,0),MATCH(W$6,$L$6:$W$6,0))</f>
        <v>0</v>
      </c>
      <c r="X31" s="18"/>
      <c r="Y31" s="473"/>
      <c r="Z31" s="473"/>
      <c r="AA31" s="473"/>
      <c r="AB31" s="473"/>
      <c r="AC31" s="473"/>
      <c r="AD31" s="473"/>
      <c r="AE31" s="473"/>
      <c r="AF31" s="473"/>
      <c r="AG31" s="473"/>
      <c r="AH31" s="473"/>
      <c r="AI31" s="473"/>
      <c r="AJ31" s="473"/>
      <c r="AL31" s="17">
        <f t="shared" ref="AL31:AL39" si="58">IF(ISERROR((AB31-O31)/O31),0,(AB31-O31)/O31)</f>
        <v>0</v>
      </c>
      <c r="AM31" s="17">
        <f t="shared" ref="AM31:AM39" si="59">IF(ISERROR((AC31-P31)/P31),0,(AC31-P31)/P31)</f>
        <v>0</v>
      </c>
      <c r="AN31" s="17">
        <f t="shared" ref="AN31:AO39" si="60">IF(ISERROR((AD31-Q31)/Q31),0,(AD31-Q31)/Q31)</f>
        <v>0</v>
      </c>
      <c r="AO31" s="17">
        <f t="shared" si="60"/>
        <v>0</v>
      </c>
      <c r="AP31" s="17">
        <f t="shared" ref="AP31:AP39" si="61">IF(ISERROR((AF31-S31)/S31),0,(AF31-S31)/S31)</f>
        <v>0</v>
      </c>
      <c r="AQ31" s="17">
        <f t="shared" ref="AQ31:AQ39" si="62">IF(ISERROR((AG31-T31)/T31),0,(AG31-T31)/T31)</f>
        <v>0</v>
      </c>
      <c r="AR31" s="17">
        <f t="shared" ref="AR31:AR39" si="63">IF(ISERROR((AH31-U31)/U31),0,(AH31-U31)/U31)</f>
        <v>0</v>
      </c>
      <c r="AS31" s="17">
        <f t="shared" ref="AS31:AS39" si="64">IF(ISERROR((AI31-V31)/V31),0,(AI31-V31)/V31)</f>
        <v>0</v>
      </c>
      <c r="AT31" s="17">
        <f t="shared" ref="AT31:AT39" si="65">IF(ISERROR((AJ31-W31)/W31),0,(AJ31-W31)/W31)</f>
        <v>0</v>
      </c>
      <c r="AU31" s="5"/>
    </row>
    <row r="32" spans="1:49" x14ac:dyDescent="0.3">
      <c r="A32" s="2">
        <v>1012</v>
      </c>
      <c r="B32" s="2" t="s">
        <v>152</v>
      </c>
      <c r="C32" s="18"/>
      <c r="D32" s="18"/>
      <c r="E32" s="18"/>
      <c r="F32" s="18"/>
      <c r="G32" s="18"/>
      <c r="H32" s="18"/>
      <c r="I32" s="18"/>
      <c r="J32" s="18"/>
      <c r="K32" s="18"/>
      <c r="L32" s="106"/>
      <c r="M32" s="473">
        <f>INDEX(Allocations!$D$24:$G$32,MATCH($B32,Allocations!$C$24:$C$32,0),MATCH("Direct Labour Cost",Allocations!$D$23:$G$23,0))*INDEX($L$20:$W$28,MATCH($B32,$B$20:$B$28,0),MATCH(M$6,$L$6:$W$6,0))</f>
        <v>0</v>
      </c>
      <c r="N32" s="473">
        <f>INDEX(Allocations!$D$24:$G$32,MATCH($B32,Allocations!$C$24:$C$32,0),MATCH("Direct Labour Cost",Allocations!$D$23:$G$23,0))*INDEX($L$20:$W$28,MATCH($B32,$B$20:$B$28,0),MATCH(N$6,$L$6:$W$6,0))</f>
        <v>0</v>
      </c>
      <c r="O32" s="473">
        <f>INDEX(Allocations!$D$24:$G$32,MATCH($B32,Allocations!$C$24:$C$32,0),MATCH("Direct Labour Cost",Allocations!$D$23:$G$23,0))*INDEX($L$20:$W$28,MATCH($B32,$B$20:$B$28,0),MATCH(O$6,$L$6:$W$6,0))</f>
        <v>0</v>
      </c>
      <c r="P32" s="473">
        <f>INDEX(Allocations!$D$24:$G$32,MATCH($B32,Allocations!$C$24:$C$32,0),MATCH("Direct Labour Cost",Allocations!$D$23:$G$23,0))*INDEX($L$20:$W$28,MATCH($B32,$B$20:$B$28,0),MATCH(P$6,$L$6:$W$6,0))</f>
        <v>0</v>
      </c>
      <c r="Q32" s="473">
        <f>INDEX(Allocations!$D$24:$G$32,MATCH($B32,Allocations!$C$24:$C$32,0),MATCH("Direct Labour Cost",Allocations!$D$23:$G$23,0))*INDEX($L$20:$W$28,MATCH($B32,$B$20:$B$28,0),MATCH(Q$6,$L$6:$W$6,0))</f>
        <v>0</v>
      </c>
      <c r="R32" s="473">
        <f>INDEX(Allocations!$D$24:$G$32,MATCH($B32,Allocations!$C$24:$C$32,0),MATCH("Direct Labour Cost",Allocations!$D$23:$G$23,0))*INDEX($L$20:$W$28,MATCH($B32,$B$20:$B$28,0),MATCH(R$6,$L$6:$W$6,0))</f>
        <v>0</v>
      </c>
      <c r="S32" s="473">
        <f>INDEX(Allocations!$D$24:$G$32,MATCH($B32,Allocations!$C$24:$C$32,0),MATCH("Direct Labour Cost",Allocations!$D$23:$G$23,0))*INDEX($L$20:$W$28,MATCH($B32,$B$20:$B$28,0),MATCH(S$6,$L$6:$W$6,0))</f>
        <v>0</v>
      </c>
      <c r="T32" s="473">
        <f>INDEX(Allocations!$D$24:$G$32,MATCH($B32,Allocations!$C$24:$C$32,0),MATCH("Direct Labour Cost",Allocations!$D$23:$G$23,0))*INDEX($L$20:$W$28,MATCH($B32,$B$20:$B$28,0),MATCH(T$6,$L$6:$W$6,0))</f>
        <v>0</v>
      </c>
      <c r="U32" s="473">
        <f>INDEX(Allocations!$D$24:$G$32,MATCH($B32,Allocations!$C$24:$C$32,0),MATCH("Direct Labour Cost",Allocations!$D$23:$G$23,0))*INDEX($L$20:$W$28,MATCH($B32,$B$20:$B$28,0),MATCH(U$6,$L$6:$W$6,0))</f>
        <v>0</v>
      </c>
      <c r="V32" s="473">
        <f>INDEX(Allocations!$D$24:$G$32,MATCH($B32,Allocations!$C$24:$C$32,0),MATCH("Direct Labour Cost",Allocations!$D$23:$G$23,0))*INDEX($L$20:$W$28,MATCH($B32,$B$20:$B$28,0),MATCH(V$6,$L$6:$W$6,0))</f>
        <v>0</v>
      </c>
      <c r="W32" s="473">
        <f>INDEX(Allocations!$D$24:$G$32,MATCH($B32,Allocations!$C$24:$C$32,0),MATCH("Direct Labour Cost",Allocations!$D$23:$G$23,0))*INDEX($L$20:$W$28,MATCH($B32,$B$20:$B$28,0),MATCH(W$6,$L$6:$W$6,0))</f>
        <v>0</v>
      </c>
      <c r="X32" s="18"/>
      <c r="Y32" s="473"/>
      <c r="Z32" s="473"/>
      <c r="AA32" s="473"/>
      <c r="AB32" s="473"/>
      <c r="AC32" s="473"/>
      <c r="AD32" s="473"/>
      <c r="AE32" s="473"/>
      <c r="AF32" s="473"/>
      <c r="AG32" s="473"/>
      <c r="AH32" s="473"/>
      <c r="AI32" s="473"/>
      <c r="AJ32" s="473"/>
      <c r="AL32" s="17">
        <f t="shared" ref="AL32" si="66">IF(ISERROR((AB32-O32)/O32),0,(AB32-O32)/O32)</f>
        <v>0</v>
      </c>
      <c r="AM32" s="17">
        <f t="shared" ref="AM32" si="67">IF(ISERROR((AC32-P32)/P32),0,(AC32-P32)/P32)</f>
        <v>0</v>
      </c>
      <c r="AN32" s="17">
        <f t="shared" ref="AN32:AO32" si="68">IF(ISERROR((AD32-Q32)/Q32),0,(AD32-Q32)/Q32)</f>
        <v>0</v>
      </c>
      <c r="AO32" s="17">
        <f t="shared" si="68"/>
        <v>0</v>
      </c>
      <c r="AP32" s="17">
        <f t="shared" si="61"/>
        <v>0</v>
      </c>
      <c r="AQ32" s="17">
        <f t="shared" si="62"/>
        <v>0</v>
      </c>
      <c r="AR32" s="17">
        <f t="shared" si="63"/>
        <v>0</v>
      </c>
      <c r="AS32" s="17">
        <f t="shared" si="64"/>
        <v>0</v>
      </c>
      <c r="AT32" s="17">
        <f t="shared" si="65"/>
        <v>0</v>
      </c>
      <c r="AU32" s="5"/>
    </row>
    <row r="33" spans="1:47" x14ac:dyDescent="0.3">
      <c r="B33" s="2" t="s">
        <v>250</v>
      </c>
      <c r="C33" s="18"/>
      <c r="D33" s="18"/>
      <c r="E33" s="18"/>
      <c r="F33" s="18"/>
      <c r="G33" s="18"/>
      <c r="H33" s="18"/>
      <c r="I33" s="18"/>
      <c r="J33" s="18"/>
      <c r="K33" s="18"/>
      <c r="L33" s="106"/>
      <c r="M33" s="473"/>
      <c r="N33" s="473"/>
      <c r="O33" s="473">
        <f>INDEX(Allocations!$D$24:$G$32,MATCH($B33,Allocations!$C$24:$C$32,0),MATCH("Direct Labour Cost",Allocations!$D$23:$G$23,0))*INDEX($L$20:$W$28,MATCH($B33,$B$20:$B$28,0),MATCH(O$6,$L$6:$W$6,0))</f>
        <v>0</v>
      </c>
      <c r="P33" s="473">
        <f>INDEX(Allocations!$D$24:$G$32,MATCH($B33,Allocations!$C$24:$C$32,0),MATCH("Direct Labour Cost",Allocations!$D$23:$G$23,0))*INDEX($L$20:$W$28,MATCH($B33,$B$20:$B$28,0),MATCH(P$6,$L$6:$W$6,0))</f>
        <v>0</v>
      </c>
      <c r="Q33" s="473">
        <f>INDEX(Allocations!$D$24:$G$32,MATCH($B33,Allocations!$C$24:$C$32,0),MATCH("Direct Labour Cost",Allocations!$D$23:$G$23,0))*INDEX($L$20:$W$28,MATCH($B33,$B$20:$B$28,0),MATCH(Q$6,$L$6:$W$6,0))</f>
        <v>0</v>
      </c>
      <c r="R33" s="473">
        <f>INDEX(Allocations!$D$24:$G$32,MATCH($B33,Allocations!$C$24:$C$32,0),MATCH("Direct Labour Cost",Allocations!$D$23:$G$23,0))*INDEX($L$20:$W$28,MATCH($B33,$B$20:$B$28,0),MATCH(R$6,$L$6:$W$6,0))</f>
        <v>0</v>
      </c>
      <c r="S33" s="473">
        <f>INDEX(Allocations!$D$24:$G$32,MATCH($B33,Allocations!$C$24:$C$32,0),MATCH("Direct Labour Cost",Allocations!$D$23:$G$23,0))*INDEX($L$20:$W$28,MATCH($B33,$B$20:$B$28,0),MATCH(S$6,$L$6:$W$6,0))</f>
        <v>0</v>
      </c>
      <c r="T33" s="473">
        <f>INDEX(Allocations!$D$24:$G$32,MATCH($B33,Allocations!$C$24:$C$32,0),MATCH("Direct Labour Cost",Allocations!$D$23:$G$23,0))*INDEX($L$20:$W$28,MATCH($B33,$B$20:$B$28,0),MATCH(T$6,$L$6:$W$6,0))</f>
        <v>0</v>
      </c>
      <c r="U33" s="473">
        <f>INDEX(Allocations!$D$24:$G$32,MATCH($B33,Allocations!$C$24:$C$32,0),MATCH("Direct Labour Cost",Allocations!$D$23:$G$23,0))*INDEX($L$20:$W$28,MATCH($B33,$B$20:$B$28,0),MATCH(U$6,$L$6:$W$6,0))</f>
        <v>0</v>
      </c>
      <c r="V33" s="473">
        <f>INDEX(Allocations!$D$24:$G$32,MATCH($B33,Allocations!$C$24:$C$32,0),MATCH("Direct Labour Cost",Allocations!$D$23:$G$23,0))*INDEX($L$20:$W$28,MATCH($B33,$B$20:$B$28,0),MATCH(V$6,$L$6:$W$6,0))</f>
        <v>0</v>
      </c>
      <c r="W33" s="473">
        <f>INDEX(Allocations!$D$24:$G$32,MATCH($B33,Allocations!$C$24:$C$32,0),MATCH("Direct Labour Cost",Allocations!$D$23:$G$23,0))*INDEX($L$20:$W$28,MATCH($B33,$B$20:$B$28,0),MATCH(W$6,$L$6:$W$6,0))</f>
        <v>0</v>
      </c>
      <c r="X33" s="18"/>
      <c r="Y33" s="473"/>
      <c r="Z33" s="473"/>
      <c r="AA33" s="473"/>
      <c r="AB33" s="473"/>
      <c r="AC33" s="473"/>
      <c r="AD33" s="473"/>
      <c r="AE33" s="473"/>
      <c r="AF33" s="473"/>
      <c r="AG33" s="473"/>
      <c r="AH33" s="473"/>
      <c r="AI33" s="473"/>
      <c r="AJ33" s="473"/>
      <c r="AL33" s="17">
        <f t="shared" ref="AL33:AL34" si="69">IF(ISERROR((AB33-O33)/O33),0,(AB33-O33)/O33)</f>
        <v>0</v>
      </c>
      <c r="AM33" s="17">
        <f t="shared" ref="AM33:AM34" si="70">IF(ISERROR((AC33-P33)/P33),0,(AC33-P33)/P33)</f>
        <v>0</v>
      </c>
      <c r="AN33" s="17">
        <f t="shared" ref="AN33:AO34" si="71">IF(ISERROR((AD33-Q33)/Q33),0,(AD33-Q33)/Q33)</f>
        <v>0</v>
      </c>
      <c r="AO33" s="17">
        <f t="shared" si="71"/>
        <v>0</v>
      </c>
      <c r="AP33" s="17">
        <f t="shared" ref="AP33:AP34" si="72">IF(ISERROR((AF33-S33)/S33),0,(AF33-S33)/S33)</f>
        <v>0</v>
      </c>
      <c r="AQ33" s="17">
        <f t="shared" ref="AQ33:AQ34" si="73">IF(ISERROR((AG33-T33)/T33),0,(AG33-T33)/T33)</f>
        <v>0</v>
      </c>
      <c r="AR33" s="17">
        <f t="shared" ref="AR33:AR34" si="74">IF(ISERROR((AH33-U33)/U33),0,(AH33-U33)/U33)</f>
        <v>0</v>
      </c>
      <c r="AS33" s="17">
        <f t="shared" ref="AS33:AS34" si="75">IF(ISERROR((AI33-V33)/V33),0,(AI33-V33)/V33)</f>
        <v>0</v>
      </c>
      <c r="AT33" s="17">
        <f t="shared" ref="AT33:AT34" si="76">IF(ISERROR((AJ33-W33)/W33),0,(AJ33-W33)/W33)</f>
        <v>0</v>
      </c>
      <c r="AU33" s="5"/>
    </row>
    <row r="34" spans="1:47" x14ac:dyDescent="0.3">
      <c r="B34" s="226" t="s">
        <v>153</v>
      </c>
      <c r="C34" s="18"/>
      <c r="D34" s="18"/>
      <c r="E34" s="18"/>
      <c r="F34" s="18"/>
      <c r="G34" s="18"/>
      <c r="H34" s="18"/>
      <c r="I34" s="18"/>
      <c r="J34" s="18"/>
      <c r="K34" s="18"/>
      <c r="L34" s="106"/>
      <c r="M34" s="106"/>
      <c r="N34" s="106"/>
      <c r="O34" s="473">
        <f>INDEX(Allocations!$D$24:$G$32,MATCH($B34,Allocations!$C$24:$C$32,0),MATCH("Direct Labour Cost",Allocations!$D$23:$G$23,0))*INDEX($L$20:$W$28,MATCH($B34,$B$20:$B$28,0),MATCH(O$6,$L$6:$W$6,0))</f>
        <v>0</v>
      </c>
      <c r="P34" s="473">
        <f>INDEX(Allocations!$D$24:$G$32,MATCH($B34,Allocations!$C$24:$C$32,0),MATCH("Direct Labour Cost",Allocations!$D$23:$G$23,0))*INDEX($L$20:$W$28,MATCH($B34,$B$20:$B$28,0),MATCH(P$6,$L$6:$W$6,0))</f>
        <v>0</v>
      </c>
      <c r="Q34" s="473">
        <f>INDEX(Allocations!$D$24:$G$32,MATCH($B34,Allocations!$C$24:$C$32,0),MATCH("Direct Labour Cost",Allocations!$D$23:$G$23,0))*INDEX($L$20:$W$28,MATCH($B34,$B$20:$B$28,0),MATCH(Q$6,$L$6:$W$6,0))</f>
        <v>0</v>
      </c>
      <c r="R34" s="473">
        <f>INDEX(Allocations!$D$24:$G$32,MATCH($B34,Allocations!$C$24:$C$32,0),MATCH("Direct Labour Cost",Allocations!$D$23:$G$23,0))*INDEX($L$20:$W$28,MATCH($B34,$B$20:$B$28,0),MATCH(R$6,$L$6:$W$6,0))</f>
        <v>0</v>
      </c>
      <c r="S34" s="473">
        <f>INDEX(Allocations!$D$24:$G$32,MATCH($B34,Allocations!$C$24:$C$32,0),MATCH("Direct Labour Cost",Allocations!$D$23:$G$23,0))*INDEX($L$20:$W$28,MATCH($B34,$B$20:$B$28,0),MATCH(S$6,$L$6:$W$6,0))</f>
        <v>0</v>
      </c>
      <c r="T34" s="473">
        <f>INDEX(Allocations!$D$24:$G$32,MATCH($B34,Allocations!$C$24:$C$32,0),MATCH("Direct Labour Cost",Allocations!$D$23:$G$23,0))*INDEX($L$20:$W$28,MATCH($B34,$B$20:$B$28,0),MATCH(T$6,$L$6:$W$6,0))</f>
        <v>0</v>
      </c>
      <c r="U34" s="473">
        <f>INDEX(Allocations!$D$24:$G$32,MATCH($B34,Allocations!$C$24:$C$32,0),MATCH("Direct Labour Cost",Allocations!$D$23:$G$23,0))*INDEX($L$20:$W$28,MATCH($B34,$B$20:$B$28,0),MATCH(U$6,$L$6:$W$6,0))</f>
        <v>0</v>
      </c>
      <c r="V34" s="473">
        <f>INDEX(Allocations!$D$24:$G$32,MATCH($B34,Allocations!$C$24:$C$32,0),MATCH("Direct Labour Cost",Allocations!$D$23:$G$23,0))*INDEX($L$20:$W$28,MATCH($B34,$B$20:$B$28,0),MATCH(V$6,$L$6:$W$6,0))</f>
        <v>0</v>
      </c>
      <c r="W34" s="473">
        <f>INDEX(Allocations!$D$24:$G$32,MATCH($B34,Allocations!$C$24:$C$32,0),MATCH("Direct Labour Cost",Allocations!$D$23:$G$23,0))*INDEX($L$20:$W$28,MATCH($B34,$B$20:$B$28,0),MATCH(W$6,$L$6:$W$6,0))</f>
        <v>0</v>
      </c>
      <c r="X34" s="18"/>
      <c r="Y34" s="473"/>
      <c r="Z34" s="473"/>
      <c r="AA34" s="473"/>
      <c r="AB34" s="473"/>
      <c r="AC34" s="473"/>
      <c r="AD34" s="473"/>
      <c r="AE34" s="473"/>
      <c r="AF34" s="473"/>
      <c r="AG34" s="473"/>
      <c r="AH34" s="473"/>
      <c r="AI34" s="473"/>
      <c r="AJ34" s="473"/>
      <c r="AL34" s="17">
        <f t="shared" si="69"/>
        <v>0</v>
      </c>
      <c r="AM34" s="17">
        <f t="shared" si="70"/>
        <v>0</v>
      </c>
      <c r="AN34" s="17">
        <f t="shared" si="71"/>
        <v>0</v>
      </c>
      <c r="AO34" s="17">
        <f t="shared" si="71"/>
        <v>0</v>
      </c>
      <c r="AP34" s="17">
        <f t="shared" si="72"/>
        <v>0</v>
      </c>
      <c r="AQ34" s="17">
        <f t="shared" si="73"/>
        <v>0</v>
      </c>
      <c r="AR34" s="17">
        <f t="shared" si="74"/>
        <v>0</v>
      </c>
      <c r="AS34" s="17">
        <f t="shared" si="75"/>
        <v>0</v>
      </c>
      <c r="AT34" s="17">
        <f t="shared" si="76"/>
        <v>0</v>
      </c>
      <c r="AU34" s="5"/>
    </row>
    <row r="35" spans="1:47" x14ac:dyDescent="0.3">
      <c r="A35" s="2">
        <v>1013</v>
      </c>
      <c r="B35" s="2" t="s">
        <v>126</v>
      </c>
      <c r="C35" s="18"/>
      <c r="D35" s="18"/>
      <c r="E35" s="18"/>
      <c r="F35" s="18"/>
      <c r="G35" s="18"/>
      <c r="H35" s="18"/>
      <c r="I35" s="18"/>
      <c r="J35" s="18"/>
      <c r="K35" s="18"/>
      <c r="L35" s="473">
        <f>INDEX(Allocations!$D$24:$G$32,MATCH($B35,Allocations!$C$24:$C$32,0),MATCH("Direct Labour Cost",Allocations!$D$23:$G$23,0))*INDEX($L$20:$W$28,MATCH($B35,$B$20:$B$28,0),MATCH(L$6,$L$6:$W$6,0))</f>
        <v>0</v>
      </c>
      <c r="M35" s="473">
        <f>INDEX(Allocations!$D$24:$G$32,MATCH($B35,Allocations!$C$24:$C$32,0),MATCH("Direct Labour Cost",Allocations!$D$23:$G$23,0))*INDEX($L$20:$W$28,MATCH($B35,$B$20:$B$28,0),MATCH(M$6,$L$6:$W$6,0))</f>
        <v>0</v>
      </c>
      <c r="N35" s="473">
        <f>INDEX(Allocations!$D$24:$G$32,MATCH($B35,Allocations!$C$24:$C$32,0),MATCH("Direct Labour Cost",Allocations!$D$23:$G$23,0))*INDEX($L$20:$W$28,MATCH($B35,$B$20:$B$28,0),MATCH(N$6,$L$6:$W$6,0))</f>
        <v>0</v>
      </c>
      <c r="O35" s="473">
        <f>INDEX(Allocations!$D$24:$G$32,MATCH($B35,Allocations!$C$24:$C$32,0),MATCH("Direct Labour Cost",Allocations!$D$23:$G$23,0))*INDEX($L$20:$W$28,MATCH($B35,$B$20:$B$28,0),MATCH(O$6,$L$6:$W$6,0))</f>
        <v>0</v>
      </c>
      <c r="P35" s="473">
        <f>INDEX(Allocations!$D$24:$G$32,MATCH($B35,Allocations!$C$24:$C$32,0),MATCH("Direct Labour Cost",Allocations!$D$23:$G$23,0))*INDEX($L$20:$W$28,MATCH($B35,$B$20:$B$28,0),MATCH(P$6,$L$6:$W$6,0))</f>
        <v>0</v>
      </c>
      <c r="Q35" s="473">
        <f>INDEX(Allocations!$D$24:$G$32,MATCH($B35,Allocations!$C$24:$C$32,0),MATCH("Direct Labour Cost",Allocations!$D$23:$G$23,0))*INDEX($L$20:$W$28,MATCH($B35,$B$20:$B$28,0),MATCH(Q$6,$L$6:$W$6,0))</f>
        <v>0</v>
      </c>
      <c r="R35" s="473">
        <f>INDEX(Allocations!$D$24:$G$32,MATCH($B35,Allocations!$C$24:$C$32,0),MATCH("Direct Labour Cost",Allocations!$D$23:$G$23,0))*INDEX($L$20:$W$28,MATCH($B35,$B$20:$B$28,0),MATCH(R$6,$L$6:$W$6,0))</f>
        <v>0</v>
      </c>
      <c r="S35" s="473">
        <f>INDEX(Allocations!$D$24:$G$32,MATCH($B35,Allocations!$C$24:$C$32,0),MATCH("Direct Labour Cost",Allocations!$D$23:$G$23,0))*INDEX($L$20:$W$28,MATCH($B35,$B$20:$B$28,0),MATCH(S$6,$L$6:$W$6,0))</f>
        <v>0</v>
      </c>
      <c r="T35" s="473">
        <f>INDEX(Allocations!$D$24:$G$32,MATCH($B35,Allocations!$C$24:$C$32,0),MATCH("Direct Labour Cost",Allocations!$D$23:$G$23,0))*INDEX($L$20:$W$28,MATCH($B35,$B$20:$B$28,0),MATCH(T$6,$L$6:$W$6,0))</f>
        <v>0</v>
      </c>
      <c r="U35" s="473">
        <f>INDEX(Allocations!$D$24:$G$32,MATCH($B35,Allocations!$C$24:$C$32,0),MATCH("Direct Labour Cost",Allocations!$D$23:$G$23,0))*INDEX($L$20:$W$28,MATCH($B35,$B$20:$B$28,0),MATCH(U$6,$L$6:$W$6,0))</f>
        <v>0</v>
      </c>
      <c r="V35" s="473">
        <f>INDEX(Allocations!$D$24:$G$32,MATCH($B35,Allocations!$C$24:$C$32,0),MATCH("Direct Labour Cost",Allocations!$D$23:$G$23,0))*INDEX($L$20:$W$28,MATCH($B35,$B$20:$B$28,0),MATCH(V$6,$L$6:$W$6,0))</f>
        <v>0</v>
      </c>
      <c r="W35" s="473">
        <f>INDEX(Allocations!$D$24:$G$32,MATCH($B35,Allocations!$C$24:$C$32,0),MATCH("Direct Labour Cost",Allocations!$D$23:$G$23,0))*INDEX($L$20:$W$28,MATCH($B35,$B$20:$B$28,0),MATCH(W$6,$L$6:$W$6,0))</f>
        <v>0</v>
      </c>
      <c r="X35" s="18"/>
      <c r="Y35" s="473"/>
      <c r="Z35" s="473"/>
      <c r="AA35" s="473"/>
      <c r="AB35" s="473"/>
      <c r="AC35" s="473"/>
      <c r="AD35" s="473"/>
      <c r="AE35" s="473"/>
      <c r="AF35" s="473"/>
      <c r="AG35" s="473"/>
      <c r="AH35" s="473"/>
      <c r="AI35" s="473"/>
      <c r="AJ35" s="473"/>
      <c r="AL35" s="17">
        <f t="shared" si="58"/>
        <v>0</v>
      </c>
      <c r="AM35" s="17">
        <f t="shared" si="59"/>
        <v>0</v>
      </c>
      <c r="AN35" s="17">
        <f t="shared" si="60"/>
        <v>0</v>
      </c>
      <c r="AO35" s="17">
        <f t="shared" si="60"/>
        <v>0</v>
      </c>
      <c r="AP35" s="17">
        <f t="shared" si="61"/>
        <v>0</v>
      </c>
      <c r="AQ35" s="17">
        <f t="shared" si="62"/>
        <v>0</v>
      </c>
      <c r="AR35" s="17">
        <f t="shared" si="63"/>
        <v>0</v>
      </c>
      <c r="AS35" s="17">
        <f t="shared" si="64"/>
        <v>0</v>
      </c>
      <c r="AT35" s="17">
        <f t="shared" si="65"/>
        <v>0</v>
      </c>
      <c r="AU35" s="5"/>
    </row>
    <row r="36" spans="1:47" x14ac:dyDescent="0.3">
      <c r="A36" s="2">
        <v>1014</v>
      </c>
      <c r="B36" s="2" t="s">
        <v>127</v>
      </c>
      <c r="C36" s="18"/>
      <c r="D36" s="18"/>
      <c r="E36" s="18"/>
      <c r="F36" s="18"/>
      <c r="G36" s="18"/>
      <c r="H36" s="18"/>
      <c r="I36" s="18"/>
      <c r="J36" s="18"/>
      <c r="K36" s="18"/>
      <c r="L36" s="473">
        <f>INDEX(Allocations!$D$24:$G$32,MATCH($B36,Allocations!$C$24:$C$32,0),MATCH("Direct Labour Cost",Allocations!$D$23:$G$23,0))*INDEX($L$20:$W$28,MATCH($B36,$B$20:$B$28,0),MATCH(L$6,$L$6:$W$6,0))</f>
        <v>0</v>
      </c>
      <c r="M36" s="473">
        <f>INDEX(Allocations!$D$24:$G$32,MATCH($B36,Allocations!$C$24:$C$32,0),MATCH("Direct Labour Cost",Allocations!$D$23:$G$23,0))*INDEX($L$20:$W$28,MATCH($B36,$B$20:$B$28,0),MATCH(M$6,$L$6:$W$6,0))</f>
        <v>0</v>
      </c>
      <c r="N36" s="473">
        <f>INDEX(Allocations!$D$24:$G$32,MATCH($B36,Allocations!$C$24:$C$32,0),MATCH("Direct Labour Cost",Allocations!$D$23:$G$23,0))*INDEX($L$20:$W$28,MATCH($B36,$B$20:$B$28,0),MATCH(N$6,$L$6:$W$6,0))</f>
        <v>0</v>
      </c>
      <c r="O36" s="473">
        <f>INDEX(Allocations!$D$24:$G$32,MATCH($B36,Allocations!$C$24:$C$32,0),MATCH("Direct Labour Cost",Allocations!$D$23:$G$23,0))*INDEX($L$20:$W$28,MATCH($B36,$B$20:$B$28,0),MATCH(O$6,$L$6:$W$6,0))</f>
        <v>0</v>
      </c>
      <c r="P36" s="473">
        <f>INDEX(Allocations!$D$24:$G$32,MATCH($B36,Allocations!$C$24:$C$32,0),MATCH("Direct Labour Cost",Allocations!$D$23:$G$23,0))*INDEX($L$20:$W$28,MATCH($B36,$B$20:$B$28,0),MATCH(P$6,$L$6:$W$6,0))</f>
        <v>0</v>
      </c>
      <c r="Q36" s="473">
        <f>INDEX(Allocations!$D$24:$G$32,MATCH($B36,Allocations!$C$24:$C$32,0),MATCH("Direct Labour Cost",Allocations!$D$23:$G$23,0))*INDEX($L$20:$W$28,MATCH($B36,$B$20:$B$28,0),MATCH(Q$6,$L$6:$W$6,0))</f>
        <v>0</v>
      </c>
      <c r="R36" s="473">
        <f>INDEX(Allocations!$D$24:$G$32,MATCH($B36,Allocations!$C$24:$C$32,0),MATCH("Direct Labour Cost",Allocations!$D$23:$G$23,0))*INDEX($L$20:$W$28,MATCH($B36,$B$20:$B$28,0),MATCH(R$6,$L$6:$W$6,0))</f>
        <v>0</v>
      </c>
      <c r="S36" s="473">
        <f>INDEX(Allocations!$D$24:$G$32,MATCH($B36,Allocations!$C$24:$C$32,0),MATCH("Direct Labour Cost",Allocations!$D$23:$G$23,0))*INDEX($L$20:$W$28,MATCH($B36,$B$20:$B$28,0),MATCH(S$6,$L$6:$W$6,0))</f>
        <v>0</v>
      </c>
      <c r="T36" s="473">
        <f>INDEX(Allocations!$D$24:$G$32,MATCH($B36,Allocations!$C$24:$C$32,0),MATCH("Direct Labour Cost",Allocations!$D$23:$G$23,0))*INDEX($L$20:$W$28,MATCH($B36,$B$20:$B$28,0),MATCH(T$6,$L$6:$W$6,0))</f>
        <v>0</v>
      </c>
      <c r="U36" s="473">
        <f>INDEX(Allocations!$D$24:$G$32,MATCH($B36,Allocations!$C$24:$C$32,0),MATCH("Direct Labour Cost",Allocations!$D$23:$G$23,0))*INDEX($L$20:$W$28,MATCH($B36,$B$20:$B$28,0),MATCH(U$6,$L$6:$W$6,0))</f>
        <v>0</v>
      </c>
      <c r="V36" s="473">
        <f>INDEX(Allocations!$D$24:$G$32,MATCH($B36,Allocations!$C$24:$C$32,0),MATCH("Direct Labour Cost",Allocations!$D$23:$G$23,0))*INDEX($L$20:$W$28,MATCH($B36,$B$20:$B$28,0),MATCH(V$6,$L$6:$W$6,0))</f>
        <v>0</v>
      </c>
      <c r="W36" s="473">
        <f>INDEX(Allocations!$D$24:$G$32,MATCH($B36,Allocations!$C$24:$C$32,0),MATCH("Direct Labour Cost",Allocations!$D$23:$G$23,0))*INDEX($L$20:$W$28,MATCH($B36,$B$20:$B$28,0),MATCH(W$6,$L$6:$W$6,0))</f>
        <v>0</v>
      </c>
      <c r="X36" s="18"/>
      <c r="Y36" s="473"/>
      <c r="Z36" s="473"/>
      <c r="AA36" s="473"/>
      <c r="AB36" s="473"/>
      <c r="AC36" s="473"/>
      <c r="AD36" s="473"/>
      <c r="AE36" s="473"/>
      <c r="AF36" s="473"/>
      <c r="AG36" s="473"/>
      <c r="AH36" s="473"/>
      <c r="AI36" s="473"/>
      <c r="AJ36" s="473"/>
      <c r="AL36" s="17">
        <f t="shared" si="58"/>
        <v>0</v>
      </c>
      <c r="AM36" s="17">
        <f t="shared" si="59"/>
        <v>0</v>
      </c>
      <c r="AN36" s="17">
        <f t="shared" si="60"/>
        <v>0</v>
      </c>
      <c r="AO36" s="17">
        <f t="shared" si="60"/>
        <v>0</v>
      </c>
      <c r="AP36" s="17">
        <f t="shared" si="61"/>
        <v>0</v>
      </c>
      <c r="AQ36" s="17">
        <f t="shared" si="62"/>
        <v>0</v>
      </c>
      <c r="AR36" s="17">
        <f t="shared" si="63"/>
        <v>0</v>
      </c>
      <c r="AS36" s="17">
        <f t="shared" si="64"/>
        <v>0</v>
      </c>
      <c r="AT36" s="17">
        <f t="shared" si="65"/>
        <v>0</v>
      </c>
      <c r="AU36" s="5"/>
    </row>
    <row r="37" spans="1:47" x14ac:dyDescent="0.3">
      <c r="A37" s="2">
        <v>1018</v>
      </c>
      <c r="B37" s="2" t="s">
        <v>128</v>
      </c>
      <c r="C37" s="18"/>
      <c r="D37" s="18"/>
      <c r="E37" s="18"/>
      <c r="F37" s="18"/>
      <c r="G37" s="18"/>
      <c r="H37" s="18"/>
      <c r="I37" s="18"/>
      <c r="J37" s="18"/>
      <c r="K37" s="18"/>
      <c r="L37" s="473">
        <f>INDEX(Allocations!$D$24:$G$32,MATCH($B37,Allocations!$C$24:$C$32,0),MATCH("Direct Labour Cost",Allocations!$D$23:$G$23,0))*INDEX($L$20:$W$28,MATCH($B37,$B$20:$B$28,0),MATCH(L$6,$L$6:$W$6,0))</f>
        <v>0</v>
      </c>
      <c r="M37" s="473">
        <f>INDEX(Allocations!$D$24:$G$32,MATCH($B37,Allocations!$C$24:$C$32,0),MATCH("Direct Labour Cost",Allocations!$D$23:$G$23,0))*INDEX($L$20:$W$28,MATCH($B37,$B$20:$B$28,0),MATCH(M$6,$L$6:$W$6,0))</f>
        <v>0</v>
      </c>
      <c r="N37" s="473">
        <f>INDEX(Allocations!$D$24:$G$32,MATCH($B37,Allocations!$C$24:$C$32,0),MATCH("Direct Labour Cost",Allocations!$D$23:$G$23,0))*INDEX($L$20:$W$28,MATCH($B37,$B$20:$B$28,0),MATCH(N$6,$L$6:$W$6,0))</f>
        <v>0</v>
      </c>
      <c r="O37" s="473">
        <f>INDEX(Allocations!$D$24:$G$32,MATCH($B37,Allocations!$C$24:$C$32,0),MATCH("Direct Labour Cost",Allocations!$D$23:$G$23,0))*INDEX($L$20:$W$28,MATCH($B37,$B$20:$B$28,0),MATCH(O$6,$L$6:$W$6,0))</f>
        <v>0</v>
      </c>
      <c r="P37" s="473">
        <f>INDEX(Allocations!$D$24:$G$32,MATCH($B37,Allocations!$C$24:$C$32,0),MATCH("Direct Labour Cost",Allocations!$D$23:$G$23,0))*INDEX($L$20:$W$28,MATCH($B37,$B$20:$B$28,0),MATCH(P$6,$L$6:$W$6,0))</f>
        <v>0</v>
      </c>
      <c r="Q37" s="473">
        <f>INDEX(Allocations!$D$24:$G$32,MATCH($B37,Allocations!$C$24:$C$32,0),MATCH("Direct Labour Cost",Allocations!$D$23:$G$23,0))*INDEX($L$20:$W$28,MATCH($B37,$B$20:$B$28,0),MATCH(Q$6,$L$6:$W$6,0))</f>
        <v>0</v>
      </c>
      <c r="R37" s="473">
        <f>INDEX(Allocations!$D$24:$G$32,MATCH($B37,Allocations!$C$24:$C$32,0),MATCH("Direct Labour Cost",Allocations!$D$23:$G$23,0))*INDEX($L$20:$W$28,MATCH($B37,$B$20:$B$28,0),MATCH(R$6,$L$6:$W$6,0))</f>
        <v>0</v>
      </c>
      <c r="S37" s="473">
        <f>INDEX(Allocations!$D$24:$G$32,MATCH($B37,Allocations!$C$24:$C$32,0),MATCH("Direct Labour Cost",Allocations!$D$23:$G$23,0))*INDEX($L$20:$W$28,MATCH($B37,$B$20:$B$28,0),MATCH(S$6,$L$6:$W$6,0))</f>
        <v>0</v>
      </c>
      <c r="T37" s="473">
        <f>INDEX(Allocations!$D$24:$G$32,MATCH($B37,Allocations!$C$24:$C$32,0),MATCH("Direct Labour Cost",Allocations!$D$23:$G$23,0))*INDEX($L$20:$W$28,MATCH($B37,$B$20:$B$28,0),MATCH(T$6,$L$6:$W$6,0))</f>
        <v>0</v>
      </c>
      <c r="U37" s="473">
        <f>INDEX(Allocations!$D$24:$G$32,MATCH($B37,Allocations!$C$24:$C$32,0),MATCH("Direct Labour Cost",Allocations!$D$23:$G$23,0))*INDEX($L$20:$W$28,MATCH($B37,$B$20:$B$28,0),MATCH(U$6,$L$6:$W$6,0))</f>
        <v>0</v>
      </c>
      <c r="V37" s="473">
        <f>INDEX(Allocations!$D$24:$G$32,MATCH($B37,Allocations!$C$24:$C$32,0),MATCH("Direct Labour Cost",Allocations!$D$23:$G$23,0))*INDEX($L$20:$W$28,MATCH($B37,$B$20:$B$28,0),MATCH(V$6,$L$6:$W$6,0))</f>
        <v>0</v>
      </c>
      <c r="W37" s="473">
        <f>INDEX(Allocations!$D$24:$G$32,MATCH($B37,Allocations!$C$24:$C$32,0),MATCH("Direct Labour Cost",Allocations!$D$23:$G$23,0))*INDEX($L$20:$W$28,MATCH($B37,$B$20:$B$28,0),MATCH(W$6,$L$6:$W$6,0))</f>
        <v>0</v>
      </c>
      <c r="X37" s="18"/>
      <c r="Y37" s="473"/>
      <c r="Z37" s="473"/>
      <c r="AA37" s="473"/>
      <c r="AB37" s="473"/>
      <c r="AC37" s="473"/>
      <c r="AD37" s="473"/>
      <c r="AE37" s="473"/>
      <c r="AF37" s="473"/>
      <c r="AG37" s="473"/>
      <c r="AH37" s="473"/>
      <c r="AI37" s="473"/>
      <c r="AJ37" s="473"/>
      <c r="AL37" s="17">
        <f t="shared" si="58"/>
        <v>0</v>
      </c>
      <c r="AM37" s="17">
        <f t="shared" si="59"/>
        <v>0</v>
      </c>
      <c r="AN37" s="17">
        <f t="shared" si="60"/>
        <v>0</v>
      </c>
      <c r="AO37" s="17">
        <f t="shared" si="60"/>
        <v>0</v>
      </c>
      <c r="AP37" s="17">
        <f t="shared" si="61"/>
        <v>0</v>
      </c>
      <c r="AQ37" s="17">
        <f t="shared" si="62"/>
        <v>0</v>
      </c>
      <c r="AR37" s="17">
        <f t="shared" si="63"/>
        <v>0</v>
      </c>
      <c r="AS37" s="17">
        <f t="shared" si="64"/>
        <v>0</v>
      </c>
      <c r="AT37" s="17">
        <f t="shared" si="65"/>
        <v>0</v>
      </c>
      <c r="AU37" s="5"/>
    </row>
    <row r="38" spans="1:47" x14ac:dyDescent="0.3">
      <c r="A38" s="2">
        <v>1019</v>
      </c>
      <c r="B38" s="2" t="s">
        <v>111</v>
      </c>
      <c r="C38" s="18"/>
      <c r="D38" s="18"/>
      <c r="E38" s="18"/>
      <c r="F38" s="18"/>
      <c r="G38" s="18"/>
      <c r="H38" s="18"/>
      <c r="I38" s="18"/>
      <c r="J38" s="18"/>
      <c r="K38" s="18"/>
      <c r="L38" s="473">
        <f>INDEX(Allocations!$D$24:$G$32,MATCH($B38,Allocations!$C$24:$C$32,0),MATCH("Direct Labour Cost",Allocations!$D$23:$G$23,0))*INDEX($L$20:$W$28,MATCH($B38,$B$20:$B$28,0),MATCH(L$6,$L$6:$W$6,0))</f>
        <v>0</v>
      </c>
      <c r="M38" s="473">
        <f>INDEX(Allocations!$D$24:$G$32,MATCH($B38,Allocations!$C$24:$C$32,0),MATCH("Direct Labour Cost",Allocations!$D$23:$G$23,0))*INDEX($L$20:$W$28,MATCH($B38,$B$20:$B$28,0),MATCH(M$6,$L$6:$W$6,0))</f>
        <v>0</v>
      </c>
      <c r="N38" s="473">
        <f>INDEX(Allocations!$D$24:$G$32,MATCH($B38,Allocations!$C$24:$C$32,0),MATCH("Direct Labour Cost",Allocations!$D$23:$G$23,0))*INDEX($L$20:$W$28,MATCH($B38,$B$20:$B$28,0),MATCH(N$6,$L$6:$W$6,0))</f>
        <v>0</v>
      </c>
      <c r="O38" s="473">
        <f>INDEX(Allocations!$D$24:$G$32,MATCH($B38,Allocations!$C$24:$C$32,0),MATCH("Direct Labour Cost",Allocations!$D$23:$G$23,0))*INDEX($L$20:$W$28,MATCH($B38,$B$20:$B$28,0),MATCH(O$6,$L$6:$W$6,0))</f>
        <v>0</v>
      </c>
      <c r="P38" s="473">
        <f>INDEX(Allocations!$D$24:$G$32,MATCH($B38,Allocations!$C$24:$C$32,0),MATCH("Direct Labour Cost",Allocations!$D$23:$G$23,0))*INDEX($L$20:$W$28,MATCH($B38,$B$20:$B$28,0),MATCH(P$6,$L$6:$W$6,0))</f>
        <v>0</v>
      </c>
      <c r="Q38" s="473">
        <f>INDEX(Allocations!$D$24:$G$32,MATCH($B38,Allocations!$C$24:$C$32,0),MATCH("Direct Labour Cost",Allocations!$D$23:$G$23,0))*INDEX($L$20:$W$28,MATCH($B38,$B$20:$B$28,0),MATCH(Q$6,$L$6:$W$6,0))</f>
        <v>0</v>
      </c>
      <c r="R38" s="473">
        <f>INDEX(Allocations!$D$24:$G$32,MATCH($B38,Allocations!$C$24:$C$32,0),MATCH("Direct Labour Cost",Allocations!$D$23:$G$23,0))*INDEX($L$20:$W$28,MATCH($B38,$B$20:$B$28,0),MATCH(R$6,$L$6:$W$6,0))</f>
        <v>0</v>
      </c>
      <c r="S38" s="473">
        <f>INDEX(Allocations!$D$24:$G$32,MATCH($B38,Allocations!$C$24:$C$32,0),MATCH("Direct Labour Cost",Allocations!$D$23:$G$23,0))*INDEX($L$20:$W$28,MATCH($B38,$B$20:$B$28,0),MATCH(S$6,$L$6:$W$6,0))</f>
        <v>0</v>
      </c>
      <c r="T38" s="473">
        <f>INDEX(Allocations!$D$24:$G$32,MATCH($B38,Allocations!$C$24:$C$32,0),MATCH("Direct Labour Cost",Allocations!$D$23:$G$23,0))*INDEX($L$20:$W$28,MATCH($B38,$B$20:$B$28,0),MATCH(T$6,$L$6:$W$6,0))</f>
        <v>0</v>
      </c>
      <c r="U38" s="473">
        <f>INDEX(Allocations!$D$24:$G$32,MATCH($B38,Allocations!$C$24:$C$32,0),MATCH("Direct Labour Cost",Allocations!$D$23:$G$23,0))*INDEX($L$20:$W$28,MATCH($B38,$B$20:$B$28,0),MATCH(U$6,$L$6:$W$6,0))</f>
        <v>0</v>
      </c>
      <c r="V38" s="473">
        <f>INDEX(Allocations!$D$24:$G$32,MATCH($B38,Allocations!$C$24:$C$32,0),MATCH("Direct Labour Cost",Allocations!$D$23:$G$23,0))*INDEX($L$20:$W$28,MATCH($B38,$B$20:$B$28,0),MATCH(V$6,$L$6:$W$6,0))</f>
        <v>0</v>
      </c>
      <c r="W38" s="473">
        <f>INDEX(Allocations!$D$24:$G$32,MATCH($B38,Allocations!$C$24:$C$32,0),MATCH("Direct Labour Cost",Allocations!$D$23:$G$23,0))*INDEX($L$20:$W$28,MATCH($B38,$B$20:$B$28,0),MATCH(W$6,$L$6:$W$6,0))</f>
        <v>0</v>
      </c>
      <c r="X38" s="18"/>
      <c r="Y38" s="473"/>
      <c r="Z38" s="473"/>
      <c r="AA38" s="473"/>
      <c r="AB38" s="473"/>
      <c r="AC38" s="473"/>
      <c r="AD38" s="473"/>
      <c r="AE38" s="473"/>
      <c r="AF38" s="473"/>
      <c r="AG38" s="473"/>
      <c r="AH38" s="473"/>
      <c r="AI38" s="473"/>
      <c r="AJ38" s="473"/>
      <c r="AL38" s="17">
        <f t="shared" ref="AL38" si="77">IF(ISERROR((AB38-O38)/O38),0,(AB38-O38)/O38)</f>
        <v>0</v>
      </c>
      <c r="AM38" s="17">
        <f t="shared" ref="AM38" si="78">IF(ISERROR((AC38-P38)/P38),0,(AC38-P38)/P38)</f>
        <v>0</v>
      </c>
      <c r="AN38" s="17">
        <f t="shared" ref="AN38:AO38" si="79">IF(ISERROR((AD38-Q38)/Q38),0,(AD38-Q38)/Q38)</f>
        <v>0</v>
      </c>
      <c r="AO38" s="17">
        <f t="shared" si="79"/>
        <v>0</v>
      </c>
      <c r="AP38" s="17">
        <f t="shared" si="61"/>
        <v>0</v>
      </c>
      <c r="AQ38" s="17">
        <f t="shared" si="62"/>
        <v>0</v>
      </c>
      <c r="AR38" s="17">
        <f t="shared" si="63"/>
        <v>0</v>
      </c>
      <c r="AS38" s="17">
        <f t="shared" si="64"/>
        <v>0</v>
      </c>
      <c r="AT38" s="17">
        <f t="shared" si="65"/>
        <v>0</v>
      </c>
      <c r="AU38" s="5"/>
    </row>
    <row r="39" spans="1:47" x14ac:dyDescent="0.3">
      <c r="A39" s="2">
        <v>1015</v>
      </c>
      <c r="B39" s="2" t="s">
        <v>129</v>
      </c>
      <c r="C39" s="18"/>
      <c r="D39" s="18"/>
      <c r="E39" s="18"/>
      <c r="F39" s="18"/>
      <c r="G39" s="18"/>
      <c r="H39" s="18"/>
      <c r="I39" s="18"/>
      <c r="J39" s="18"/>
      <c r="K39" s="18"/>
      <c r="L39" s="473">
        <f>INDEX(Allocations!$D$24:$G$32,MATCH(Capex_Fcast_Direct!$B39,Allocations!$C$24:$C$32,0),MATCH("Direct Labour Cost",Allocations!$D$23:$G$23,0))*INDEX($L$20:$W$28,MATCH($B39,$B$20:$B$28,0),MATCH(L$6,$L$6:$W$6,0))</f>
        <v>0</v>
      </c>
      <c r="M39" s="473">
        <f>INDEX(Allocations!$D$24:$G$32,MATCH(Capex_Fcast_Direct!$B39,Allocations!$C$24:$C$32,0),MATCH("Direct Labour Cost",Allocations!$D$23:$G$23,0))*INDEX($L$20:$W$28,MATCH($B39,$B$20:$B$28,0),MATCH(M$6,$L$6:$W$6,0))</f>
        <v>0</v>
      </c>
      <c r="N39" s="473">
        <f>INDEX(Allocations!$D$24:$G$32,MATCH(Capex_Fcast_Direct!$B39,Allocations!$C$24:$C$32,0),MATCH("Direct Labour Cost",Allocations!$D$23:$G$23,0))*INDEX($L$20:$W$28,MATCH($B39,$B$20:$B$28,0),MATCH(N$6,$L$6:$W$6,0))</f>
        <v>0</v>
      </c>
      <c r="O39" s="473">
        <f>INDEX(Allocations!$D$24:$G$32,MATCH(Capex_Fcast_Direct!$B39,Allocations!$C$24:$C$32,0),MATCH("Direct Labour Cost",Allocations!$D$23:$G$23,0))*INDEX($L$20:$W$28,MATCH($B39,$B$20:$B$28,0),MATCH(O$6,$L$6:$W$6,0))</f>
        <v>0</v>
      </c>
      <c r="P39" s="473">
        <f>INDEX(Allocations!$D$24:$G$32,MATCH(Capex_Fcast_Direct!$B39,Allocations!$C$24:$C$32,0),MATCH("Direct Labour Cost",Allocations!$D$23:$G$23,0))*INDEX($L$20:$W$28,MATCH($B39,$B$20:$B$28,0),MATCH(P$6,$L$6:$W$6,0))</f>
        <v>0</v>
      </c>
      <c r="Q39" s="473">
        <f>INDEX(Allocations!$D$24:$G$32,MATCH(Capex_Fcast_Direct!$B39,Allocations!$C$24:$C$32,0),MATCH("Direct Labour Cost",Allocations!$D$23:$G$23,0))*INDEX($L$20:$W$28,MATCH($B39,$B$20:$B$28,0),MATCH(Q$6,$L$6:$W$6,0))</f>
        <v>0</v>
      </c>
      <c r="R39" s="473">
        <f>INDEX(Allocations!$D$24:$G$32,MATCH(Capex_Fcast_Direct!$B39,Allocations!$C$24:$C$32,0),MATCH("Direct Labour Cost",Allocations!$D$23:$G$23,0))*INDEX($L$20:$W$28,MATCH($B39,$B$20:$B$28,0),MATCH(R$6,$L$6:$W$6,0))</f>
        <v>0</v>
      </c>
      <c r="S39" s="473">
        <f>INDEX(Allocations!$D$24:$G$32,MATCH(Capex_Fcast_Direct!$B39,Allocations!$C$24:$C$32,0),MATCH("Direct Labour Cost",Allocations!$D$23:$G$23,0))*INDEX($L$20:$W$28,MATCH($B39,$B$20:$B$28,0),MATCH(S$6,$L$6:$W$6,0))</f>
        <v>0</v>
      </c>
      <c r="T39" s="473">
        <f>INDEX(Allocations!$D$24:$G$32,MATCH(Capex_Fcast_Direct!$B39,Allocations!$C$24:$C$32,0),MATCH("Direct Labour Cost",Allocations!$D$23:$G$23,0))*INDEX($L$20:$W$28,MATCH($B39,$B$20:$B$28,0),MATCH(T$6,$L$6:$W$6,0))</f>
        <v>0</v>
      </c>
      <c r="U39" s="473">
        <f>INDEX(Allocations!$D$24:$G$32,MATCH(Capex_Fcast_Direct!$B39,Allocations!$C$24:$C$32,0),MATCH("Direct Labour Cost",Allocations!$D$23:$G$23,0))*INDEX($L$20:$W$28,MATCH($B39,$B$20:$B$28,0),MATCH(U$6,$L$6:$W$6,0))</f>
        <v>0</v>
      </c>
      <c r="V39" s="473">
        <f>INDEX(Allocations!$D$24:$G$32,MATCH(Capex_Fcast_Direct!$B39,Allocations!$C$24:$C$32,0),MATCH("Direct Labour Cost",Allocations!$D$23:$G$23,0))*INDEX($L$20:$W$28,MATCH($B39,$B$20:$B$28,0),MATCH(V$6,$L$6:$W$6,0))</f>
        <v>0</v>
      </c>
      <c r="W39" s="473">
        <f>INDEX(Allocations!$D$24:$G$32,MATCH(Capex_Fcast_Direct!$B39,Allocations!$C$24:$C$32,0),MATCH("Direct Labour Cost",Allocations!$D$23:$G$23,0))*INDEX($L$20:$W$28,MATCH($B39,$B$20:$B$28,0),MATCH(W$6,$L$6:$W$6,0))</f>
        <v>0</v>
      </c>
      <c r="X39" s="18"/>
      <c r="Y39" s="473"/>
      <c r="Z39" s="473"/>
      <c r="AA39" s="473"/>
      <c r="AB39" s="473"/>
      <c r="AC39" s="473"/>
      <c r="AD39" s="473"/>
      <c r="AE39" s="473"/>
      <c r="AF39" s="473"/>
      <c r="AG39" s="473"/>
      <c r="AH39" s="473"/>
      <c r="AI39" s="473"/>
      <c r="AJ39" s="473"/>
      <c r="AL39" s="17">
        <f t="shared" si="58"/>
        <v>0</v>
      </c>
      <c r="AM39" s="17">
        <f t="shared" si="59"/>
        <v>0</v>
      </c>
      <c r="AN39" s="17">
        <f t="shared" si="60"/>
        <v>0</v>
      </c>
      <c r="AO39" s="17">
        <f t="shared" si="60"/>
        <v>0</v>
      </c>
      <c r="AP39" s="17">
        <f t="shared" si="61"/>
        <v>0</v>
      </c>
      <c r="AQ39" s="17">
        <f t="shared" si="62"/>
        <v>0</v>
      </c>
      <c r="AR39" s="17">
        <f t="shared" si="63"/>
        <v>0</v>
      </c>
      <c r="AS39" s="17">
        <f t="shared" si="64"/>
        <v>0</v>
      </c>
      <c r="AT39" s="17">
        <f t="shared" si="65"/>
        <v>0</v>
      </c>
      <c r="AU39" s="5"/>
    </row>
    <row r="40" spans="1:47" x14ac:dyDescent="0.3">
      <c r="C40" s="18"/>
      <c r="D40" s="18"/>
      <c r="E40" s="18"/>
      <c r="F40" s="18"/>
      <c r="G40" s="18"/>
      <c r="H40" s="18"/>
      <c r="I40" s="18"/>
      <c r="J40" s="18"/>
      <c r="K40" s="18"/>
      <c r="L40" s="18"/>
      <c r="M40" s="18"/>
      <c r="N40" s="18"/>
      <c r="O40" s="18"/>
      <c r="P40" s="18"/>
      <c r="Q40" s="18"/>
      <c r="R40" s="18"/>
      <c r="S40" s="18"/>
      <c r="T40" s="18"/>
      <c r="U40" s="18"/>
      <c r="V40" s="18"/>
      <c r="W40" s="18"/>
      <c r="X40" s="18"/>
      <c r="Y40" s="457"/>
      <c r="Z40" s="457"/>
      <c r="AA40" s="457"/>
      <c r="AB40" s="457"/>
      <c r="AC40" s="457"/>
      <c r="AD40" s="457"/>
      <c r="AE40" s="457"/>
      <c r="AF40" s="457"/>
      <c r="AG40" s="457"/>
      <c r="AH40" s="457"/>
      <c r="AI40" s="457"/>
      <c r="AJ40" s="457"/>
      <c r="AU40" s="5"/>
    </row>
    <row r="41" spans="1:47" x14ac:dyDescent="0.3">
      <c r="B41" s="1" t="s">
        <v>148</v>
      </c>
      <c r="C41" s="18"/>
      <c r="D41" s="18"/>
      <c r="E41" s="18"/>
      <c r="F41" s="18"/>
      <c r="G41" s="18"/>
      <c r="H41" s="18"/>
      <c r="I41" s="18"/>
      <c r="J41" s="18"/>
      <c r="K41" s="18"/>
      <c r="L41" s="18"/>
      <c r="M41" s="18"/>
      <c r="N41" s="18"/>
      <c r="O41" s="18"/>
      <c r="P41" s="18"/>
      <c r="Q41" s="18"/>
      <c r="R41" s="18"/>
      <c r="S41" s="18"/>
      <c r="T41" s="18"/>
      <c r="U41" s="18"/>
      <c r="V41" s="18"/>
      <c r="W41" s="18"/>
      <c r="X41" s="18"/>
      <c r="Y41" s="457"/>
      <c r="Z41" s="457"/>
      <c r="AA41" s="457"/>
      <c r="AB41" s="457"/>
      <c r="AC41" s="457"/>
      <c r="AD41" s="457"/>
      <c r="AE41" s="457"/>
      <c r="AF41" s="457"/>
      <c r="AG41" s="457"/>
      <c r="AH41" s="457"/>
      <c r="AI41" s="457"/>
      <c r="AJ41" s="457"/>
      <c r="AU41" s="5"/>
    </row>
    <row r="42" spans="1:47" x14ac:dyDescent="0.3">
      <c r="A42" s="2">
        <v>1012</v>
      </c>
      <c r="B42" s="2" t="s">
        <v>125</v>
      </c>
      <c r="C42" s="18"/>
      <c r="D42" s="18"/>
      <c r="E42" s="18"/>
      <c r="F42" s="18"/>
      <c r="G42" s="18"/>
      <c r="H42" s="18"/>
      <c r="I42" s="18"/>
      <c r="J42" s="18"/>
      <c r="K42" s="18"/>
      <c r="L42" s="473">
        <f>INDEX(Allocations!$D$24:$G$32,MATCH($B42,Allocations!$C$24:$C$32,0),MATCH("Direct Material Cost",Allocations!$D$23:$G$23,0))*INDEX($L$20:$W$28,MATCH($B42,$B$20:$B$28,0),MATCH(L$6,$L$6:$W$6,0))</f>
        <v>0</v>
      </c>
      <c r="M42" s="473">
        <f>INDEX(Allocations!$D$24:$G$32,MATCH($B42,Allocations!$C$24:$C$32,0),MATCH("Direct Material Cost",Allocations!$D$23:$G$23,0))*INDEX($L$20:$W$28,MATCH($B42,$B$20:$B$28,0),MATCH(M$6,$L$6:$W$6,0))</f>
        <v>0</v>
      </c>
      <c r="N42" s="473">
        <f>INDEX(Allocations!$D$24:$G$32,MATCH($B42,Allocations!$C$24:$C$32,0),MATCH("Direct Material Cost",Allocations!$D$23:$G$23,0))*INDEX($L$20:$W$28,MATCH($B42,$B$20:$B$28,0),MATCH(N$6,$L$6:$W$6,0))</f>
        <v>0</v>
      </c>
      <c r="O42" s="473">
        <f>INDEX(Allocations!$D$24:$G$32,MATCH($B42,Allocations!$C$24:$C$32,0),MATCH("Direct Material Cost",Allocations!$D$23:$G$23,0))*INDEX($L$20:$W$28,MATCH($B42,$B$20:$B$28,0),MATCH(O$6,$L$6:$W$6,0))</f>
        <v>0</v>
      </c>
      <c r="P42" s="473">
        <f>INDEX(Allocations!$D$24:$G$32,MATCH($B42,Allocations!$C$24:$C$32,0),MATCH("Direct Material Cost",Allocations!$D$23:$G$23,0))*INDEX($L$20:$W$28,MATCH($B42,$B$20:$B$28,0),MATCH(P$6,$L$6:$W$6,0))</f>
        <v>0</v>
      </c>
      <c r="Q42" s="473">
        <f>INDEX(Allocations!$D$24:$G$32,MATCH($B42,Allocations!$C$24:$C$32,0),MATCH("Direct Material Cost",Allocations!$D$23:$G$23,0))*INDEX($L$20:$W$28,MATCH($B42,$B$20:$B$28,0),MATCH(Q$6,$L$6:$W$6,0))</f>
        <v>0</v>
      </c>
      <c r="R42" s="473">
        <f>INDEX(Allocations!$D$24:$G$32,MATCH($B42,Allocations!$C$24:$C$32,0),MATCH("Direct Material Cost",Allocations!$D$23:$G$23,0))*INDEX($L$20:$W$28,MATCH($B42,$B$20:$B$28,0),MATCH(R$6,$L$6:$W$6,0))</f>
        <v>0</v>
      </c>
      <c r="S42" s="473">
        <f>INDEX(Allocations!$D$24:$G$32,MATCH($B42,Allocations!$C$24:$C$32,0),MATCH("Direct Material Cost",Allocations!$D$23:$G$23,0))*INDEX($L$20:$W$28,MATCH($B42,$B$20:$B$28,0),MATCH(S$6,$L$6:$W$6,0))</f>
        <v>0</v>
      </c>
      <c r="T42" s="473">
        <f>INDEX(Allocations!$D$24:$G$32,MATCH($B42,Allocations!$C$24:$C$32,0),MATCH("Direct Material Cost",Allocations!$D$23:$G$23,0))*INDEX($L$20:$W$28,MATCH($B42,$B$20:$B$28,0),MATCH(T$6,$L$6:$W$6,0))</f>
        <v>0</v>
      </c>
      <c r="U42" s="473">
        <f>INDEX(Allocations!$D$24:$G$32,MATCH($B42,Allocations!$C$24:$C$32,0),MATCH("Direct Material Cost",Allocations!$D$23:$G$23,0))*INDEX($L$20:$W$28,MATCH($B42,$B$20:$B$28,0),MATCH(U$6,$L$6:$W$6,0))</f>
        <v>0</v>
      </c>
      <c r="V42" s="473">
        <f>INDEX(Allocations!$D$24:$G$32,MATCH($B42,Allocations!$C$24:$C$32,0),MATCH("Direct Material Cost",Allocations!$D$23:$G$23,0))*INDEX($L$20:$W$28,MATCH($B42,$B$20:$B$28,0),MATCH(V$6,$L$6:$W$6,0))</f>
        <v>0</v>
      </c>
      <c r="W42" s="473">
        <f>INDEX(Allocations!$D$24:$G$32,MATCH($B42,Allocations!$C$24:$C$32,0),MATCH("Direct Material Cost",Allocations!$D$23:$G$23,0))*INDEX($L$20:$W$28,MATCH($B42,$B$20:$B$28,0),MATCH(W$6,$L$6:$W$6,0))</f>
        <v>0</v>
      </c>
      <c r="X42" s="18"/>
      <c r="Y42" s="473"/>
      <c r="Z42" s="473"/>
      <c r="AA42" s="473"/>
      <c r="AB42" s="473"/>
      <c r="AC42" s="473"/>
      <c r="AD42" s="473"/>
      <c r="AE42" s="473"/>
      <c r="AF42" s="473"/>
      <c r="AG42" s="473"/>
      <c r="AH42" s="473"/>
      <c r="AI42" s="473"/>
      <c r="AJ42" s="473"/>
      <c r="AL42" s="17">
        <f t="shared" ref="AL42:AL50" si="80">IF(ISERROR((AB42-O42)/O42),0,(AB42-O42)/O42)</f>
        <v>0</v>
      </c>
      <c r="AM42" s="17">
        <f t="shared" ref="AM42:AM50" si="81">IF(ISERROR((AC42-P42)/P42),0,(AC42-P42)/P42)</f>
        <v>0</v>
      </c>
      <c r="AN42" s="17">
        <f t="shared" ref="AN42:AO50" si="82">IF(ISERROR((AD42-Q42)/Q42),0,(AD42-Q42)/Q42)</f>
        <v>0</v>
      </c>
      <c r="AO42" s="17">
        <f t="shared" si="82"/>
        <v>0</v>
      </c>
      <c r="AP42" s="17">
        <f t="shared" ref="AP42:AP50" si="83">IF(ISERROR((AF42-S42)/S42),0,(AF42-S42)/S42)</f>
        <v>0</v>
      </c>
      <c r="AQ42" s="17">
        <f t="shared" ref="AQ42:AQ50" si="84">IF(ISERROR((AG42-T42)/T42),0,(AG42-T42)/T42)</f>
        <v>0</v>
      </c>
      <c r="AR42" s="17">
        <f t="shared" ref="AR42:AR50" si="85">IF(ISERROR((AH42-U42)/U42),0,(AH42-U42)/U42)</f>
        <v>0</v>
      </c>
      <c r="AS42" s="17">
        <f t="shared" ref="AS42:AS50" si="86">IF(ISERROR((AI42-V42)/V42),0,(AI42-V42)/V42)</f>
        <v>0</v>
      </c>
      <c r="AT42" s="17">
        <f t="shared" ref="AT42:AT50" si="87">IF(ISERROR((AJ42-W42)/W42),0,(AJ42-W42)/W42)</f>
        <v>0</v>
      </c>
      <c r="AU42" s="5"/>
    </row>
    <row r="43" spans="1:47" x14ac:dyDescent="0.3">
      <c r="A43" s="2">
        <v>1012</v>
      </c>
      <c r="B43" s="2" t="s">
        <v>152</v>
      </c>
      <c r="C43" s="18"/>
      <c r="D43" s="18"/>
      <c r="E43" s="18"/>
      <c r="F43" s="18"/>
      <c r="G43" s="18"/>
      <c r="H43" s="18"/>
      <c r="I43" s="18"/>
      <c r="J43" s="18"/>
      <c r="K43" s="18"/>
      <c r="L43" s="106"/>
      <c r="M43" s="473">
        <f>INDEX(Allocations!$D$24:$G$32,MATCH($B43,Allocations!$C$24:$C$32,0),MATCH("Direct Material Cost",Allocations!$D$23:$G$23,0))*INDEX($L$20:$W$28,MATCH($B43,$B$20:$B$28,0),MATCH(M$6,$L$6:$W$6,0))</f>
        <v>0</v>
      </c>
      <c r="N43" s="473">
        <f>INDEX(Allocations!$D$24:$G$32,MATCH($B43,Allocations!$C$24:$C$32,0),MATCH("Direct Material Cost",Allocations!$D$23:$G$23,0))*INDEX($L$20:$W$28,MATCH($B43,$B$20:$B$28,0),MATCH(N$6,$L$6:$W$6,0))</f>
        <v>0</v>
      </c>
      <c r="O43" s="473">
        <f>INDEX(Allocations!$D$24:$G$32,MATCH($B43,Allocations!$C$24:$C$32,0),MATCH("Direct Material Cost",Allocations!$D$23:$G$23,0))*INDEX($L$20:$W$28,MATCH($B43,$B$20:$B$28,0),MATCH(O$6,$L$6:$W$6,0))</f>
        <v>0</v>
      </c>
      <c r="P43" s="473">
        <f>INDEX(Allocations!$D$24:$G$32,MATCH($B43,Allocations!$C$24:$C$32,0),MATCH("Direct Material Cost",Allocations!$D$23:$G$23,0))*INDEX($L$20:$W$28,MATCH($B43,$B$20:$B$28,0),MATCH(P$6,$L$6:$W$6,0))</f>
        <v>0</v>
      </c>
      <c r="Q43" s="473">
        <f>INDEX(Allocations!$D$24:$G$32,MATCH($B43,Allocations!$C$24:$C$32,0),MATCH("Direct Material Cost",Allocations!$D$23:$G$23,0))*INDEX($L$20:$W$28,MATCH($B43,$B$20:$B$28,0),MATCH(Q$6,$L$6:$W$6,0))</f>
        <v>0</v>
      </c>
      <c r="R43" s="473">
        <f>INDEX(Allocations!$D$24:$G$32,MATCH($B43,Allocations!$C$24:$C$32,0),MATCH("Direct Material Cost",Allocations!$D$23:$G$23,0))*INDEX($L$20:$W$28,MATCH($B43,$B$20:$B$28,0),MATCH(R$6,$L$6:$W$6,0))</f>
        <v>0</v>
      </c>
      <c r="S43" s="473">
        <f>INDEX(Allocations!$D$24:$G$32,MATCH($B43,Allocations!$C$24:$C$32,0),MATCH("Direct Material Cost",Allocations!$D$23:$G$23,0))*INDEX($L$20:$W$28,MATCH($B43,$B$20:$B$28,0),MATCH(S$6,$L$6:$W$6,0))</f>
        <v>0</v>
      </c>
      <c r="T43" s="473">
        <f>INDEX(Allocations!$D$24:$G$32,MATCH($B43,Allocations!$C$24:$C$32,0),MATCH("Direct Material Cost",Allocations!$D$23:$G$23,0))*INDEX($L$20:$W$28,MATCH($B43,$B$20:$B$28,0),MATCH(T$6,$L$6:$W$6,0))</f>
        <v>0</v>
      </c>
      <c r="U43" s="473">
        <f>INDEX(Allocations!$D$24:$G$32,MATCH($B43,Allocations!$C$24:$C$32,0),MATCH("Direct Material Cost",Allocations!$D$23:$G$23,0))*INDEX($L$20:$W$28,MATCH($B43,$B$20:$B$28,0),MATCH(U$6,$L$6:$W$6,0))</f>
        <v>0</v>
      </c>
      <c r="V43" s="473">
        <f>INDEX(Allocations!$D$24:$G$32,MATCH($B43,Allocations!$C$24:$C$32,0),MATCH("Direct Material Cost",Allocations!$D$23:$G$23,0))*INDEX($L$20:$W$28,MATCH($B43,$B$20:$B$28,0),MATCH(V$6,$L$6:$W$6,0))</f>
        <v>0</v>
      </c>
      <c r="W43" s="473">
        <f>INDEX(Allocations!$D$24:$G$32,MATCH($B43,Allocations!$C$24:$C$32,0),MATCH("Direct Material Cost",Allocations!$D$23:$G$23,0))*INDEX($L$20:$W$28,MATCH($B43,$B$20:$B$28,0),MATCH(W$6,$L$6:$W$6,0))</f>
        <v>0</v>
      </c>
      <c r="X43" s="18"/>
      <c r="Y43" s="473"/>
      <c r="Z43" s="473"/>
      <c r="AA43" s="473"/>
      <c r="AB43" s="473"/>
      <c r="AC43" s="473"/>
      <c r="AD43" s="473"/>
      <c r="AE43" s="473"/>
      <c r="AF43" s="473"/>
      <c r="AG43" s="473"/>
      <c r="AH43" s="473"/>
      <c r="AI43" s="473"/>
      <c r="AJ43" s="473"/>
      <c r="AL43" s="17">
        <f t="shared" ref="AL43" si="88">IF(ISERROR((AB43-O43)/O43),0,(AB43-O43)/O43)</f>
        <v>0</v>
      </c>
      <c r="AM43" s="17">
        <f t="shared" ref="AM43" si="89">IF(ISERROR((AC43-P43)/P43),0,(AC43-P43)/P43)</f>
        <v>0</v>
      </c>
      <c r="AN43" s="17">
        <f t="shared" ref="AN43:AO43" si="90">IF(ISERROR((AD43-Q43)/Q43),0,(AD43-Q43)/Q43)</f>
        <v>0</v>
      </c>
      <c r="AO43" s="17">
        <f t="shared" si="90"/>
        <v>0</v>
      </c>
      <c r="AP43" s="17">
        <f t="shared" si="83"/>
        <v>0</v>
      </c>
      <c r="AQ43" s="17">
        <f t="shared" si="84"/>
        <v>0</v>
      </c>
      <c r="AR43" s="17">
        <f t="shared" si="85"/>
        <v>0</v>
      </c>
      <c r="AS43" s="17">
        <f t="shared" si="86"/>
        <v>0</v>
      </c>
      <c r="AT43" s="17">
        <f t="shared" si="87"/>
        <v>0</v>
      </c>
      <c r="AU43" s="5"/>
    </row>
    <row r="44" spans="1:47" x14ac:dyDescent="0.3">
      <c r="B44" s="2" t="s">
        <v>250</v>
      </c>
      <c r="C44" s="18"/>
      <c r="D44" s="18"/>
      <c r="E44" s="18"/>
      <c r="F44" s="18"/>
      <c r="G44" s="18"/>
      <c r="H44" s="18"/>
      <c r="I44" s="18"/>
      <c r="J44" s="18"/>
      <c r="K44" s="18"/>
      <c r="L44" s="106"/>
      <c r="M44" s="473"/>
      <c r="N44" s="473"/>
      <c r="O44" s="473">
        <f>INDEX(Allocations!$D$24:$G$32,MATCH($B44,Allocations!$C$24:$C$32,0),MATCH("Direct Material Cost",Allocations!$D$23:$G$23,0))*INDEX($L$20:$W$28,MATCH($B44,$B$20:$B$28,0),MATCH(O$6,$L$6:$W$6,0))</f>
        <v>0</v>
      </c>
      <c r="P44" s="473">
        <f>INDEX(Allocations!$D$24:$G$32,MATCH($B44,Allocations!$C$24:$C$32,0),MATCH("Direct Material Cost",Allocations!$D$23:$G$23,0))*INDEX($L$20:$W$28,MATCH($B44,$B$20:$B$28,0),MATCH(P$6,$L$6:$W$6,0))</f>
        <v>0</v>
      </c>
      <c r="Q44" s="473">
        <f>INDEX(Allocations!$D$24:$G$32,MATCH($B44,Allocations!$C$24:$C$32,0),MATCH("Direct Material Cost",Allocations!$D$23:$G$23,0))*INDEX($L$20:$W$28,MATCH($B44,$B$20:$B$28,0),MATCH(Q$6,$L$6:$W$6,0))</f>
        <v>0</v>
      </c>
      <c r="R44" s="473">
        <f>INDEX(Allocations!$D$24:$G$32,MATCH($B44,Allocations!$C$24:$C$32,0),MATCH("Direct Material Cost",Allocations!$D$23:$G$23,0))*INDEX($L$20:$W$28,MATCH($B44,$B$20:$B$28,0),MATCH(R$6,$L$6:$W$6,0))</f>
        <v>0</v>
      </c>
      <c r="S44" s="473">
        <f>INDEX(Allocations!$D$24:$G$32,MATCH($B44,Allocations!$C$24:$C$32,0),MATCH("Direct Material Cost",Allocations!$D$23:$G$23,0))*INDEX($L$20:$W$28,MATCH($B44,$B$20:$B$28,0),MATCH(S$6,$L$6:$W$6,0))</f>
        <v>0</v>
      </c>
      <c r="T44" s="473">
        <f>INDEX(Allocations!$D$24:$G$32,MATCH($B44,Allocations!$C$24:$C$32,0),MATCH("Direct Material Cost",Allocations!$D$23:$G$23,0))*INDEX($L$20:$W$28,MATCH($B44,$B$20:$B$28,0),MATCH(T$6,$L$6:$W$6,0))</f>
        <v>0</v>
      </c>
      <c r="U44" s="473">
        <f>INDEX(Allocations!$D$24:$G$32,MATCH($B44,Allocations!$C$24:$C$32,0),MATCH("Direct Material Cost",Allocations!$D$23:$G$23,0))*INDEX($L$20:$W$28,MATCH($B44,$B$20:$B$28,0),MATCH(U$6,$L$6:$W$6,0))</f>
        <v>0</v>
      </c>
      <c r="V44" s="473">
        <f>INDEX(Allocations!$D$24:$G$32,MATCH($B44,Allocations!$C$24:$C$32,0),MATCH("Direct Material Cost",Allocations!$D$23:$G$23,0))*INDEX($L$20:$W$28,MATCH($B44,$B$20:$B$28,0),MATCH(V$6,$L$6:$W$6,0))</f>
        <v>0</v>
      </c>
      <c r="W44" s="473">
        <f>INDEX(Allocations!$D$24:$G$32,MATCH($B44,Allocations!$C$24:$C$32,0),MATCH("Direct Material Cost",Allocations!$D$23:$G$23,0))*INDEX($L$20:$W$28,MATCH($B44,$B$20:$B$28,0),MATCH(W$6,$L$6:$W$6,0))</f>
        <v>0</v>
      </c>
      <c r="X44" s="18"/>
      <c r="Y44" s="473"/>
      <c r="Z44" s="473"/>
      <c r="AA44" s="473"/>
      <c r="AB44" s="473"/>
      <c r="AC44" s="473"/>
      <c r="AD44" s="473"/>
      <c r="AE44" s="473"/>
      <c r="AF44" s="473"/>
      <c r="AG44" s="473"/>
      <c r="AH44" s="473"/>
      <c r="AI44" s="473"/>
      <c r="AJ44" s="473"/>
      <c r="AL44" s="17">
        <f t="shared" ref="AL44:AL45" si="91">IF(ISERROR((AB44-O44)/O44),0,(AB44-O44)/O44)</f>
        <v>0</v>
      </c>
      <c r="AM44" s="17">
        <f t="shared" ref="AM44:AM45" si="92">IF(ISERROR((AC44-P44)/P44),0,(AC44-P44)/P44)</f>
        <v>0</v>
      </c>
      <c r="AN44" s="17">
        <f t="shared" ref="AN44:AO45" si="93">IF(ISERROR((AD44-Q44)/Q44),0,(AD44-Q44)/Q44)</f>
        <v>0</v>
      </c>
      <c r="AO44" s="17">
        <f t="shared" si="93"/>
        <v>0</v>
      </c>
      <c r="AP44" s="17">
        <f t="shared" ref="AP44:AP45" si="94">IF(ISERROR((AF44-S44)/S44),0,(AF44-S44)/S44)</f>
        <v>0</v>
      </c>
      <c r="AQ44" s="17">
        <f t="shared" ref="AQ44:AQ45" si="95">IF(ISERROR((AG44-T44)/T44),0,(AG44-T44)/T44)</f>
        <v>0</v>
      </c>
      <c r="AR44" s="17">
        <f t="shared" ref="AR44:AR45" si="96">IF(ISERROR((AH44-U44)/U44),0,(AH44-U44)/U44)</f>
        <v>0</v>
      </c>
      <c r="AS44" s="17">
        <f t="shared" ref="AS44:AS45" si="97">IF(ISERROR((AI44-V44)/V44),0,(AI44-V44)/V44)</f>
        <v>0</v>
      </c>
      <c r="AT44" s="17">
        <f t="shared" ref="AT44:AT45" si="98">IF(ISERROR((AJ44-W44)/W44),0,(AJ44-W44)/W44)</f>
        <v>0</v>
      </c>
      <c r="AU44" s="5"/>
    </row>
    <row r="45" spans="1:47" x14ac:dyDescent="0.3">
      <c r="B45" s="226" t="s">
        <v>153</v>
      </c>
      <c r="C45" s="18"/>
      <c r="D45" s="18"/>
      <c r="E45" s="18"/>
      <c r="F45" s="18"/>
      <c r="G45" s="18"/>
      <c r="H45" s="18"/>
      <c r="I45" s="18"/>
      <c r="J45" s="18"/>
      <c r="K45" s="18"/>
      <c r="L45" s="106"/>
      <c r="M45" s="106"/>
      <c r="N45" s="106"/>
      <c r="O45" s="473">
        <f>INDEX(Allocations!$D$24:$G$32,MATCH($B45,Allocations!$C$24:$C$32,0),MATCH("Direct Material Cost",Allocations!$D$23:$G$23,0))*INDEX($L$20:$W$28,MATCH($B45,$B$20:$B$28,0),MATCH(O$6,$L$6:$W$6,0))</f>
        <v>0</v>
      </c>
      <c r="P45" s="473">
        <f>INDEX(Allocations!$D$24:$G$32,MATCH($B45,Allocations!$C$24:$C$32,0),MATCH("Direct Material Cost",Allocations!$D$23:$G$23,0))*INDEX($L$20:$W$28,MATCH($B45,$B$20:$B$28,0),MATCH(P$6,$L$6:$W$6,0))</f>
        <v>0</v>
      </c>
      <c r="Q45" s="473">
        <f>INDEX(Allocations!$D$24:$G$32,MATCH($B45,Allocations!$C$24:$C$32,0),MATCH("Direct Material Cost",Allocations!$D$23:$G$23,0))*INDEX($L$20:$W$28,MATCH($B45,$B$20:$B$28,0),MATCH(Q$6,$L$6:$W$6,0))</f>
        <v>0</v>
      </c>
      <c r="R45" s="473">
        <f>INDEX(Allocations!$D$24:$G$32,MATCH($B45,Allocations!$C$24:$C$32,0),MATCH("Direct Material Cost",Allocations!$D$23:$G$23,0))*INDEX($L$20:$W$28,MATCH($B45,$B$20:$B$28,0),MATCH(R$6,$L$6:$W$6,0))</f>
        <v>0</v>
      </c>
      <c r="S45" s="473">
        <f>INDEX(Allocations!$D$24:$G$32,MATCH($B45,Allocations!$C$24:$C$32,0),MATCH("Direct Material Cost",Allocations!$D$23:$G$23,0))*INDEX($L$20:$W$28,MATCH($B45,$B$20:$B$28,0),MATCH(S$6,$L$6:$W$6,0))</f>
        <v>0</v>
      </c>
      <c r="T45" s="473">
        <f>INDEX(Allocations!$D$24:$G$32,MATCH($B45,Allocations!$C$24:$C$32,0),MATCH("Direct Material Cost",Allocations!$D$23:$G$23,0))*INDEX($L$20:$W$28,MATCH($B45,$B$20:$B$28,0),MATCH(T$6,$L$6:$W$6,0))</f>
        <v>0</v>
      </c>
      <c r="U45" s="473">
        <f>INDEX(Allocations!$D$24:$G$32,MATCH($B45,Allocations!$C$24:$C$32,0),MATCH("Direct Material Cost",Allocations!$D$23:$G$23,0))*INDEX($L$20:$W$28,MATCH($B45,$B$20:$B$28,0),MATCH(U$6,$L$6:$W$6,0))</f>
        <v>0</v>
      </c>
      <c r="V45" s="473">
        <f>INDEX(Allocations!$D$24:$G$32,MATCH($B45,Allocations!$C$24:$C$32,0),MATCH("Direct Material Cost",Allocations!$D$23:$G$23,0))*INDEX($L$20:$W$28,MATCH($B45,$B$20:$B$28,0),MATCH(V$6,$L$6:$W$6,0))</f>
        <v>0</v>
      </c>
      <c r="W45" s="473">
        <f>INDEX(Allocations!$D$24:$G$32,MATCH($B45,Allocations!$C$24:$C$32,0),MATCH("Direct Material Cost",Allocations!$D$23:$G$23,0))*INDEX($L$20:$W$28,MATCH($B45,$B$20:$B$28,0),MATCH(W$6,$L$6:$W$6,0))</f>
        <v>0</v>
      </c>
      <c r="X45" s="18"/>
      <c r="Y45" s="473"/>
      <c r="Z45" s="473"/>
      <c r="AA45" s="473"/>
      <c r="AB45" s="473"/>
      <c r="AC45" s="473"/>
      <c r="AD45" s="473"/>
      <c r="AE45" s="473"/>
      <c r="AF45" s="473"/>
      <c r="AG45" s="473"/>
      <c r="AH45" s="473"/>
      <c r="AI45" s="473"/>
      <c r="AJ45" s="473"/>
      <c r="AL45" s="17">
        <f t="shared" si="91"/>
        <v>0</v>
      </c>
      <c r="AM45" s="17">
        <f t="shared" si="92"/>
        <v>0</v>
      </c>
      <c r="AN45" s="17">
        <f t="shared" si="93"/>
        <v>0</v>
      </c>
      <c r="AO45" s="17">
        <f t="shared" si="93"/>
        <v>0</v>
      </c>
      <c r="AP45" s="17">
        <f t="shared" si="94"/>
        <v>0</v>
      </c>
      <c r="AQ45" s="17">
        <f t="shared" si="95"/>
        <v>0</v>
      </c>
      <c r="AR45" s="17">
        <f t="shared" si="96"/>
        <v>0</v>
      </c>
      <c r="AS45" s="17">
        <f t="shared" si="97"/>
        <v>0</v>
      </c>
      <c r="AT45" s="17">
        <f t="shared" si="98"/>
        <v>0</v>
      </c>
      <c r="AU45" s="5"/>
    </row>
    <row r="46" spans="1:47" x14ac:dyDescent="0.3">
      <c r="A46" s="2">
        <v>1013</v>
      </c>
      <c r="B46" s="2" t="s">
        <v>126</v>
      </c>
      <c r="C46" s="18"/>
      <c r="D46" s="18"/>
      <c r="E46" s="18"/>
      <c r="F46" s="18"/>
      <c r="G46" s="18"/>
      <c r="H46" s="18"/>
      <c r="I46" s="18"/>
      <c r="J46" s="18"/>
      <c r="K46" s="18"/>
      <c r="L46" s="473">
        <f>INDEX(Allocations!$D$24:$G$32,MATCH($B46,Allocations!$C$24:$C$32,0),MATCH("Direct Material Cost",Allocations!$D$23:$G$23,0))*INDEX($L$20:$W$28,MATCH($B46,$B$20:$B$28,0),MATCH(L$6,$L$6:$W$6,0))</f>
        <v>0</v>
      </c>
      <c r="M46" s="473">
        <f>INDEX(Allocations!$D$24:$G$32,MATCH($B46,Allocations!$C$24:$C$32,0),MATCH("Direct Material Cost",Allocations!$D$23:$G$23,0))*INDEX($L$20:$W$28,MATCH($B46,$B$20:$B$28,0),MATCH(M$6,$L$6:$W$6,0))</f>
        <v>0</v>
      </c>
      <c r="N46" s="473">
        <f>INDEX(Allocations!$D$24:$G$32,MATCH($B46,Allocations!$C$24:$C$32,0),MATCH("Direct Material Cost",Allocations!$D$23:$G$23,0))*INDEX($L$20:$W$28,MATCH($B46,$B$20:$B$28,0),MATCH(N$6,$L$6:$W$6,0))</f>
        <v>0</v>
      </c>
      <c r="O46" s="473">
        <f>INDEX(Allocations!$D$24:$G$32,MATCH($B46,Allocations!$C$24:$C$32,0),MATCH("Direct Material Cost",Allocations!$D$23:$G$23,0))*INDEX($L$20:$W$28,MATCH($B46,$B$20:$B$28,0),MATCH(O$6,$L$6:$W$6,0))</f>
        <v>0</v>
      </c>
      <c r="P46" s="473">
        <f>INDEX(Allocations!$D$24:$G$32,MATCH($B46,Allocations!$C$24:$C$32,0),MATCH("Direct Material Cost",Allocations!$D$23:$G$23,0))*INDEX($L$20:$W$28,MATCH($B46,$B$20:$B$28,0),MATCH(P$6,$L$6:$W$6,0))</f>
        <v>0</v>
      </c>
      <c r="Q46" s="473">
        <f>INDEX(Allocations!$D$24:$G$32,MATCH($B46,Allocations!$C$24:$C$32,0),MATCH("Direct Material Cost",Allocations!$D$23:$G$23,0))*INDEX($L$20:$W$28,MATCH($B46,$B$20:$B$28,0),MATCH(Q$6,$L$6:$W$6,0))</f>
        <v>0</v>
      </c>
      <c r="R46" s="473">
        <f>INDEX(Allocations!$D$24:$G$32,MATCH($B46,Allocations!$C$24:$C$32,0),MATCH("Direct Material Cost",Allocations!$D$23:$G$23,0))*INDEX($L$20:$W$28,MATCH($B46,$B$20:$B$28,0),MATCH(R$6,$L$6:$W$6,0))</f>
        <v>0</v>
      </c>
      <c r="S46" s="473">
        <f>INDEX(Allocations!$D$24:$G$32,MATCH($B46,Allocations!$C$24:$C$32,0),MATCH("Direct Material Cost",Allocations!$D$23:$G$23,0))*INDEX($L$20:$W$28,MATCH($B46,$B$20:$B$28,0),MATCH(S$6,$L$6:$W$6,0))</f>
        <v>0</v>
      </c>
      <c r="T46" s="473">
        <f>INDEX(Allocations!$D$24:$G$32,MATCH($B46,Allocations!$C$24:$C$32,0),MATCH("Direct Material Cost",Allocations!$D$23:$G$23,0))*INDEX($L$20:$W$28,MATCH($B46,$B$20:$B$28,0),MATCH(T$6,$L$6:$W$6,0))</f>
        <v>0</v>
      </c>
      <c r="U46" s="473">
        <f>INDEX(Allocations!$D$24:$G$32,MATCH($B46,Allocations!$C$24:$C$32,0),MATCH("Direct Material Cost",Allocations!$D$23:$G$23,0))*INDEX($L$20:$W$28,MATCH($B46,$B$20:$B$28,0),MATCH(U$6,$L$6:$W$6,0))</f>
        <v>0</v>
      </c>
      <c r="V46" s="473">
        <f>INDEX(Allocations!$D$24:$G$32,MATCH($B46,Allocations!$C$24:$C$32,0),MATCH("Direct Material Cost",Allocations!$D$23:$G$23,0))*INDEX($L$20:$W$28,MATCH($B46,$B$20:$B$28,0),MATCH(V$6,$L$6:$W$6,0))</f>
        <v>0</v>
      </c>
      <c r="W46" s="473">
        <f>INDEX(Allocations!$D$24:$G$32,MATCH($B46,Allocations!$C$24:$C$32,0),MATCH("Direct Material Cost",Allocations!$D$23:$G$23,0))*INDEX($L$20:$W$28,MATCH($B46,$B$20:$B$28,0),MATCH(W$6,$L$6:$W$6,0))</f>
        <v>0</v>
      </c>
      <c r="X46" s="18"/>
      <c r="Y46" s="473"/>
      <c r="Z46" s="473"/>
      <c r="AA46" s="473"/>
      <c r="AB46" s="473"/>
      <c r="AC46" s="473"/>
      <c r="AD46" s="473"/>
      <c r="AE46" s="473"/>
      <c r="AF46" s="473"/>
      <c r="AG46" s="473"/>
      <c r="AH46" s="473"/>
      <c r="AI46" s="473"/>
      <c r="AJ46" s="473"/>
      <c r="AL46" s="17">
        <f t="shared" si="80"/>
        <v>0</v>
      </c>
      <c r="AM46" s="17">
        <f t="shared" si="81"/>
        <v>0</v>
      </c>
      <c r="AN46" s="17">
        <f t="shared" si="82"/>
        <v>0</v>
      </c>
      <c r="AO46" s="17">
        <f t="shared" si="82"/>
        <v>0</v>
      </c>
      <c r="AP46" s="17">
        <f t="shared" si="83"/>
        <v>0</v>
      </c>
      <c r="AQ46" s="17">
        <f t="shared" si="84"/>
        <v>0</v>
      </c>
      <c r="AR46" s="17">
        <f t="shared" si="85"/>
        <v>0</v>
      </c>
      <c r="AS46" s="17">
        <f t="shared" si="86"/>
        <v>0</v>
      </c>
      <c r="AT46" s="17">
        <f t="shared" si="87"/>
        <v>0</v>
      </c>
      <c r="AU46" s="5"/>
    </row>
    <row r="47" spans="1:47" x14ac:dyDescent="0.3">
      <c r="A47" s="2">
        <v>1014</v>
      </c>
      <c r="B47" s="2" t="s">
        <v>127</v>
      </c>
      <c r="C47" s="18"/>
      <c r="D47" s="18"/>
      <c r="E47" s="18"/>
      <c r="F47" s="18"/>
      <c r="G47" s="18"/>
      <c r="H47" s="18"/>
      <c r="I47" s="18"/>
      <c r="J47" s="18"/>
      <c r="K47" s="18"/>
      <c r="L47" s="473">
        <f>INDEX(Allocations!$D$24:$G$32,MATCH($B47,Allocations!$C$24:$C$32,0),MATCH("Direct Material Cost",Allocations!$D$23:$G$23,0))*INDEX($L$20:$W$28,MATCH($B47,$B$20:$B$28,0),MATCH(L$6,$L$6:$W$6,0))</f>
        <v>0</v>
      </c>
      <c r="M47" s="473">
        <f>INDEX(Allocations!$D$24:$G$32,MATCH($B47,Allocations!$C$24:$C$32,0),MATCH("Direct Material Cost",Allocations!$D$23:$G$23,0))*INDEX($L$20:$W$28,MATCH($B47,$B$20:$B$28,0),MATCH(M$6,$L$6:$W$6,0))</f>
        <v>0</v>
      </c>
      <c r="N47" s="473">
        <f>INDEX(Allocations!$D$24:$G$32,MATCH($B47,Allocations!$C$24:$C$32,0),MATCH("Direct Material Cost",Allocations!$D$23:$G$23,0))*INDEX($L$20:$W$28,MATCH($B47,$B$20:$B$28,0),MATCH(N$6,$L$6:$W$6,0))</f>
        <v>0</v>
      </c>
      <c r="O47" s="473">
        <f>INDEX(Allocations!$D$24:$G$32,MATCH($B47,Allocations!$C$24:$C$32,0),MATCH("Direct Material Cost",Allocations!$D$23:$G$23,0))*INDEX($L$20:$W$28,MATCH($B47,$B$20:$B$28,0),MATCH(O$6,$L$6:$W$6,0))</f>
        <v>0</v>
      </c>
      <c r="P47" s="473">
        <f>INDEX(Allocations!$D$24:$G$32,MATCH($B47,Allocations!$C$24:$C$32,0),MATCH("Direct Material Cost",Allocations!$D$23:$G$23,0))*INDEX($L$20:$W$28,MATCH($B47,$B$20:$B$28,0),MATCH(P$6,$L$6:$W$6,0))</f>
        <v>0</v>
      </c>
      <c r="Q47" s="473">
        <f>INDEX(Allocations!$D$24:$G$32,MATCH($B47,Allocations!$C$24:$C$32,0),MATCH("Direct Material Cost",Allocations!$D$23:$G$23,0))*INDEX($L$20:$W$28,MATCH($B47,$B$20:$B$28,0),MATCH(Q$6,$L$6:$W$6,0))</f>
        <v>0</v>
      </c>
      <c r="R47" s="473">
        <f>INDEX(Allocations!$D$24:$G$32,MATCH($B47,Allocations!$C$24:$C$32,0),MATCH("Direct Material Cost",Allocations!$D$23:$G$23,0))*INDEX($L$20:$W$28,MATCH($B47,$B$20:$B$28,0),MATCH(R$6,$L$6:$W$6,0))</f>
        <v>0</v>
      </c>
      <c r="S47" s="473">
        <f>INDEX(Allocations!$D$24:$G$32,MATCH($B47,Allocations!$C$24:$C$32,0),MATCH("Direct Material Cost",Allocations!$D$23:$G$23,0))*INDEX($L$20:$W$28,MATCH($B47,$B$20:$B$28,0),MATCH(S$6,$L$6:$W$6,0))</f>
        <v>0</v>
      </c>
      <c r="T47" s="473">
        <f>INDEX(Allocations!$D$24:$G$32,MATCH($B47,Allocations!$C$24:$C$32,0),MATCH("Direct Material Cost",Allocations!$D$23:$G$23,0))*INDEX($L$20:$W$28,MATCH($B47,$B$20:$B$28,0),MATCH(T$6,$L$6:$W$6,0))</f>
        <v>0</v>
      </c>
      <c r="U47" s="473">
        <f>INDEX(Allocations!$D$24:$G$32,MATCH($B47,Allocations!$C$24:$C$32,0),MATCH("Direct Material Cost",Allocations!$D$23:$G$23,0))*INDEX($L$20:$W$28,MATCH($B47,$B$20:$B$28,0),MATCH(U$6,$L$6:$W$6,0))</f>
        <v>0</v>
      </c>
      <c r="V47" s="473">
        <f>INDEX(Allocations!$D$24:$G$32,MATCH($B47,Allocations!$C$24:$C$32,0),MATCH("Direct Material Cost",Allocations!$D$23:$G$23,0))*INDEX($L$20:$W$28,MATCH($B47,$B$20:$B$28,0),MATCH(V$6,$L$6:$W$6,0))</f>
        <v>0</v>
      </c>
      <c r="W47" s="473">
        <f>INDEX(Allocations!$D$24:$G$32,MATCH($B47,Allocations!$C$24:$C$32,0),MATCH("Direct Material Cost",Allocations!$D$23:$G$23,0))*INDEX($L$20:$W$28,MATCH($B47,$B$20:$B$28,0),MATCH(W$6,$L$6:$W$6,0))</f>
        <v>0</v>
      </c>
      <c r="X47" s="18"/>
      <c r="Y47" s="473"/>
      <c r="Z47" s="473"/>
      <c r="AA47" s="473"/>
      <c r="AB47" s="473"/>
      <c r="AC47" s="473"/>
      <c r="AD47" s="473"/>
      <c r="AE47" s="473"/>
      <c r="AF47" s="473"/>
      <c r="AG47" s="473"/>
      <c r="AH47" s="473"/>
      <c r="AI47" s="473"/>
      <c r="AJ47" s="473"/>
      <c r="AL47" s="17">
        <f t="shared" si="80"/>
        <v>0</v>
      </c>
      <c r="AM47" s="17">
        <f t="shared" si="81"/>
        <v>0</v>
      </c>
      <c r="AN47" s="17">
        <f t="shared" si="82"/>
        <v>0</v>
      </c>
      <c r="AO47" s="17">
        <f t="shared" si="82"/>
        <v>0</v>
      </c>
      <c r="AP47" s="17">
        <f t="shared" si="83"/>
        <v>0</v>
      </c>
      <c r="AQ47" s="17">
        <f t="shared" si="84"/>
        <v>0</v>
      </c>
      <c r="AR47" s="17">
        <f t="shared" si="85"/>
        <v>0</v>
      </c>
      <c r="AS47" s="17">
        <f t="shared" si="86"/>
        <v>0</v>
      </c>
      <c r="AT47" s="17">
        <f t="shared" si="87"/>
        <v>0</v>
      </c>
      <c r="AU47" s="5"/>
    </row>
    <row r="48" spans="1:47" x14ac:dyDescent="0.3">
      <c r="A48" s="2">
        <v>1018</v>
      </c>
      <c r="B48" s="2" t="s">
        <v>128</v>
      </c>
      <c r="C48" s="18"/>
      <c r="D48" s="18"/>
      <c r="E48" s="18"/>
      <c r="F48" s="18"/>
      <c r="G48" s="18"/>
      <c r="H48" s="18"/>
      <c r="I48" s="18"/>
      <c r="J48" s="18"/>
      <c r="K48" s="18"/>
      <c r="L48" s="473">
        <f>INDEX(Allocations!$D$24:$G$32,MATCH($B48,Allocations!$C$24:$C$32,0),MATCH("Direct Material Cost",Allocations!$D$23:$G$23,0))*INDEX($L$20:$W$28,MATCH($B48,$B$20:$B$28,0),MATCH(L$6,$L$6:$W$6,0))</f>
        <v>0</v>
      </c>
      <c r="M48" s="473">
        <f>INDEX(Allocations!$D$24:$G$32,MATCH($B48,Allocations!$C$24:$C$32,0),MATCH("Direct Material Cost",Allocations!$D$23:$G$23,0))*INDEX($L$20:$W$28,MATCH($B48,$B$20:$B$28,0),MATCH(M$6,$L$6:$W$6,0))</f>
        <v>0</v>
      </c>
      <c r="N48" s="473">
        <f>INDEX(Allocations!$D$24:$G$32,MATCH($B48,Allocations!$C$24:$C$32,0),MATCH("Direct Material Cost",Allocations!$D$23:$G$23,0))*INDEX($L$20:$W$28,MATCH($B48,$B$20:$B$28,0),MATCH(N$6,$L$6:$W$6,0))</f>
        <v>0</v>
      </c>
      <c r="O48" s="473">
        <f>INDEX(Allocations!$D$24:$G$32,MATCH($B48,Allocations!$C$24:$C$32,0),MATCH("Direct Material Cost",Allocations!$D$23:$G$23,0))*INDEX($L$20:$W$28,MATCH($B48,$B$20:$B$28,0),MATCH(O$6,$L$6:$W$6,0))</f>
        <v>0</v>
      </c>
      <c r="P48" s="473">
        <f>INDEX(Allocations!$D$24:$G$32,MATCH($B48,Allocations!$C$24:$C$32,0),MATCH("Direct Material Cost",Allocations!$D$23:$G$23,0))*INDEX($L$20:$W$28,MATCH($B48,$B$20:$B$28,0),MATCH(P$6,$L$6:$W$6,0))</f>
        <v>0</v>
      </c>
      <c r="Q48" s="473">
        <f>INDEX(Allocations!$D$24:$G$32,MATCH($B48,Allocations!$C$24:$C$32,0),MATCH("Direct Material Cost",Allocations!$D$23:$G$23,0))*INDEX($L$20:$W$28,MATCH($B48,$B$20:$B$28,0),MATCH(Q$6,$L$6:$W$6,0))</f>
        <v>0</v>
      </c>
      <c r="R48" s="473">
        <f>INDEX(Allocations!$D$24:$G$32,MATCH($B48,Allocations!$C$24:$C$32,0),MATCH("Direct Material Cost",Allocations!$D$23:$G$23,0))*INDEX($L$20:$W$28,MATCH($B48,$B$20:$B$28,0),MATCH(R$6,$L$6:$W$6,0))</f>
        <v>0</v>
      </c>
      <c r="S48" s="473">
        <f>INDEX(Allocations!$D$24:$G$32,MATCH($B48,Allocations!$C$24:$C$32,0),MATCH("Direct Material Cost",Allocations!$D$23:$G$23,0))*INDEX($L$20:$W$28,MATCH($B48,$B$20:$B$28,0),MATCH(S$6,$L$6:$W$6,0))</f>
        <v>0</v>
      </c>
      <c r="T48" s="473">
        <f>INDEX(Allocations!$D$24:$G$32,MATCH($B48,Allocations!$C$24:$C$32,0),MATCH("Direct Material Cost",Allocations!$D$23:$G$23,0))*INDEX($L$20:$W$28,MATCH($B48,$B$20:$B$28,0),MATCH(T$6,$L$6:$W$6,0))</f>
        <v>0</v>
      </c>
      <c r="U48" s="473">
        <f>INDEX(Allocations!$D$24:$G$32,MATCH($B48,Allocations!$C$24:$C$32,0),MATCH("Direct Material Cost",Allocations!$D$23:$G$23,0))*INDEX($L$20:$W$28,MATCH($B48,$B$20:$B$28,0),MATCH(U$6,$L$6:$W$6,0))</f>
        <v>0</v>
      </c>
      <c r="V48" s="473">
        <f>INDEX(Allocations!$D$24:$G$32,MATCH($B48,Allocations!$C$24:$C$32,0),MATCH("Direct Material Cost",Allocations!$D$23:$G$23,0))*INDEX($L$20:$W$28,MATCH($B48,$B$20:$B$28,0),MATCH(V$6,$L$6:$W$6,0))</f>
        <v>0</v>
      </c>
      <c r="W48" s="473">
        <f>INDEX(Allocations!$D$24:$G$32,MATCH($B48,Allocations!$C$24:$C$32,0),MATCH("Direct Material Cost",Allocations!$D$23:$G$23,0))*INDEX($L$20:$W$28,MATCH($B48,$B$20:$B$28,0),MATCH(W$6,$L$6:$W$6,0))</f>
        <v>0</v>
      </c>
      <c r="X48" s="18"/>
      <c r="Y48" s="473"/>
      <c r="Z48" s="473"/>
      <c r="AA48" s="473"/>
      <c r="AB48" s="473"/>
      <c r="AC48" s="473"/>
      <c r="AD48" s="473"/>
      <c r="AE48" s="473"/>
      <c r="AF48" s="473"/>
      <c r="AG48" s="473"/>
      <c r="AH48" s="473"/>
      <c r="AI48" s="473"/>
      <c r="AJ48" s="473"/>
      <c r="AL48" s="17">
        <f t="shared" si="80"/>
        <v>0</v>
      </c>
      <c r="AM48" s="17">
        <f t="shared" si="81"/>
        <v>0</v>
      </c>
      <c r="AN48" s="17">
        <f t="shared" si="82"/>
        <v>0</v>
      </c>
      <c r="AO48" s="17">
        <f t="shared" si="82"/>
        <v>0</v>
      </c>
      <c r="AP48" s="17">
        <f t="shared" si="83"/>
        <v>0</v>
      </c>
      <c r="AQ48" s="17">
        <f t="shared" si="84"/>
        <v>0</v>
      </c>
      <c r="AR48" s="17">
        <f t="shared" si="85"/>
        <v>0</v>
      </c>
      <c r="AS48" s="17">
        <f t="shared" si="86"/>
        <v>0</v>
      </c>
      <c r="AT48" s="17">
        <f t="shared" si="87"/>
        <v>0</v>
      </c>
      <c r="AU48" s="5"/>
    </row>
    <row r="49" spans="1:47" x14ac:dyDescent="0.3">
      <c r="A49" s="2">
        <v>1019</v>
      </c>
      <c r="B49" s="2" t="s">
        <v>111</v>
      </c>
      <c r="C49" s="18"/>
      <c r="D49" s="18"/>
      <c r="E49" s="18"/>
      <c r="F49" s="18"/>
      <c r="G49" s="18"/>
      <c r="H49" s="18"/>
      <c r="I49" s="18"/>
      <c r="J49" s="18"/>
      <c r="K49" s="18"/>
      <c r="L49" s="473">
        <f>INDEX(Allocations!$D$24:$G$32,MATCH($B49,Allocations!$C$24:$C$32,0),MATCH("Direct Material Cost",Allocations!$D$23:$G$23,0))*INDEX($L$20:$W$28,MATCH($B49,$B$20:$B$28,0),MATCH(L$6,$L$6:$W$6,0))</f>
        <v>0</v>
      </c>
      <c r="M49" s="473">
        <f>INDEX(Allocations!$D$24:$G$32,MATCH($B49,Allocations!$C$24:$C$32,0),MATCH("Direct Material Cost",Allocations!$D$23:$G$23,0))*INDEX($L$20:$W$28,MATCH($B49,$B$20:$B$28,0),MATCH(M$6,$L$6:$W$6,0))</f>
        <v>0</v>
      </c>
      <c r="N49" s="473">
        <f>INDEX(Allocations!$D$24:$G$32,MATCH($B49,Allocations!$C$24:$C$32,0),MATCH("Direct Material Cost",Allocations!$D$23:$G$23,0))*INDEX($L$20:$W$28,MATCH($B49,$B$20:$B$28,0),MATCH(N$6,$L$6:$W$6,0))</f>
        <v>0</v>
      </c>
      <c r="O49" s="473">
        <f>INDEX(Allocations!$D$24:$G$32,MATCH($B49,Allocations!$C$24:$C$32,0),MATCH("Direct Material Cost",Allocations!$D$23:$G$23,0))*INDEX($L$20:$W$28,MATCH($B49,$B$20:$B$28,0),MATCH(O$6,$L$6:$W$6,0))</f>
        <v>0</v>
      </c>
      <c r="P49" s="473">
        <f>INDEX(Allocations!$D$24:$G$32,MATCH($B49,Allocations!$C$24:$C$32,0),MATCH("Direct Material Cost",Allocations!$D$23:$G$23,0))*INDEX($L$20:$W$28,MATCH($B49,$B$20:$B$28,0),MATCH(P$6,$L$6:$W$6,0))</f>
        <v>0</v>
      </c>
      <c r="Q49" s="473">
        <f>INDEX(Allocations!$D$24:$G$32,MATCH($B49,Allocations!$C$24:$C$32,0),MATCH("Direct Material Cost",Allocations!$D$23:$G$23,0))*INDEX($L$20:$W$28,MATCH($B49,$B$20:$B$28,0),MATCH(Q$6,$L$6:$W$6,0))</f>
        <v>0</v>
      </c>
      <c r="R49" s="473">
        <f>INDEX(Allocations!$D$24:$G$32,MATCH($B49,Allocations!$C$24:$C$32,0),MATCH("Direct Material Cost",Allocations!$D$23:$G$23,0))*INDEX($L$20:$W$28,MATCH($B49,$B$20:$B$28,0),MATCH(R$6,$L$6:$W$6,0))</f>
        <v>0</v>
      </c>
      <c r="S49" s="473">
        <f>INDEX(Allocations!$D$24:$G$32,MATCH($B49,Allocations!$C$24:$C$32,0),MATCH("Direct Material Cost",Allocations!$D$23:$G$23,0))*INDEX($L$20:$W$28,MATCH($B49,$B$20:$B$28,0),MATCH(S$6,$L$6:$W$6,0))</f>
        <v>0</v>
      </c>
      <c r="T49" s="473">
        <f>INDEX(Allocations!$D$24:$G$32,MATCH($B49,Allocations!$C$24:$C$32,0),MATCH("Direct Material Cost",Allocations!$D$23:$G$23,0))*INDEX($L$20:$W$28,MATCH($B49,$B$20:$B$28,0),MATCH(T$6,$L$6:$W$6,0))</f>
        <v>0</v>
      </c>
      <c r="U49" s="473">
        <f>INDEX(Allocations!$D$24:$G$32,MATCH($B49,Allocations!$C$24:$C$32,0),MATCH("Direct Material Cost",Allocations!$D$23:$G$23,0))*INDEX($L$20:$W$28,MATCH($B49,$B$20:$B$28,0),MATCH(U$6,$L$6:$W$6,0))</f>
        <v>0</v>
      </c>
      <c r="V49" s="473">
        <f>INDEX(Allocations!$D$24:$G$32,MATCH($B49,Allocations!$C$24:$C$32,0),MATCH("Direct Material Cost",Allocations!$D$23:$G$23,0))*INDEX($L$20:$W$28,MATCH($B49,$B$20:$B$28,0),MATCH(V$6,$L$6:$W$6,0))</f>
        <v>0</v>
      </c>
      <c r="W49" s="473">
        <f>INDEX(Allocations!$D$24:$G$32,MATCH($B49,Allocations!$C$24:$C$32,0),MATCH("Direct Material Cost",Allocations!$D$23:$G$23,0))*INDEX($L$20:$W$28,MATCH($B49,$B$20:$B$28,0),MATCH(W$6,$L$6:$W$6,0))</f>
        <v>0</v>
      </c>
      <c r="X49" s="18"/>
      <c r="Y49" s="473"/>
      <c r="Z49" s="473"/>
      <c r="AA49" s="473"/>
      <c r="AB49" s="473"/>
      <c r="AC49" s="473"/>
      <c r="AD49" s="473"/>
      <c r="AE49" s="473"/>
      <c r="AF49" s="473"/>
      <c r="AG49" s="473"/>
      <c r="AH49" s="473"/>
      <c r="AI49" s="473"/>
      <c r="AJ49" s="473"/>
      <c r="AL49" s="17">
        <f t="shared" ref="AL49" si="99">IF(ISERROR((AB49-O49)/O49),0,(AB49-O49)/O49)</f>
        <v>0</v>
      </c>
      <c r="AM49" s="17">
        <f t="shared" ref="AM49" si="100">IF(ISERROR((AC49-P49)/P49),0,(AC49-P49)/P49)</f>
        <v>0</v>
      </c>
      <c r="AN49" s="17">
        <f t="shared" ref="AN49:AO49" si="101">IF(ISERROR((AD49-Q49)/Q49),0,(AD49-Q49)/Q49)</f>
        <v>0</v>
      </c>
      <c r="AO49" s="17">
        <f t="shared" si="101"/>
        <v>0</v>
      </c>
      <c r="AP49" s="17">
        <f t="shared" si="83"/>
        <v>0</v>
      </c>
      <c r="AQ49" s="17">
        <f t="shared" si="84"/>
        <v>0</v>
      </c>
      <c r="AR49" s="17">
        <f t="shared" si="85"/>
        <v>0</v>
      </c>
      <c r="AS49" s="17">
        <f t="shared" si="86"/>
        <v>0</v>
      </c>
      <c r="AT49" s="17">
        <f t="shared" si="87"/>
        <v>0</v>
      </c>
      <c r="AU49" s="5"/>
    </row>
    <row r="50" spans="1:47" x14ac:dyDescent="0.3">
      <c r="A50" s="2">
        <v>1015</v>
      </c>
      <c r="B50" s="2" t="s">
        <v>129</v>
      </c>
      <c r="C50" s="18"/>
      <c r="D50" s="18"/>
      <c r="E50" s="18"/>
      <c r="F50" s="18"/>
      <c r="G50" s="18"/>
      <c r="H50" s="18"/>
      <c r="I50" s="18"/>
      <c r="J50" s="18"/>
      <c r="K50" s="18"/>
      <c r="L50" s="473">
        <f>INDEX(Allocations!$D$24:$G$32,MATCH(Capex_Fcast_Direct!$B50,Allocations!$C$24:$C$32,0),MATCH("Direct Material Cost",Allocations!$D$23:$G$23,0))*INDEX($L$20:$Q$28,MATCH($B50,$B$20:$B$28,0),MATCH(L$6,$L$6:$Q$6,0))</f>
        <v>0</v>
      </c>
      <c r="M50" s="473">
        <f>INDEX(Allocations!$D$24:$G$32,MATCH(Capex_Fcast_Direct!$B50,Allocations!$C$24:$C$32,0),MATCH("Direct Material Cost",Allocations!$D$23:$G$23,0))*INDEX($L$20:$Q$28,MATCH($B50,$B$20:$B$28,0),MATCH(M$6,$L$6:$Q$6,0))</f>
        <v>0</v>
      </c>
      <c r="N50" s="473">
        <f>INDEX(Allocations!$D$24:$G$32,MATCH(Capex_Fcast_Direct!$B50,Allocations!$C$24:$C$32,0),MATCH("Direct Material Cost",Allocations!$D$23:$G$23,0))*INDEX($L$20:$Q$28,MATCH($B50,$B$20:$B$28,0),MATCH(N$6,$L$6:$Q$6,0))</f>
        <v>0</v>
      </c>
      <c r="O50" s="473">
        <f>INDEX(Allocations!$D$24:$G$32,MATCH(Capex_Fcast_Direct!$B50,Allocations!$C$24:$C$32,0),MATCH("Direct Material Cost",Allocations!$D$23:$G$23,0))*INDEX($L$20:$Q$28,MATCH($B50,$B$20:$B$28,0),MATCH(O$6,$L$6:$Q$6,0))</f>
        <v>0</v>
      </c>
      <c r="P50" s="473">
        <f>INDEX(Allocations!$D$24:$G$32,MATCH(Capex_Fcast_Direct!$B50,Allocations!$C$24:$C$32,0),MATCH("Direct Material Cost",Allocations!$D$23:$G$23,0))*INDEX($L$20:$Q$28,MATCH($B50,$B$20:$B$28,0),MATCH(P$6,$L$6:$Q$6,0))</f>
        <v>0</v>
      </c>
      <c r="Q50" s="473">
        <f>INDEX(Allocations!$D$24:$G$32,MATCH(Capex_Fcast_Direct!$B50,Allocations!$C$24:$C$32,0),MATCH("Direct Material Cost",Allocations!$D$23:$G$23,0))*INDEX($L$20:$T$28,MATCH($B50,$B$20:$B$28,0),MATCH(Q$6,$L$6:$T$6,0))</f>
        <v>0</v>
      </c>
      <c r="R50" s="473">
        <f>INDEX(Allocations!$D$24:$G$32,MATCH(Capex_Fcast_Direct!$B50,Allocations!$C$24:$C$32,0),MATCH("Direct Material Cost",Allocations!$D$23:$G$23,0))*INDEX($L$20:$T$28,MATCH($B50,$B$20:$B$28,0),MATCH(R$6,$L$6:$T$6,0))</f>
        <v>0</v>
      </c>
      <c r="S50" s="473">
        <f>INDEX(Allocations!$D$24:$G$32,MATCH(Capex_Fcast_Direct!$B50,Allocations!$C$24:$C$32,0),MATCH("Direct Material Cost",Allocations!$D$23:$G$23,0))*INDEX($L$20:$T$28,MATCH($B50,$B$20:$B$28,0),MATCH(S$6,$L$6:$T$6,0))</f>
        <v>0</v>
      </c>
      <c r="T50" s="473">
        <f>INDEX(Allocations!$D$24:$G$32,MATCH(Capex_Fcast_Direct!$B50,Allocations!$C$24:$C$32,0),MATCH("Direct Material Cost",Allocations!$D$23:$G$23,0))*INDEX($L$20:$W$28,MATCH($B50,$B$20:$B$28,0),MATCH(T$6,$L$6:$W$6,0))</f>
        <v>0</v>
      </c>
      <c r="U50" s="473">
        <f>INDEX(Allocations!$D$24:$G$32,MATCH(Capex_Fcast_Direct!$B50,Allocations!$C$24:$C$32,0),MATCH("Direct Material Cost",Allocations!$D$23:$G$23,0))*INDEX($L$20:$W$28,MATCH($B50,$B$20:$B$28,0),MATCH(U$6,$L$6:$W$6,0))</f>
        <v>0</v>
      </c>
      <c r="V50" s="473">
        <f>INDEX(Allocations!$D$24:$G$32,MATCH(Capex_Fcast_Direct!$B50,Allocations!$C$24:$C$32,0),MATCH("Direct Material Cost",Allocations!$D$23:$G$23,0))*INDEX($L$20:$W$28,MATCH($B50,$B$20:$B$28,0),MATCH(V$6,$L$6:$W$6,0))</f>
        <v>0</v>
      </c>
      <c r="W50" s="473">
        <f>INDEX(Allocations!$D$24:$G$32,MATCH(Capex_Fcast_Direct!$B50,Allocations!$C$24:$C$32,0),MATCH("Direct Material Cost",Allocations!$D$23:$G$23,0))*INDEX($L$20:$W$28,MATCH($B50,$B$20:$B$28,0),MATCH(W$6,$L$6:$W$6,0))</f>
        <v>0</v>
      </c>
      <c r="X50" s="18"/>
      <c r="Y50" s="473"/>
      <c r="Z50" s="473"/>
      <c r="AA50" s="473"/>
      <c r="AB50" s="473"/>
      <c r="AC50" s="473"/>
      <c r="AD50" s="473"/>
      <c r="AE50" s="473"/>
      <c r="AF50" s="473"/>
      <c r="AG50" s="473"/>
      <c r="AH50" s="473"/>
      <c r="AI50" s="473"/>
      <c r="AJ50" s="473"/>
      <c r="AL50" s="17">
        <f t="shared" si="80"/>
        <v>0</v>
      </c>
      <c r="AM50" s="17">
        <f t="shared" si="81"/>
        <v>0</v>
      </c>
      <c r="AN50" s="17">
        <f t="shared" si="82"/>
        <v>0</v>
      </c>
      <c r="AO50" s="17">
        <f t="shared" si="82"/>
        <v>0</v>
      </c>
      <c r="AP50" s="17">
        <f t="shared" si="83"/>
        <v>0</v>
      </c>
      <c r="AQ50" s="17">
        <f t="shared" si="84"/>
        <v>0</v>
      </c>
      <c r="AR50" s="17">
        <f t="shared" si="85"/>
        <v>0</v>
      </c>
      <c r="AS50" s="17">
        <f t="shared" si="86"/>
        <v>0</v>
      </c>
      <c r="AT50" s="17">
        <f t="shared" si="87"/>
        <v>0</v>
      </c>
      <c r="AU50" s="5"/>
    </row>
    <row r="51" spans="1:47" x14ac:dyDescent="0.3">
      <c r="C51" s="18"/>
      <c r="D51" s="18"/>
      <c r="E51" s="18"/>
      <c r="F51" s="18"/>
      <c r="G51" s="18"/>
      <c r="H51" s="18"/>
      <c r="I51" s="18"/>
      <c r="J51" s="18"/>
      <c r="K51" s="18"/>
      <c r="L51" s="18"/>
      <c r="M51" s="18"/>
      <c r="N51" s="18"/>
      <c r="O51" s="18"/>
      <c r="P51" s="18"/>
      <c r="Q51" s="18"/>
      <c r="R51" s="18"/>
      <c r="S51" s="18"/>
      <c r="T51" s="18"/>
      <c r="U51" s="18"/>
      <c r="V51" s="18"/>
      <c r="W51" s="18"/>
      <c r="X51" s="18"/>
      <c r="Y51" s="457"/>
      <c r="Z51" s="457"/>
      <c r="AA51" s="457"/>
      <c r="AB51" s="457"/>
      <c r="AC51" s="457"/>
      <c r="AD51" s="457"/>
      <c r="AE51" s="457"/>
      <c r="AF51" s="457"/>
      <c r="AG51" s="457"/>
      <c r="AH51" s="457"/>
      <c r="AI51" s="457"/>
      <c r="AJ51" s="457"/>
      <c r="AU51" s="5"/>
    </row>
    <row r="52" spans="1:47" x14ac:dyDescent="0.3">
      <c r="C52" s="18"/>
      <c r="D52" s="18"/>
      <c r="E52" s="18"/>
      <c r="F52" s="18"/>
      <c r="G52" s="18"/>
      <c r="H52" s="18"/>
      <c r="I52" s="18"/>
      <c r="J52" s="18"/>
      <c r="K52" s="18"/>
      <c r="L52" s="18"/>
      <c r="M52" s="18"/>
      <c r="N52" s="18"/>
      <c r="O52" s="18"/>
      <c r="P52" s="18"/>
      <c r="Q52" s="18"/>
      <c r="R52" s="18"/>
      <c r="S52" s="18"/>
      <c r="T52" s="18"/>
      <c r="U52" s="18"/>
      <c r="V52" s="18"/>
      <c r="W52" s="18"/>
      <c r="X52" s="18"/>
      <c r="Y52" s="457"/>
      <c r="Z52" s="457"/>
      <c r="AA52" s="457"/>
      <c r="AB52" s="457"/>
      <c r="AC52" s="457"/>
      <c r="AD52" s="457"/>
      <c r="AE52" s="457"/>
      <c r="AF52" s="457"/>
      <c r="AG52" s="457"/>
      <c r="AH52" s="457"/>
      <c r="AI52" s="457"/>
      <c r="AJ52" s="457"/>
      <c r="AU52" s="5"/>
    </row>
    <row r="53" spans="1:47" x14ac:dyDescent="0.3">
      <c r="B53" s="1" t="s">
        <v>149</v>
      </c>
      <c r="C53" s="18"/>
      <c r="D53" s="18"/>
      <c r="E53" s="18"/>
      <c r="F53" s="18"/>
      <c r="G53" s="18"/>
      <c r="H53" s="18"/>
      <c r="I53" s="18"/>
      <c r="J53" s="18"/>
      <c r="K53" s="18"/>
      <c r="L53" s="18"/>
      <c r="M53" s="18"/>
      <c r="N53" s="18"/>
      <c r="O53" s="18"/>
      <c r="P53" s="18"/>
      <c r="Q53" s="18"/>
      <c r="R53" s="18"/>
      <c r="S53" s="18"/>
      <c r="T53" s="18"/>
      <c r="U53" s="18"/>
      <c r="V53" s="18"/>
      <c r="W53" s="18"/>
      <c r="X53" s="18"/>
      <c r="Y53" s="457"/>
      <c r="Z53" s="457"/>
      <c r="AA53" s="457"/>
      <c r="AB53" s="457"/>
      <c r="AC53" s="457"/>
      <c r="AD53" s="457"/>
      <c r="AE53" s="457"/>
      <c r="AF53" s="457"/>
      <c r="AG53" s="457"/>
      <c r="AH53" s="457"/>
      <c r="AI53" s="457"/>
      <c r="AJ53" s="457"/>
      <c r="AU53" s="5"/>
    </row>
    <row r="54" spans="1:47" x14ac:dyDescent="0.3">
      <c r="A54" s="2">
        <v>1012</v>
      </c>
      <c r="B54" s="2" t="s">
        <v>125</v>
      </c>
      <c r="C54" s="18"/>
      <c r="D54" s="18"/>
      <c r="E54" s="18"/>
      <c r="F54" s="18"/>
      <c r="G54" s="18"/>
      <c r="H54" s="18"/>
      <c r="I54" s="18"/>
      <c r="J54" s="18"/>
      <c r="K54" s="18"/>
      <c r="L54" s="473">
        <f>INDEX(Allocations!$D$24:$G$32,MATCH($B54,Allocations!$C$24:$C$32,0),MATCH("Contracts Cost",Allocations!$D$23:$G$23,0))*INDEX($L$20:$W$28,MATCH($B54,$B$20:$B$28,0),MATCH(L$6,$L$6:$W$6,0))</f>
        <v>0</v>
      </c>
      <c r="M54" s="473">
        <f>INDEX(Allocations!$D$24:$G$32,MATCH($B54,Allocations!$C$24:$C$32,0),MATCH("Contracts Cost",Allocations!$D$23:$G$23,0))*INDEX($L$20:$W$28,MATCH($B54,$B$20:$B$28,0),MATCH(M$6,$L$6:$W$6,0))</f>
        <v>0</v>
      </c>
      <c r="N54" s="473">
        <f>INDEX(Allocations!$D$24:$G$32,MATCH($B54,Allocations!$C$24:$C$32,0),MATCH("Contracts Cost",Allocations!$D$23:$G$23,0))*INDEX($L$20:$W$28,MATCH($B54,$B$20:$B$28,0),MATCH(N$6,$L$6:$W$6,0))</f>
        <v>0</v>
      </c>
      <c r="O54" s="473">
        <f>INDEX(Allocations!$D$24:$G$32,MATCH($B54,Allocations!$C$24:$C$32,0),MATCH("Contracts Cost",Allocations!$D$23:$G$23,0))*INDEX($L$20:$W$28,MATCH($B54,$B$20:$B$28,0),MATCH(O$6,$L$6:$W$6,0))</f>
        <v>0</v>
      </c>
      <c r="P54" s="473">
        <f>INDEX(Allocations!$D$24:$G$32,MATCH($B54,Allocations!$C$24:$C$32,0),MATCH("Contracts Cost",Allocations!$D$23:$G$23,0))*INDEX($L$20:$W$28,MATCH($B54,$B$20:$B$28,0),MATCH(P$6,$L$6:$W$6,0))</f>
        <v>0</v>
      </c>
      <c r="Q54" s="473">
        <f>INDEX(Allocations!$D$24:$G$32,MATCH($B54,Allocations!$C$24:$C$32,0),MATCH("Contracts Cost",Allocations!$D$23:$G$23,0))*INDEX($L$20:$W$28,MATCH($B54,$B$20:$B$28,0),MATCH(Q$6,$L$6:$W$6,0))</f>
        <v>0</v>
      </c>
      <c r="R54" s="473">
        <f>INDEX(Allocations!$D$24:$G$32,MATCH($B54,Allocations!$C$24:$C$32,0),MATCH("Contracts Cost",Allocations!$D$23:$G$23,0))*INDEX($L$20:$W$28,MATCH($B54,$B$20:$B$28,0),MATCH(R$6,$L$6:$W$6,0))</f>
        <v>0</v>
      </c>
      <c r="S54" s="473">
        <f>INDEX(Allocations!$D$24:$G$32,MATCH($B54,Allocations!$C$24:$C$32,0),MATCH("Contracts Cost",Allocations!$D$23:$G$23,0))*INDEX($L$20:$W$28,MATCH($B54,$B$20:$B$28,0),MATCH(S$6,$L$6:$W$6,0))</f>
        <v>0</v>
      </c>
      <c r="T54" s="473">
        <f>INDEX(Allocations!$D$24:$G$32,MATCH($B54,Allocations!$C$24:$C$32,0),MATCH("Contracts Cost",Allocations!$D$23:$G$23,0))*INDEX($L$20:$W$28,MATCH($B54,$B$20:$B$28,0),MATCH(T$6,$L$6:$W$6,0))</f>
        <v>0</v>
      </c>
      <c r="U54" s="473">
        <f>INDEX(Allocations!$D$24:$G$32,MATCH($B54,Allocations!$C$24:$C$32,0),MATCH("Contracts Cost",Allocations!$D$23:$G$23,0))*INDEX($L$20:$W$28,MATCH($B54,$B$20:$B$28,0),MATCH(U$6,$L$6:$W$6,0))</f>
        <v>0</v>
      </c>
      <c r="V54" s="473">
        <f>INDEX(Allocations!$D$24:$G$32,MATCH($B54,Allocations!$C$24:$C$32,0),MATCH("Contracts Cost",Allocations!$D$23:$G$23,0))*INDEX($L$20:$W$28,MATCH($B54,$B$20:$B$28,0),MATCH(V$6,$L$6:$W$6,0))</f>
        <v>0</v>
      </c>
      <c r="W54" s="473">
        <f>INDEX(Allocations!$D$24:$G$32,MATCH($B54,Allocations!$C$24:$C$32,0),MATCH("Contracts Cost",Allocations!$D$23:$G$23,0))*INDEX($L$20:$W$28,MATCH($B54,$B$20:$B$28,0),MATCH(W$6,$L$6:$W$6,0))</f>
        <v>0</v>
      </c>
      <c r="X54" s="18"/>
      <c r="Y54" s="473"/>
      <c r="Z54" s="473"/>
      <c r="AA54" s="473"/>
      <c r="AB54" s="473"/>
      <c r="AC54" s="473"/>
      <c r="AD54" s="473"/>
      <c r="AE54" s="473"/>
      <c r="AF54" s="473"/>
      <c r="AG54" s="473"/>
      <c r="AH54" s="473"/>
      <c r="AI54" s="473"/>
      <c r="AJ54" s="473"/>
      <c r="AL54" s="17">
        <f t="shared" ref="AL54:AL62" si="102">IF(ISERROR((AB54-O54)/O54),0,(AB54-O54)/O54)</f>
        <v>0</v>
      </c>
      <c r="AM54" s="17">
        <f t="shared" ref="AM54:AM62" si="103">IF(ISERROR((AC54-P54)/P54),0,(AC54-P54)/P54)</f>
        <v>0</v>
      </c>
      <c r="AN54" s="17">
        <f t="shared" ref="AN54:AO62" si="104">IF(ISERROR((AD54-Q54)/Q54),0,(AD54-Q54)/Q54)</f>
        <v>0</v>
      </c>
      <c r="AO54" s="17">
        <f t="shared" si="104"/>
        <v>0</v>
      </c>
      <c r="AP54" s="17">
        <f t="shared" ref="AP54:AP62" si="105">IF(ISERROR((AF54-S54)/S54),0,(AF54-S54)/S54)</f>
        <v>0</v>
      </c>
      <c r="AQ54" s="17">
        <f t="shared" ref="AQ54:AQ62" si="106">IF(ISERROR((AG54-T54)/T54),0,(AG54-T54)/T54)</f>
        <v>0</v>
      </c>
      <c r="AR54" s="17">
        <f t="shared" ref="AR54:AR62" si="107">IF(ISERROR((AH54-U54)/U54),0,(AH54-U54)/U54)</f>
        <v>0</v>
      </c>
      <c r="AS54" s="17">
        <f t="shared" ref="AS54:AS62" si="108">IF(ISERROR((AI54-V54)/V54),0,(AI54-V54)/V54)</f>
        <v>0</v>
      </c>
      <c r="AT54" s="17">
        <f t="shared" ref="AT54:AT62" si="109">IF(ISERROR((AJ54-W54)/W54),0,(AJ54-W54)/W54)</f>
        <v>0</v>
      </c>
      <c r="AU54" s="5"/>
    </row>
    <row r="55" spans="1:47" x14ac:dyDescent="0.3">
      <c r="A55" s="2">
        <v>1012</v>
      </c>
      <c r="B55" s="2" t="s">
        <v>152</v>
      </c>
      <c r="C55" s="18"/>
      <c r="D55" s="18"/>
      <c r="E55" s="18"/>
      <c r="F55" s="18"/>
      <c r="G55" s="18"/>
      <c r="H55" s="18"/>
      <c r="I55" s="18"/>
      <c r="J55" s="18"/>
      <c r="K55" s="18"/>
      <c r="L55" s="106"/>
      <c r="M55" s="473">
        <f>INDEX(Allocations!$D$24:$G$32,MATCH($B55,Allocations!$C$24:$C$32,0),MATCH("Contracts Cost",Allocations!$D$23:$G$23,0))*INDEX($L$20:$W$28,MATCH($B55,$B$20:$B$28,0),MATCH(M$6,$L$6:$W$6,0))</f>
        <v>0</v>
      </c>
      <c r="N55" s="473">
        <f>INDEX(Allocations!$D$24:$G$32,MATCH($B55,Allocations!$C$24:$C$32,0),MATCH("Contracts Cost",Allocations!$D$23:$G$23,0))*INDEX($L$20:$W$28,MATCH($B55,$B$20:$B$28,0),MATCH(N$6,$L$6:$W$6,0))</f>
        <v>0</v>
      </c>
      <c r="O55" s="473">
        <f>INDEX(Allocations!$D$24:$G$32,MATCH($B55,Allocations!$C$24:$C$32,0),MATCH("Contracts Cost",Allocations!$D$23:$G$23,0))*INDEX($L$20:$W$28,MATCH($B55,$B$20:$B$28,0),MATCH(O$6,$L$6:$W$6,0))</f>
        <v>0</v>
      </c>
      <c r="P55" s="473">
        <f>INDEX(Allocations!$D$24:$G$32,MATCH($B55,Allocations!$C$24:$C$32,0),MATCH("Contracts Cost",Allocations!$D$23:$G$23,0))*INDEX($L$20:$W$28,MATCH($B55,$B$20:$B$28,0),MATCH(P$6,$L$6:$W$6,0))</f>
        <v>0</v>
      </c>
      <c r="Q55" s="473">
        <f>INDEX(Allocations!$D$24:$G$32,MATCH($B55,Allocations!$C$24:$C$32,0),MATCH("Contracts Cost",Allocations!$D$23:$G$23,0))*INDEX($L$20:$W$28,MATCH($B55,$B$20:$B$28,0),MATCH(Q$6,$L$6:$W$6,0))</f>
        <v>0</v>
      </c>
      <c r="R55" s="473">
        <f>INDEX(Allocations!$D$24:$G$32,MATCH($B55,Allocations!$C$24:$C$32,0),MATCH("Contracts Cost",Allocations!$D$23:$G$23,0))*INDEX($L$20:$W$28,MATCH($B55,$B$20:$B$28,0),MATCH(R$6,$L$6:$W$6,0))</f>
        <v>0</v>
      </c>
      <c r="S55" s="473">
        <f>INDEX(Allocations!$D$24:$G$32,MATCH($B55,Allocations!$C$24:$C$32,0),MATCH("Contracts Cost",Allocations!$D$23:$G$23,0))*INDEX($L$20:$W$28,MATCH($B55,$B$20:$B$28,0),MATCH(S$6,$L$6:$W$6,0))</f>
        <v>0</v>
      </c>
      <c r="T55" s="473">
        <f>INDEX(Allocations!$D$24:$G$32,MATCH($B55,Allocations!$C$24:$C$32,0),MATCH("Contracts Cost",Allocations!$D$23:$G$23,0))*INDEX($L$20:$W$28,MATCH($B55,$B$20:$B$28,0),MATCH(T$6,$L$6:$W$6,0))</f>
        <v>0</v>
      </c>
      <c r="U55" s="473">
        <f>INDEX(Allocations!$D$24:$G$32,MATCH($B55,Allocations!$C$24:$C$32,0),MATCH("Contracts Cost",Allocations!$D$23:$G$23,0))*INDEX($L$20:$W$28,MATCH($B55,$B$20:$B$28,0),MATCH(U$6,$L$6:$W$6,0))</f>
        <v>0</v>
      </c>
      <c r="V55" s="473">
        <f>INDEX(Allocations!$D$24:$G$32,MATCH($B55,Allocations!$C$24:$C$32,0),MATCH("Contracts Cost",Allocations!$D$23:$G$23,0))*INDEX($L$20:$W$28,MATCH($B55,$B$20:$B$28,0),MATCH(V$6,$L$6:$W$6,0))</f>
        <v>0</v>
      </c>
      <c r="W55" s="473">
        <f>INDEX(Allocations!$D$24:$G$32,MATCH($B55,Allocations!$C$24:$C$32,0),MATCH("Contracts Cost",Allocations!$D$23:$G$23,0))*INDEX($L$20:$W$28,MATCH($B55,$B$20:$B$28,0),MATCH(W$6,$L$6:$W$6,0))</f>
        <v>0</v>
      </c>
      <c r="X55" s="18"/>
      <c r="Y55" s="473"/>
      <c r="Z55" s="473"/>
      <c r="AA55" s="473"/>
      <c r="AB55" s="473"/>
      <c r="AC55" s="473"/>
      <c r="AD55" s="473"/>
      <c r="AE55" s="473"/>
      <c r="AF55" s="473"/>
      <c r="AG55" s="473"/>
      <c r="AH55" s="473"/>
      <c r="AI55" s="473"/>
      <c r="AJ55" s="473"/>
      <c r="AL55" s="17">
        <f t="shared" ref="AL55" si="110">IF(ISERROR((AB55-O55)/O55),0,(AB55-O55)/O55)</f>
        <v>0</v>
      </c>
      <c r="AM55" s="17">
        <f t="shared" ref="AM55" si="111">IF(ISERROR((AC55-P55)/P55),0,(AC55-P55)/P55)</f>
        <v>0</v>
      </c>
      <c r="AN55" s="17">
        <f t="shared" ref="AN55" si="112">IF(ISERROR((AD55-Q55)/Q55),0,(AD55-Q55)/Q55)</f>
        <v>0</v>
      </c>
      <c r="AO55" s="17">
        <f t="shared" si="104"/>
        <v>0</v>
      </c>
      <c r="AP55" s="17">
        <f t="shared" si="105"/>
        <v>0</v>
      </c>
      <c r="AQ55" s="17">
        <f t="shared" si="106"/>
        <v>0</v>
      </c>
      <c r="AR55" s="17">
        <f t="shared" si="107"/>
        <v>0</v>
      </c>
      <c r="AS55" s="17">
        <f t="shared" si="108"/>
        <v>0</v>
      </c>
      <c r="AT55" s="17">
        <f t="shared" si="109"/>
        <v>0</v>
      </c>
      <c r="AU55" s="5"/>
    </row>
    <row r="56" spans="1:47" x14ac:dyDescent="0.3">
      <c r="B56" s="2" t="s">
        <v>250</v>
      </c>
      <c r="C56" s="18"/>
      <c r="D56" s="18"/>
      <c r="E56" s="18"/>
      <c r="F56" s="18"/>
      <c r="G56" s="18"/>
      <c r="H56" s="18"/>
      <c r="I56" s="18"/>
      <c r="J56" s="18"/>
      <c r="K56" s="18"/>
      <c r="L56" s="106"/>
      <c r="M56" s="473"/>
      <c r="N56" s="473"/>
      <c r="O56" s="473">
        <f>INDEX(Allocations!$D$24:$G$32,MATCH($B56,Allocations!$C$24:$C$32,0),MATCH("Contracts Cost",Allocations!$D$23:$G$23,0))*INDEX($L$20:$W$28,MATCH($B56,$B$20:$B$28,0),MATCH(O$6,$L$6:$W$6,0))</f>
        <v>0</v>
      </c>
      <c r="P56" s="473">
        <f>INDEX(Allocations!$D$24:$G$32,MATCH($B56,Allocations!$C$24:$C$32,0),MATCH("Contracts Cost",Allocations!$D$23:$G$23,0))*INDEX($L$20:$W$28,MATCH($B56,$B$20:$B$28,0),MATCH(P$6,$L$6:$W$6,0))</f>
        <v>0</v>
      </c>
      <c r="Q56" s="473">
        <f>INDEX(Allocations!$D$24:$G$32,MATCH($B56,Allocations!$C$24:$C$32,0),MATCH("Contracts Cost",Allocations!$D$23:$G$23,0))*INDEX($L$20:$W$28,MATCH($B56,$B$20:$B$28,0),MATCH(Q$6,$L$6:$W$6,0))</f>
        <v>0</v>
      </c>
      <c r="R56" s="473">
        <f>INDEX(Allocations!$D$24:$G$32,MATCH($B56,Allocations!$C$24:$C$32,0),MATCH("Contracts Cost",Allocations!$D$23:$G$23,0))*INDEX($L$20:$W$28,MATCH($B56,$B$20:$B$28,0),MATCH(R$6,$L$6:$W$6,0))</f>
        <v>0</v>
      </c>
      <c r="S56" s="473">
        <f>INDEX(Allocations!$D$24:$G$32,MATCH($B56,Allocations!$C$24:$C$32,0),MATCH("Contracts Cost",Allocations!$D$23:$G$23,0))*INDEX($L$20:$W$28,MATCH($B56,$B$20:$B$28,0),MATCH(S$6,$L$6:$W$6,0))</f>
        <v>0</v>
      </c>
      <c r="T56" s="473">
        <f>INDEX(Allocations!$D$24:$G$32,MATCH($B56,Allocations!$C$24:$C$32,0),MATCH("Contracts Cost",Allocations!$D$23:$G$23,0))*INDEX($L$20:$W$28,MATCH($B56,$B$20:$B$28,0),MATCH(T$6,$L$6:$W$6,0))</f>
        <v>0</v>
      </c>
      <c r="U56" s="473">
        <f>INDEX(Allocations!$D$24:$G$32,MATCH($B56,Allocations!$C$24:$C$32,0),MATCH("Contracts Cost",Allocations!$D$23:$G$23,0))*INDEX($L$20:$W$28,MATCH($B56,$B$20:$B$28,0),MATCH(U$6,$L$6:$W$6,0))</f>
        <v>0</v>
      </c>
      <c r="V56" s="473">
        <f>INDEX(Allocations!$D$24:$G$32,MATCH($B56,Allocations!$C$24:$C$32,0),MATCH("Contracts Cost",Allocations!$D$23:$G$23,0))*INDEX($L$20:$W$28,MATCH($B56,$B$20:$B$28,0),MATCH(V$6,$L$6:$W$6,0))</f>
        <v>0</v>
      </c>
      <c r="W56" s="473">
        <f>INDEX(Allocations!$D$24:$G$32,MATCH($B56,Allocations!$C$24:$C$32,0),MATCH("Contracts Cost",Allocations!$D$23:$G$23,0))*INDEX($L$20:$W$28,MATCH($B56,$B$20:$B$28,0),MATCH(W$6,$L$6:$W$6,0))</f>
        <v>0</v>
      </c>
      <c r="X56" s="18"/>
      <c r="Y56" s="473"/>
      <c r="Z56" s="473"/>
      <c r="AA56" s="473"/>
      <c r="AB56" s="473"/>
      <c r="AC56" s="473"/>
      <c r="AD56" s="473"/>
      <c r="AE56" s="473"/>
      <c r="AF56" s="473"/>
      <c r="AG56" s="473"/>
      <c r="AH56" s="473"/>
      <c r="AI56" s="473"/>
      <c r="AJ56" s="473"/>
      <c r="AL56" s="17">
        <f t="shared" ref="AL56:AL57" si="113">IF(ISERROR((AB56-O56)/O56),0,(AB56-O56)/O56)</f>
        <v>0</v>
      </c>
      <c r="AM56" s="17">
        <f t="shared" ref="AM56:AM57" si="114">IF(ISERROR((AC56-P56)/P56),0,(AC56-P56)/P56)</f>
        <v>0</v>
      </c>
      <c r="AN56" s="17">
        <f t="shared" ref="AN56:AN57" si="115">IF(ISERROR((AD56-Q56)/Q56),0,(AD56-Q56)/Q56)</f>
        <v>0</v>
      </c>
      <c r="AO56" s="17">
        <f t="shared" si="104"/>
        <v>0</v>
      </c>
      <c r="AP56" s="17">
        <f t="shared" ref="AP56:AP57" si="116">IF(ISERROR((AF56-S56)/S56),0,(AF56-S56)/S56)</f>
        <v>0</v>
      </c>
      <c r="AQ56" s="17">
        <f t="shared" ref="AQ56:AQ57" si="117">IF(ISERROR((AG56-T56)/T56),0,(AG56-T56)/T56)</f>
        <v>0</v>
      </c>
      <c r="AR56" s="17">
        <f t="shared" ref="AR56:AR57" si="118">IF(ISERROR((AH56-U56)/U56),0,(AH56-U56)/U56)</f>
        <v>0</v>
      </c>
      <c r="AS56" s="17">
        <f t="shared" ref="AS56:AS57" si="119">IF(ISERROR((AI56-V56)/V56),0,(AI56-V56)/V56)</f>
        <v>0</v>
      </c>
      <c r="AT56" s="17">
        <f t="shared" ref="AT56:AT57" si="120">IF(ISERROR((AJ56-W56)/W56),0,(AJ56-W56)/W56)</f>
        <v>0</v>
      </c>
      <c r="AU56" s="5"/>
    </row>
    <row r="57" spans="1:47" x14ac:dyDescent="0.3">
      <c r="B57" s="226" t="s">
        <v>153</v>
      </c>
      <c r="C57" s="18"/>
      <c r="D57" s="18"/>
      <c r="E57" s="18"/>
      <c r="F57" s="18"/>
      <c r="G57" s="18"/>
      <c r="H57" s="18"/>
      <c r="I57" s="18"/>
      <c r="J57" s="18"/>
      <c r="K57" s="18"/>
      <c r="L57" s="106"/>
      <c r="M57" s="106"/>
      <c r="N57" s="106"/>
      <c r="O57" s="473">
        <f>INDEX(Allocations!$D$24:$G$32,MATCH($B57,Allocations!$C$24:$C$32,0),MATCH("Contracts Cost",Allocations!$D$23:$G$23,0))*INDEX($L$20:$W$28,MATCH($B57,$B$20:$B$28,0),MATCH(O$6,$L$6:$W$6,0))</f>
        <v>0</v>
      </c>
      <c r="P57" s="473">
        <f>INDEX(Allocations!$D$24:$G$32,MATCH($B57,Allocations!$C$24:$C$32,0),MATCH("Contracts Cost",Allocations!$D$23:$G$23,0))*INDEX($L$20:$W$28,MATCH($B57,$B$20:$B$28,0),MATCH(P$6,$L$6:$W$6,0))</f>
        <v>0</v>
      </c>
      <c r="Q57" s="473">
        <f>INDEX(Allocations!$D$24:$G$32,MATCH($B57,Allocations!$C$24:$C$32,0),MATCH("Contracts Cost",Allocations!$D$23:$G$23,0))*INDEX($L$20:$W$28,MATCH($B57,$B$20:$B$28,0),MATCH(Q$6,$L$6:$W$6,0))</f>
        <v>0</v>
      </c>
      <c r="R57" s="473">
        <f>INDEX(Allocations!$D$24:$G$32,MATCH($B57,Allocations!$C$24:$C$32,0),MATCH("Contracts Cost",Allocations!$D$23:$G$23,0))*INDEX($L$20:$W$28,MATCH($B57,$B$20:$B$28,0),MATCH(R$6,$L$6:$W$6,0))</f>
        <v>0</v>
      </c>
      <c r="S57" s="473">
        <f>INDEX(Allocations!$D$24:$G$32,MATCH($B57,Allocations!$C$24:$C$32,0),MATCH("Contracts Cost",Allocations!$D$23:$G$23,0))*INDEX($L$20:$W$28,MATCH($B57,$B$20:$B$28,0),MATCH(S$6,$L$6:$W$6,0))</f>
        <v>0</v>
      </c>
      <c r="T57" s="473">
        <f>INDEX(Allocations!$D$24:$G$32,MATCH($B57,Allocations!$C$24:$C$32,0),MATCH("Contracts Cost",Allocations!$D$23:$G$23,0))*INDEX($L$20:$W$28,MATCH($B57,$B$20:$B$28,0),MATCH(T$6,$L$6:$W$6,0))</f>
        <v>0</v>
      </c>
      <c r="U57" s="473">
        <f>INDEX(Allocations!$D$24:$G$32,MATCH($B57,Allocations!$C$24:$C$32,0),MATCH("Contracts Cost",Allocations!$D$23:$G$23,0))*INDEX($L$20:$W$28,MATCH($B57,$B$20:$B$28,0),MATCH(U$6,$L$6:$W$6,0))</f>
        <v>0</v>
      </c>
      <c r="V57" s="473">
        <f>INDEX(Allocations!$D$24:$G$32,MATCH($B57,Allocations!$C$24:$C$32,0),MATCH("Contracts Cost",Allocations!$D$23:$G$23,0))*INDEX($L$20:$W$28,MATCH($B57,$B$20:$B$28,0),MATCH(V$6,$L$6:$W$6,0))</f>
        <v>0</v>
      </c>
      <c r="W57" s="473">
        <f>INDEX(Allocations!$D$24:$G$32,MATCH($B57,Allocations!$C$24:$C$32,0),MATCH("Contracts Cost",Allocations!$D$23:$G$23,0))*INDEX($L$20:$W$28,MATCH($B57,$B$20:$B$28,0),MATCH(W$6,$L$6:$W$6,0))</f>
        <v>0</v>
      </c>
      <c r="X57" s="18"/>
      <c r="Y57" s="473"/>
      <c r="Z57" s="473"/>
      <c r="AA57" s="473"/>
      <c r="AB57" s="473"/>
      <c r="AC57" s="473"/>
      <c r="AD57" s="473"/>
      <c r="AE57" s="473"/>
      <c r="AF57" s="473"/>
      <c r="AG57" s="473"/>
      <c r="AH57" s="473"/>
      <c r="AI57" s="473"/>
      <c r="AJ57" s="473"/>
      <c r="AL57" s="17">
        <f t="shared" si="113"/>
        <v>0</v>
      </c>
      <c r="AM57" s="17">
        <f t="shared" si="114"/>
        <v>0</v>
      </c>
      <c r="AN57" s="17">
        <f t="shared" si="115"/>
        <v>0</v>
      </c>
      <c r="AO57" s="17">
        <f t="shared" si="104"/>
        <v>0</v>
      </c>
      <c r="AP57" s="17">
        <f t="shared" si="116"/>
        <v>0</v>
      </c>
      <c r="AQ57" s="17">
        <f t="shared" si="117"/>
        <v>0</v>
      </c>
      <c r="AR57" s="17">
        <f t="shared" si="118"/>
        <v>0</v>
      </c>
      <c r="AS57" s="17">
        <f t="shared" si="119"/>
        <v>0</v>
      </c>
      <c r="AT57" s="17">
        <f t="shared" si="120"/>
        <v>0</v>
      </c>
      <c r="AU57" s="5"/>
    </row>
    <row r="58" spans="1:47" x14ac:dyDescent="0.3">
      <c r="A58" s="2">
        <v>1013</v>
      </c>
      <c r="B58" s="2" t="s">
        <v>126</v>
      </c>
      <c r="C58" s="18"/>
      <c r="D58" s="18"/>
      <c r="E58" s="18"/>
      <c r="F58" s="18"/>
      <c r="G58" s="18"/>
      <c r="H58" s="18"/>
      <c r="I58" s="18"/>
      <c r="J58" s="18"/>
      <c r="K58" s="18"/>
      <c r="L58" s="473">
        <f>INDEX(Allocations!$D$24:$G$32,MATCH($B58,Allocations!$C$24:$C$32,0),MATCH("Contracts Cost",Allocations!$D$23:$G$23,0))*INDEX($L$20:$W$28,MATCH($B58,$B$20:$B$28,0),MATCH(L$6,$L$6:$W$6,0))</f>
        <v>0</v>
      </c>
      <c r="M58" s="473">
        <f>INDEX(Allocations!$D$24:$G$32,MATCH($B58,Allocations!$C$24:$C$32,0),MATCH("Contracts Cost",Allocations!$D$23:$G$23,0))*INDEX($L$20:$W$28,MATCH($B58,$B$20:$B$28,0),MATCH(M$6,$L$6:$W$6,0))</f>
        <v>0</v>
      </c>
      <c r="N58" s="473">
        <f>INDEX(Allocations!$D$24:$G$32,MATCH($B58,Allocations!$C$24:$C$32,0),MATCH("Contracts Cost",Allocations!$D$23:$G$23,0))*INDEX($L$20:$W$28,MATCH($B58,$B$20:$B$28,0),MATCH(N$6,$L$6:$W$6,0))</f>
        <v>0</v>
      </c>
      <c r="O58" s="473">
        <f>INDEX(Allocations!$D$24:$G$32,MATCH($B58,Allocations!$C$24:$C$32,0),MATCH("Contracts Cost",Allocations!$D$23:$G$23,0))*INDEX($L$20:$W$28,MATCH($B58,$B$20:$B$28,0),MATCH(O$6,$L$6:$W$6,0))</f>
        <v>0</v>
      </c>
      <c r="P58" s="473">
        <f>INDEX(Allocations!$D$24:$G$32,MATCH($B58,Allocations!$C$24:$C$32,0),MATCH("Contracts Cost",Allocations!$D$23:$G$23,0))*INDEX($L$20:$W$28,MATCH($B58,$B$20:$B$28,0),MATCH(P$6,$L$6:$W$6,0))</f>
        <v>0</v>
      </c>
      <c r="Q58" s="473">
        <f>INDEX(Allocations!$D$24:$G$32,MATCH($B58,Allocations!$C$24:$C$32,0),MATCH("Contracts Cost",Allocations!$D$23:$G$23,0))*INDEX($L$20:$W$28,MATCH($B58,$B$20:$B$28,0),MATCH(Q$6,$L$6:$W$6,0))</f>
        <v>0</v>
      </c>
      <c r="R58" s="473">
        <f>INDEX(Allocations!$D$24:$G$32,MATCH($B58,Allocations!$C$24:$C$32,0),MATCH("Contracts Cost",Allocations!$D$23:$G$23,0))*INDEX($L$20:$W$28,MATCH($B58,$B$20:$B$28,0),MATCH(R$6,$L$6:$W$6,0))</f>
        <v>0</v>
      </c>
      <c r="S58" s="473">
        <f>INDEX(Allocations!$D$24:$G$32,MATCH($B58,Allocations!$C$24:$C$32,0),MATCH("Contracts Cost",Allocations!$D$23:$G$23,0))*INDEX($L$20:$W$28,MATCH($B58,$B$20:$B$28,0),MATCH(S$6,$L$6:$W$6,0))</f>
        <v>0</v>
      </c>
      <c r="T58" s="473">
        <f>INDEX(Allocations!$D$24:$G$32,MATCH($B58,Allocations!$C$24:$C$32,0),MATCH("Contracts Cost",Allocations!$D$23:$G$23,0))*INDEX($L$20:$W$28,MATCH($B58,$B$20:$B$28,0),MATCH(T$6,$L$6:$W$6,0))</f>
        <v>0</v>
      </c>
      <c r="U58" s="473">
        <f>INDEX(Allocations!$D$24:$G$32,MATCH($B58,Allocations!$C$24:$C$32,0),MATCH("Contracts Cost",Allocations!$D$23:$G$23,0))*INDEX($L$20:$W$28,MATCH($B58,$B$20:$B$28,0),MATCH(U$6,$L$6:$W$6,0))</f>
        <v>0</v>
      </c>
      <c r="V58" s="473">
        <f>INDEX(Allocations!$D$24:$G$32,MATCH($B58,Allocations!$C$24:$C$32,0),MATCH("Contracts Cost",Allocations!$D$23:$G$23,0))*INDEX($L$20:$W$28,MATCH($B58,$B$20:$B$28,0),MATCH(V$6,$L$6:$W$6,0))</f>
        <v>0</v>
      </c>
      <c r="W58" s="473">
        <f>INDEX(Allocations!$D$24:$G$32,MATCH($B58,Allocations!$C$24:$C$32,0),MATCH("Contracts Cost",Allocations!$D$23:$G$23,0))*INDEX($L$20:$W$28,MATCH($B58,$B$20:$B$28,0),MATCH(W$6,$L$6:$W$6,0))</f>
        <v>0</v>
      </c>
      <c r="X58" s="18"/>
      <c r="Y58" s="473"/>
      <c r="Z58" s="473"/>
      <c r="AA58" s="473"/>
      <c r="AB58" s="473"/>
      <c r="AC58" s="473"/>
      <c r="AD58" s="473"/>
      <c r="AE58" s="473"/>
      <c r="AF58" s="473"/>
      <c r="AG58" s="473"/>
      <c r="AH58" s="473"/>
      <c r="AI58" s="473"/>
      <c r="AJ58" s="473"/>
      <c r="AL58" s="17">
        <f t="shared" si="102"/>
        <v>0</v>
      </c>
      <c r="AM58" s="17">
        <f t="shared" si="103"/>
        <v>0</v>
      </c>
      <c r="AN58" s="17">
        <f t="shared" si="104"/>
        <v>0</v>
      </c>
      <c r="AO58" s="17">
        <f t="shared" si="104"/>
        <v>0</v>
      </c>
      <c r="AP58" s="17">
        <f t="shared" si="105"/>
        <v>0</v>
      </c>
      <c r="AQ58" s="17">
        <f t="shared" si="106"/>
        <v>0</v>
      </c>
      <c r="AR58" s="17">
        <f t="shared" si="107"/>
        <v>0</v>
      </c>
      <c r="AS58" s="17">
        <f t="shared" si="108"/>
        <v>0</v>
      </c>
      <c r="AT58" s="17">
        <f t="shared" si="109"/>
        <v>0</v>
      </c>
      <c r="AU58" s="5"/>
    </row>
    <row r="59" spans="1:47" x14ac:dyDescent="0.3">
      <c r="A59" s="2">
        <v>1014</v>
      </c>
      <c r="B59" s="2" t="s">
        <v>127</v>
      </c>
      <c r="C59" s="18"/>
      <c r="D59" s="18"/>
      <c r="E59" s="18"/>
      <c r="F59" s="18"/>
      <c r="G59" s="18"/>
      <c r="H59" s="18"/>
      <c r="I59" s="18"/>
      <c r="J59" s="18"/>
      <c r="K59" s="18"/>
      <c r="L59" s="473">
        <f>INDEX(Allocations!$D$24:$G$32,MATCH($B59,Allocations!$C$24:$C$32,0),MATCH("Contracts Cost",Allocations!$D$23:$G$23,0))*INDEX($L$20:$W$28,MATCH($B59,$B$20:$B$28,0),MATCH(L$6,$L$6:$W$6,0))</f>
        <v>0</v>
      </c>
      <c r="M59" s="473">
        <f>INDEX(Allocations!$D$24:$G$32,MATCH($B59,Allocations!$C$24:$C$32,0),MATCH("Contracts Cost",Allocations!$D$23:$G$23,0))*INDEX($L$20:$W$28,MATCH($B59,$B$20:$B$28,0),MATCH(M$6,$L$6:$W$6,0))</f>
        <v>0</v>
      </c>
      <c r="N59" s="473">
        <f>INDEX(Allocations!$D$24:$G$32,MATCH($B59,Allocations!$C$24:$C$32,0),MATCH("Contracts Cost",Allocations!$D$23:$G$23,0))*INDEX($L$20:$W$28,MATCH($B59,$B$20:$B$28,0),MATCH(N$6,$L$6:$W$6,0))</f>
        <v>0</v>
      </c>
      <c r="O59" s="473">
        <f>INDEX(Allocations!$D$24:$G$32,MATCH($B59,Allocations!$C$24:$C$32,0),MATCH("Contracts Cost",Allocations!$D$23:$G$23,0))*INDEX($L$20:$W$28,MATCH($B59,$B$20:$B$28,0),MATCH(O$6,$L$6:$W$6,0))</f>
        <v>0</v>
      </c>
      <c r="P59" s="473">
        <f>INDEX(Allocations!$D$24:$G$32,MATCH($B59,Allocations!$C$24:$C$32,0),MATCH("Contracts Cost",Allocations!$D$23:$G$23,0))*INDEX($L$20:$W$28,MATCH($B59,$B$20:$B$28,0),MATCH(P$6,$L$6:$W$6,0))</f>
        <v>0</v>
      </c>
      <c r="Q59" s="473">
        <f>INDEX(Allocations!$D$24:$G$32,MATCH($B59,Allocations!$C$24:$C$32,0),MATCH("Contracts Cost",Allocations!$D$23:$G$23,0))*INDEX($L$20:$W$28,MATCH($B59,$B$20:$B$28,0),MATCH(Q$6,$L$6:$W$6,0))</f>
        <v>0</v>
      </c>
      <c r="R59" s="473">
        <f>INDEX(Allocations!$D$24:$G$32,MATCH($B59,Allocations!$C$24:$C$32,0),MATCH("Contracts Cost",Allocations!$D$23:$G$23,0))*INDEX($L$20:$W$28,MATCH($B59,$B$20:$B$28,0),MATCH(R$6,$L$6:$W$6,0))</f>
        <v>0</v>
      </c>
      <c r="S59" s="473">
        <f>INDEX(Allocations!$D$24:$G$32,MATCH($B59,Allocations!$C$24:$C$32,0),MATCH("Contracts Cost",Allocations!$D$23:$G$23,0))*INDEX($L$20:$W$28,MATCH($B59,$B$20:$B$28,0),MATCH(S$6,$L$6:$W$6,0))</f>
        <v>0</v>
      </c>
      <c r="T59" s="473">
        <f>INDEX(Allocations!$D$24:$G$32,MATCH($B59,Allocations!$C$24:$C$32,0),MATCH("Contracts Cost",Allocations!$D$23:$G$23,0))*INDEX($L$20:$W$28,MATCH($B59,$B$20:$B$28,0),MATCH(T$6,$L$6:$W$6,0))</f>
        <v>0</v>
      </c>
      <c r="U59" s="473">
        <f>INDEX(Allocations!$D$24:$G$32,MATCH($B59,Allocations!$C$24:$C$32,0),MATCH("Contracts Cost",Allocations!$D$23:$G$23,0))*INDEX($L$20:$W$28,MATCH($B59,$B$20:$B$28,0),MATCH(U$6,$L$6:$W$6,0))</f>
        <v>0</v>
      </c>
      <c r="V59" s="473">
        <f>INDEX(Allocations!$D$24:$G$32,MATCH($B59,Allocations!$C$24:$C$32,0),MATCH("Contracts Cost",Allocations!$D$23:$G$23,0))*INDEX($L$20:$W$28,MATCH($B59,$B$20:$B$28,0),MATCH(V$6,$L$6:$W$6,0))</f>
        <v>0</v>
      </c>
      <c r="W59" s="473">
        <f>INDEX(Allocations!$D$24:$G$32,MATCH($B59,Allocations!$C$24:$C$32,0),MATCH("Contracts Cost",Allocations!$D$23:$G$23,0))*INDEX($L$20:$W$28,MATCH($B59,$B$20:$B$28,0),MATCH(W$6,$L$6:$W$6,0))</f>
        <v>0</v>
      </c>
      <c r="X59" s="18"/>
      <c r="Y59" s="473"/>
      <c r="Z59" s="473"/>
      <c r="AA59" s="473"/>
      <c r="AB59" s="473"/>
      <c r="AC59" s="473"/>
      <c r="AD59" s="473"/>
      <c r="AE59" s="473"/>
      <c r="AF59" s="473"/>
      <c r="AG59" s="473"/>
      <c r="AH59" s="473"/>
      <c r="AI59" s="473"/>
      <c r="AJ59" s="473"/>
      <c r="AL59" s="17">
        <f t="shared" si="102"/>
        <v>0</v>
      </c>
      <c r="AM59" s="17">
        <f t="shared" si="103"/>
        <v>0</v>
      </c>
      <c r="AN59" s="17">
        <f t="shared" si="104"/>
        <v>0</v>
      </c>
      <c r="AO59" s="17">
        <f t="shared" si="104"/>
        <v>0</v>
      </c>
      <c r="AP59" s="17">
        <f t="shared" si="105"/>
        <v>0</v>
      </c>
      <c r="AQ59" s="17">
        <f t="shared" si="106"/>
        <v>0</v>
      </c>
      <c r="AR59" s="17">
        <f t="shared" si="107"/>
        <v>0</v>
      </c>
      <c r="AS59" s="17">
        <f t="shared" si="108"/>
        <v>0</v>
      </c>
      <c r="AT59" s="17">
        <f t="shared" si="109"/>
        <v>0</v>
      </c>
      <c r="AU59" s="5"/>
    </row>
    <row r="60" spans="1:47" x14ac:dyDescent="0.3">
      <c r="A60" s="2">
        <v>1018</v>
      </c>
      <c r="B60" s="2" t="s">
        <v>128</v>
      </c>
      <c r="C60" s="18"/>
      <c r="D60" s="18"/>
      <c r="E60" s="18"/>
      <c r="F60" s="18"/>
      <c r="G60" s="18"/>
      <c r="H60" s="18"/>
      <c r="I60" s="18"/>
      <c r="J60" s="18"/>
      <c r="K60" s="18"/>
      <c r="L60" s="473">
        <f>INDEX(Allocations!$D$24:$G$32,MATCH($B60,Allocations!$C$24:$C$32,0),MATCH("Contracts Cost",Allocations!$D$23:$G$23,0))*INDEX($L$20:$W$28,MATCH($B60,$B$20:$B$28,0),MATCH(L$6,$L$6:$W$6,0))</f>
        <v>0</v>
      </c>
      <c r="M60" s="473">
        <f>INDEX(Allocations!$D$24:$G$32,MATCH($B60,Allocations!$C$24:$C$32,0),MATCH("Contracts Cost",Allocations!$D$23:$G$23,0))*INDEX($L$20:$W$28,MATCH($B60,$B$20:$B$28,0),MATCH(M$6,$L$6:$W$6,0))</f>
        <v>0</v>
      </c>
      <c r="N60" s="473">
        <f>INDEX(Allocations!$D$24:$G$32,MATCH($B60,Allocations!$C$24:$C$32,0),MATCH("Contracts Cost",Allocations!$D$23:$G$23,0))*INDEX($L$20:$W$28,MATCH($B60,$B$20:$B$28,0),MATCH(N$6,$L$6:$W$6,0))</f>
        <v>0</v>
      </c>
      <c r="O60" s="473">
        <f>INDEX(Allocations!$D$24:$G$32,MATCH($B60,Allocations!$C$24:$C$32,0),MATCH("Contracts Cost",Allocations!$D$23:$G$23,0))*INDEX($L$20:$W$28,MATCH($B60,$B$20:$B$28,0),MATCH(O$6,$L$6:$W$6,0))</f>
        <v>0</v>
      </c>
      <c r="P60" s="473">
        <f>INDEX(Allocations!$D$24:$G$32,MATCH($B60,Allocations!$C$24:$C$32,0),MATCH("Contracts Cost",Allocations!$D$23:$G$23,0))*INDEX($L$20:$W$28,MATCH($B60,$B$20:$B$28,0),MATCH(P$6,$L$6:$W$6,0))</f>
        <v>0</v>
      </c>
      <c r="Q60" s="473">
        <f>INDEX(Allocations!$D$24:$G$32,MATCH($B60,Allocations!$C$24:$C$32,0),MATCH("Contracts Cost",Allocations!$D$23:$G$23,0))*INDEX($L$20:$W$28,MATCH($B60,$B$20:$B$28,0),MATCH(Q$6,$L$6:$W$6,0))</f>
        <v>0</v>
      </c>
      <c r="R60" s="473">
        <f>INDEX(Allocations!$D$24:$G$32,MATCH($B60,Allocations!$C$24:$C$32,0),MATCH("Contracts Cost",Allocations!$D$23:$G$23,0))*INDEX($L$20:$W$28,MATCH($B60,$B$20:$B$28,0),MATCH(R$6,$L$6:$W$6,0))</f>
        <v>0</v>
      </c>
      <c r="S60" s="473">
        <f>INDEX(Allocations!$D$24:$G$32,MATCH($B60,Allocations!$C$24:$C$32,0),MATCH("Contracts Cost",Allocations!$D$23:$G$23,0))*INDEX($L$20:$W$28,MATCH($B60,$B$20:$B$28,0),MATCH(S$6,$L$6:$W$6,0))</f>
        <v>0</v>
      </c>
      <c r="T60" s="473">
        <f>INDEX(Allocations!$D$24:$G$32,MATCH($B60,Allocations!$C$24:$C$32,0),MATCH("Contracts Cost",Allocations!$D$23:$G$23,0))*INDEX($L$20:$W$28,MATCH($B60,$B$20:$B$28,0),MATCH(T$6,$L$6:$W$6,0))</f>
        <v>0</v>
      </c>
      <c r="U60" s="473">
        <f>INDEX(Allocations!$D$24:$G$32,MATCH($B60,Allocations!$C$24:$C$32,0),MATCH("Contracts Cost",Allocations!$D$23:$G$23,0))*INDEX($L$20:$W$28,MATCH($B60,$B$20:$B$28,0),MATCH(U$6,$L$6:$W$6,0))</f>
        <v>0</v>
      </c>
      <c r="V60" s="473">
        <f>INDEX(Allocations!$D$24:$G$32,MATCH($B60,Allocations!$C$24:$C$32,0),MATCH("Contracts Cost",Allocations!$D$23:$G$23,0))*INDEX($L$20:$W$28,MATCH($B60,$B$20:$B$28,0),MATCH(V$6,$L$6:$W$6,0))</f>
        <v>0</v>
      </c>
      <c r="W60" s="473">
        <f>INDEX(Allocations!$D$24:$G$32,MATCH($B60,Allocations!$C$24:$C$32,0),MATCH("Contracts Cost",Allocations!$D$23:$G$23,0))*INDEX($L$20:$W$28,MATCH($B60,$B$20:$B$28,0),MATCH(W$6,$L$6:$W$6,0))</f>
        <v>0</v>
      </c>
      <c r="X60" s="18"/>
      <c r="Y60" s="473"/>
      <c r="Z60" s="473"/>
      <c r="AA60" s="473"/>
      <c r="AB60" s="473"/>
      <c r="AC60" s="473"/>
      <c r="AD60" s="473"/>
      <c r="AE60" s="473"/>
      <c r="AF60" s="473"/>
      <c r="AG60" s="473"/>
      <c r="AH60" s="473"/>
      <c r="AI60" s="473"/>
      <c r="AJ60" s="473"/>
      <c r="AL60" s="17">
        <f t="shared" si="102"/>
        <v>0</v>
      </c>
      <c r="AM60" s="17">
        <f t="shared" si="103"/>
        <v>0</v>
      </c>
      <c r="AN60" s="17">
        <f t="shared" si="104"/>
        <v>0</v>
      </c>
      <c r="AO60" s="17">
        <f t="shared" si="104"/>
        <v>0</v>
      </c>
      <c r="AP60" s="17">
        <f t="shared" si="105"/>
        <v>0</v>
      </c>
      <c r="AQ60" s="17">
        <f t="shared" si="106"/>
        <v>0</v>
      </c>
      <c r="AR60" s="17">
        <f t="shared" si="107"/>
        <v>0</v>
      </c>
      <c r="AS60" s="17">
        <f t="shared" si="108"/>
        <v>0</v>
      </c>
      <c r="AT60" s="17">
        <f t="shared" si="109"/>
        <v>0</v>
      </c>
      <c r="AU60" s="5"/>
    </row>
    <row r="61" spans="1:47" x14ac:dyDescent="0.3">
      <c r="A61" s="2">
        <v>1019</v>
      </c>
      <c r="B61" s="2" t="s">
        <v>111</v>
      </c>
      <c r="C61" s="18"/>
      <c r="D61" s="18"/>
      <c r="E61" s="18"/>
      <c r="F61" s="18"/>
      <c r="G61" s="18"/>
      <c r="H61" s="18"/>
      <c r="I61" s="18"/>
      <c r="J61" s="18"/>
      <c r="K61" s="18"/>
      <c r="L61" s="473">
        <f>INDEX(Allocations!$D$24:$G$32,MATCH($B61,Allocations!$C$24:$C$32,0),MATCH("Contracts Cost",Allocations!$D$23:$G$23,0))*INDEX($L$20:$W$28,MATCH($B61,$B$20:$B$28,0),MATCH(L$6,$L$6:$W$6,0))</f>
        <v>0</v>
      </c>
      <c r="M61" s="473">
        <f>INDEX(Allocations!$D$24:$G$32,MATCH($B61,Allocations!$C$24:$C$32,0),MATCH("Contracts Cost",Allocations!$D$23:$G$23,0))*INDEX($L$20:$W$28,MATCH($B61,$B$20:$B$28,0),MATCH(M$6,$L$6:$W$6,0))</f>
        <v>0</v>
      </c>
      <c r="N61" s="473">
        <f>INDEX(Allocations!$D$24:$G$32,MATCH($B61,Allocations!$C$24:$C$32,0),MATCH("Contracts Cost",Allocations!$D$23:$G$23,0))*INDEX($L$20:$W$28,MATCH($B61,$B$20:$B$28,0),MATCH(N$6,$L$6:$W$6,0))</f>
        <v>0</v>
      </c>
      <c r="O61" s="473">
        <f>INDEX(Allocations!$D$24:$G$32,MATCH($B61,Allocations!$C$24:$C$32,0),MATCH("Contracts Cost",Allocations!$D$23:$G$23,0))*INDEX($L$20:$W$28,MATCH($B61,$B$20:$B$28,0),MATCH(O$6,$L$6:$W$6,0))</f>
        <v>0</v>
      </c>
      <c r="P61" s="473">
        <f>INDEX(Allocations!$D$24:$G$32,MATCH($B61,Allocations!$C$24:$C$32,0),MATCH("Contracts Cost",Allocations!$D$23:$G$23,0))*INDEX($L$20:$W$28,MATCH($B61,$B$20:$B$28,0),MATCH(P$6,$L$6:$W$6,0))</f>
        <v>0</v>
      </c>
      <c r="Q61" s="473">
        <f>INDEX(Allocations!$D$24:$G$32,MATCH($B61,Allocations!$C$24:$C$32,0),MATCH("Contracts Cost",Allocations!$D$23:$G$23,0))*INDEX($L$20:$W$28,MATCH($B61,$B$20:$B$28,0),MATCH(Q$6,$L$6:$W$6,0))</f>
        <v>0</v>
      </c>
      <c r="R61" s="473">
        <f>INDEX(Allocations!$D$24:$G$32,MATCH($B61,Allocations!$C$24:$C$32,0),MATCH("Contracts Cost",Allocations!$D$23:$G$23,0))*INDEX($L$20:$W$28,MATCH($B61,$B$20:$B$28,0),MATCH(R$6,$L$6:$W$6,0))</f>
        <v>0</v>
      </c>
      <c r="S61" s="473">
        <f>INDEX(Allocations!$D$24:$G$32,MATCH($B61,Allocations!$C$24:$C$32,0),MATCH("Contracts Cost",Allocations!$D$23:$G$23,0))*INDEX($L$20:$W$28,MATCH($B61,$B$20:$B$28,0),MATCH(S$6,$L$6:$W$6,0))</f>
        <v>0</v>
      </c>
      <c r="T61" s="473">
        <f>INDEX(Allocations!$D$24:$G$32,MATCH($B61,Allocations!$C$24:$C$32,0),MATCH("Contracts Cost",Allocations!$D$23:$G$23,0))*INDEX($L$20:$W$28,MATCH($B61,$B$20:$B$28,0),MATCH(T$6,$L$6:$W$6,0))</f>
        <v>0</v>
      </c>
      <c r="U61" s="473">
        <f>INDEX(Allocations!$D$24:$G$32,MATCH($B61,Allocations!$C$24:$C$32,0),MATCH("Contracts Cost",Allocations!$D$23:$G$23,0))*INDEX($L$20:$W$28,MATCH($B61,$B$20:$B$28,0),MATCH(U$6,$L$6:$W$6,0))</f>
        <v>0</v>
      </c>
      <c r="V61" s="473">
        <f>INDEX(Allocations!$D$24:$G$32,MATCH($B61,Allocations!$C$24:$C$32,0),MATCH("Contracts Cost",Allocations!$D$23:$G$23,0))*INDEX($L$20:$W$28,MATCH($B61,$B$20:$B$28,0),MATCH(V$6,$L$6:$W$6,0))</f>
        <v>0</v>
      </c>
      <c r="W61" s="473">
        <f>INDEX(Allocations!$D$24:$G$32,MATCH($B61,Allocations!$C$24:$C$32,0),MATCH("Contracts Cost",Allocations!$D$23:$G$23,0))*INDEX($L$20:$W$28,MATCH($B61,$B$20:$B$28,0),MATCH(W$6,$L$6:$W$6,0))</f>
        <v>0</v>
      </c>
      <c r="X61" s="18"/>
      <c r="Y61" s="473"/>
      <c r="Z61" s="473"/>
      <c r="AA61" s="473"/>
      <c r="AB61" s="473"/>
      <c r="AC61" s="473"/>
      <c r="AD61" s="473"/>
      <c r="AE61" s="473"/>
      <c r="AF61" s="473"/>
      <c r="AG61" s="473"/>
      <c r="AH61" s="473"/>
      <c r="AI61" s="473"/>
      <c r="AJ61" s="473"/>
      <c r="AL61" s="17">
        <f t="shared" ref="AL61" si="121">IF(ISERROR((AB61-O61)/O61),0,(AB61-O61)/O61)</f>
        <v>0</v>
      </c>
      <c r="AM61" s="17">
        <f t="shared" ref="AM61" si="122">IF(ISERROR((AC61-P61)/P61),0,(AC61-P61)/P61)</f>
        <v>0</v>
      </c>
      <c r="AN61" s="17">
        <f t="shared" ref="AN61" si="123">IF(ISERROR((AD61-Q61)/Q61),0,(AD61-Q61)/Q61)</f>
        <v>0</v>
      </c>
      <c r="AO61" s="17">
        <f t="shared" si="104"/>
        <v>0</v>
      </c>
      <c r="AP61" s="17">
        <f t="shared" si="105"/>
        <v>0</v>
      </c>
      <c r="AQ61" s="17">
        <f t="shared" si="106"/>
        <v>0</v>
      </c>
      <c r="AR61" s="17">
        <f t="shared" si="107"/>
        <v>0</v>
      </c>
      <c r="AS61" s="17">
        <f t="shared" si="108"/>
        <v>0</v>
      </c>
      <c r="AT61" s="17">
        <f t="shared" si="109"/>
        <v>0</v>
      </c>
      <c r="AU61" s="5"/>
    </row>
    <row r="62" spans="1:47" x14ac:dyDescent="0.3">
      <c r="A62" s="2">
        <v>1015</v>
      </c>
      <c r="B62" s="2" t="s">
        <v>129</v>
      </c>
      <c r="C62" s="18"/>
      <c r="D62" s="18"/>
      <c r="E62" s="18"/>
      <c r="F62" s="18"/>
      <c r="G62" s="18"/>
      <c r="H62" s="18"/>
      <c r="I62" s="18"/>
      <c r="J62" s="18"/>
      <c r="K62" s="18"/>
      <c r="L62" s="473">
        <f>INDEX(Allocations!$D$24:$G$32,MATCH(Capex_Fcast_Direct!$B62,Allocations!$C$24:$C$32,0),MATCH("Contracts Cost",Allocations!$D$23:$G$23,0))*INDEX($L$20:$Q$28,MATCH($B62,$B$20:$B$28,0),MATCH(L$6,$L$6:$Q$6,0))</f>
        <v>0</v>
      </c>
      <c r="M62" s="473">
        <f>INDEX(Allocations!$D$24:$G$32,MATCH(Capex_Fcast_Direct!$B62,Allocations!$C$24:$C$32,0),MATCH("Contracts Cost",Allocations!$D$23:$G$23,0))*INDEX($L$20:$Q$28,MATCH($B62,$B$20:$B$28,0),MATCH(M$6,$L$6:$Q$6,0))</f>
        <v>0</v>
      </c>
      <c r="N62" s="473">
        <f>INDEX(Allocations!$D$24:$G$32,MATCH(Capex_Fcast_Direct!$B62,Allocations!$C$24:$C$32,0),MATCH("Contracts Cost",Allocations!$D$23:$G$23,0))*INDEX($L$20:$T$28,MATCH($B62,$B$20:$B$28,0),MATCH(N$6,$L$6:$T$6,0))</f>
        <v>0</v>
      </c>
      <c r="O62" s="473">
        <f>INDEX(Allocations!$D$24:$G$32,MATCH(Capex_Fcast_Direct!$B62,Allocations!$C$24:$C$32,0),MATCH("Contracts Cost",Allocations!$D$23:$G$23,0))*INDEX($L$20:$T$28,MATCH($B62,$B$20:$B$28,0),MATCH(O$6,$L$6:$T$6,0))</f>
        <v>0</v>
      </c>
      <c r="P62" s="473">
        <f>INDEX(Allocations!$D$24:$G$32,MATCH(Capex_Fcast_Direct!$B62,Allocations!$C$24:$C$32,0),MATCH("Contracts Cost",Allocations!$D$23:$G$23,0))*INDEX($L$20:$T$28,MATCH($B62,$B$20:$B$28,0),MATCH(P$6,$L$6:$T$6,0))</f>
        <v>0</v>
      </c>
      <c r="Q62" s="473">
        <f>INDEX(Allocations!$D$24:$G$32,MATCH(Capex_Fcast_Direct!$B62,Allocations!$C$24:$C$32,0),MATCH("Contracts Cost",Allocations!$D$23:$G$23,0))*INDEX($L$20:$T$28,MATCH($B62,$B$20:$B$28,0),MATCH(Q$6,$L$6:$T$6,0))</f>
        <v>0</v>
      </c>
      <c r="R62" s="473">
        <f>INDEX(Allocations!$D$24:$G$32,MATCH(Capex_Fcast_Direct!$B62,Allocations!$C$24:$C$32,0),MATCH("Contracts Cost",Allocations!$D$23:$G$23,0))*INDEX($L$20:$T$28,MATCH($B62,$B$20:$B$28,0),MATCH(R$6,$L$6:$T$6,0))</f>
        <v>0</v>
      </c>
      <c r="S62" s="473">
        <f>INDEX(Allocations!$D$24:$G$32,MATCH(Capex_Fcast_Direct!$B62,Allocations!$C$24:$C$32,0),MATCH("Contracts Cost",Allocations!$D$23:$G$23,0))*INDEX($L$20:$T$28,MATCH($B62,$B$20:$B$28,0),MATCH(S$6,$L$6:$T$6,0))</f>
        <v>0</v>
      </c>
      <c r="T62" s="473">
        <f>INDEX(Allocations!$D$24:$G$32,MATCH(Capex_Fcast_Direct!$B62,Allocations!$C$24:$C$32,0),MATCH("Contracts Cost",Allocations!$D$23:$G$23,0))*INDEX($L$20:$W$28,MATCH($B62,$B$20:$B$28,0),MATCH(T$6,$L$6:$W$6,0))</f>
        <v>0</v>
      </c>
      <c r="U62" s="473">
        <f>INDEX(Allocations!$D$24:$G$32,MATCH(Capex_Fcast_Direct!$B62,Allocations!$C$24:$C$32,0),MATCH("Contracts Cost",Allocations!$D$23:$G$23,0))*INDEX($L$20:$W$28,MATCH($B62,$B$20:$B$28,0),MATCH(U$6,$L$6:$W$6,0))</f>
        <v>0</v>
      </c>
      <c r="V62" s="473">
        <f>INDEX(Allocations!$D$24:$G$32,MATCH(Capex_Fcast_Direct!$B62,Allocations!$C$24:$C$32,0),MATCH("Contracts Cost",Allocations!$D$23:$G$23,0))*INDEX($L$20:$W$28,MATCH($B62,$B$20:$B$28,0),MATCH(V$6,$L$6:$W$6,0))</f>
        <v>0</v>
      </c>
      <c r="W62" s="473">
        <f>INDEX(Allocations!$D$24:$G$32,MATCH(Capex_Fcast_Direct!$B62,Allocations!$C$24:$C$32,0),MATCH("Contracts Cost",Allocations!$D$23:$G$23,0))*INDEX($L$20:$W$28,MATCH($B62,$B$20:$B$28,0),MATCH(W$6,$L$6:$W$6,0))</f>
        <v>0</v>
      </c>
      <c r="X62" s="18"/>
      <c r="Y62" s="473"/>
      <c r="Z62" s="473"/>
      <c r="AA62" s="473"/>
      <c r="AB62" s="473"/>
      <c r="AC62" s="473"/>
      <c r="AD62" s="473"/>
      <c r="AE62" s="473"/>
      <c r="AF62" s="473"/>
      <c r="AG62" s="473"/>
      <c r="AH62" s="473"/>
      <c r="AI62" s="473"/>
      <c r="AJ62" s="473"/>
      <c r="AL62" s="17">
        <f t="shared" si="102"/>
        <v>0</v>
      </c>
      <c r="AM62" s="17">
        <f t="shared" si="103"/>
        <v>0</v>
      </c>
      <c r="AN62" s="17">
        <f t="shared" si="104"/>
        <v>0</v>
      </c>
      <c r="AO62" s="17">
        <f t="shared" si="104"/>
        <v>0</v>
      </c>
      <c r="AP62" s="17">
        <f t="shared" si="105"/>
        <v>0</v>
      </c>
      <c r="AQ62" s="17">
        <f t="shared" si="106"/>
        <v>0</v>
      </c>
      <c r="AR62" s="17">
        <f t="shared" si="107"/>
        <v>0</v>
      </c>
      <c r="AS62" s="17">
        <f t="shared" si="108"/>
        <v>0</v>
      </c>
      <c r="AT62" s="17">
        <f t="shared" si="109"/>
        <v>0</v>
      </c>
      <c r="AU62" s="5"/>
    </row>
    <row r="63" spans="1:47" x14ac:dyDescent="0.3">
      <c r="C63" s="18"/>
      <c r="D63" s="18"/>
      <c r="E63" s="18"/>
      <c r="F63" s="18"/>
      <c r="G63" s="18"/>
      <c r="H63" s="18"/>
      <c r="I63" s="18"/>
      <c r="J63" s="18"/>
      <c r="K63" s="18"/>
      <c r="L63" s="18"/>
      <c r="M63" s="18"/>
      <c r="N63" s="18"/>
      <c r="O63" s="18"/>
      <c r="P63" s="18"/>
      <c r="Q63" s="18"/>
      <c r="R63" s="18"/>
      <c r="S63" s="18"/>
      <c r="T63" s="18"/>
      <c r="U63" s="18"/>
      <c r="V63" s="18"/>
      <c r="W63" s="18"/>
      <c r="X63" s="18"/>
      <c r="Y63" s="457"/>
      <c r="Z63" s="457"/>
      <c r="AA63" s="457"/>
      <c r="AB63" s="457"/>
      <c r="AC63" s="457"/>
      <c r="AD63" s="457"/>
      <c r="AE63" s="457"/>
      <c r="AF63" s="457"/>
      <c r="AG63" s="457"/>
      <c r="AH63" s="457"/>
      <c r="AI63" s="457"/>
      <c r="AJ63" s="457"/>
      <c r="AU63" s="5"/>
    </row>
    <row r="64" spans="1:47" x14ac:dyDescent="0.3">
      <c r="B64" s="1" t="s">
        <v>150</v>
      </c>
      <c r="C64" s="18"/>
      <c r="D64" s="18"/>
      <c r="E64" s="18"/>
      <c r="F64" s="18"/>
      <c r="G64" s="18"/>
      <c r="H64" s="18"/>
      <c r="I64" s="18"/>
      <c r="J64" s="18"/>
      <c r="K64" s="18"/>
      <c r="L64" s="18"/>
      <c r="M64" s="18"/>
      <c r="N64" s="18"/>
      <c r="O64" s="18"/>
      <c r="P64" s="18"/>
      <c r="Q64" s="18"/>
      <c r="R64" s="18"/>
      <c r="S64" s="18"/>
      <c r="T64" s="18"/>
      <c r="U64" s="18"/>
      <c r="V64" s="18"/>
      <c r="W64" s="18"/>
      <c r="X64" s="18"/>
      <c r="Y64" s="457"/>
      <c r="Z64" s="457"/>
      <c r="AA64" s="457"/>
      <c r="AB64" s="457"/>
      <c r="AC64" s="457"/>
      <c r="AD64" s="457"/>
      <c r="AE64" s="457"/>
      <c r="AF64" s="457"/>
      <c r="AG64" s="457"/>
      <c r="AH64" s="457"/>
      <c r="AI64" s="457"/>
      <c r="AJ64" s="457"/>
      <c r="AU64" s="5"/>
    </row>
    <row r="65" spans="1:47" x14ac:dyDescent="0.3">
      <c r="A65" s="2">
        <v>1012</v>
      </c>
      <c r="B65" s="2" t="s">
        <v>125</v>
      </c>
      <c r="C65" s="18"/>
      <c r="D65" s="18"/>
      <c r="E65" s="18"/>
      <c r="F65" s="18"/>
      <c r="G65" s="18"/>
      <c r="H65" s="18"/>
      <c r="I65" s="18"/>
      <c r="J65" s="18"/>
      <c r="K65" s="18"/>
      <c r="L65" s="473">
        <f>INDEX(Allocations!$D$24:$G$32,MATCH($B65,Allocations!$C$24:$C$32,0),MATCH("Other Cost",Allocations!$D$23:$G$23,0))*INDEX($L$20:$W$28,MATCH($B65,$B$20:$B$28,0),MATCH(L$6,$L$6:$W$6,0))</f>
        <v>0</v>
      </c>
      <c r="M65" s="473">
        <f>INDEX(Allocations!$D$24:$G$32,MATCH($B65,Allocations!$C$24:$C$32,0),MATCH("Other Cost",Allocations!$D$23:$G$23,0))*INDEX($L$20:$W$28,MATCH($B65,$B$20:$B$28,0),MATCH(M$6,$L$6:$W$6,0))</f>
        <v>0</v>
      </c>
      <c r="N65" s="473">
        <f>INDEX(Allocations!$D$24:$G$32,MATCH($B65,Allocations!$C$24:$C$32,0),MATCH("Other Cost",Allocations!$D$23:$G$23,0))*INDEX($L$20:$W$28,MATCH($B65,$B$20:$B$28,0),MATCH(N$6,$L$6:$W$6,0))</f>
        <v>0</v>
      </c>
      <c r="O65" s="473">
        <f>INDEX(Allocations!$D$24:$G$32,MATCH($B65,Allocations!$C$24:$C$32,0),MATCH("Other Cost",Allocations!$D$23:$G$23,0))*INDEX($L$20:$W$28,MATCH($B65,$B$20:$B$28,0),MATCH(O$6,$L$6:$W$6,0))</f>
        <v>0</v>
      </c>
      <c r="P65" s="473">
        <f>INDEX(Allocations!$D$24:$G$32,MATCH($B65,Allocations!$C$24:$C$32,0),MATCH("Other Cost",Allocations!$D$23:$G$23,0))*INDEX($L$20:$W$28,MATCH($B65,$B$20:$B$28,0),MATCH(P$6,$L$6:$W$6,0))</f>
        <v>0</v>
      </c>
      <c r="Q65" s="473">
        <f>INDEX(Allocations!$D$24:$G$32,MATCH($B65,Allocations!$C$24:$C$32,0),MATCH("Other Cost",Allocations!$D$23:$G$23,0))*INDEX($L$20:$W$28,MATCH($B65,$B$20:$B$28,0),MATCH(Q$6,$L$6:$W$6,0))</f>
        <v>0</v>
      </c>
      <c r="R65" s="473">
        <f>INDEX(Allocations!$D$24:$G$32,MATCH($B65,Allocations!$C$24:$C$32,0),MATCH("Other Cost",Allocations!$D$23:$G$23,0))*INDEX($L$20:$W$28,MATCH($B65,$B$20:$B$28,0),MATCH(R$6,$L$6:$W$6,0))</f>
        <v>0</v>
      </c>
      <c r="S65" s="473">
        <f>INDEX(Allocations!$D$24:$G$32,MATCH($B65,Allocations!$C$24:$C$32,0),MATCH("Other Cost",Allocations!$D$23:$G$23,0))*INDEX($L$20:$W$28,MATCH($B65,$B$20:$B$28,0),MATCH(S$6,$L$6:$W$6,0))</f>
        <v>0</v>
      </c>
      <c r="T65" s="473">
        <f>INDEX(Allocations!$D$24:$G$32,MATCH($B65,Allocations!$C$24:$C$32,0),MATCH("Other Cost",Allocations!$D$23:$G$23,0))*INDEX($L$20:$W$28,MATCH($B65,$B$20:$B$28,0),MATCH(T$6,$L$6:$W$6,0))</f>
        <v>0</v>
      </c>
      <c r="U65" s="473">
        <f>INDEX(Allocations!$D$24:$G$32,MATCH($B65,Allocations!$C$24:$C$32,0),MATCH("Other Cost",Allocations!$D$23:$G$23,0))*INDEX($L$20:$W$28,MATCH($B65,$B$20:$B$28,0),MATCH(U$6,$L$6:$W$6,0))</f>
        <v>0</v>
      </c>
      <c r="V65" s="473">
        <f>INDEX(Allocations!$D$24:$G$32,MATCH($B65,Allocations!$C$24:$C$32,0),MATCH("Other Cost",Allocations!$D$23:$G$23,0))*INDEX($L$20:$W$28,MATCH($B65,$B$20:$B$28,0),MATCH(V$6,$L$6:$W$6,0))</f>
        <v>0</v>
      </c>
      <c r="W65" s="473">
        <f>INDEX(Allocations!$D$24:$G$32,MATCH($B65,Allocations!$C$24:$C$32,0),MATCH("Other Cost",Allocations!$D$23:$G$23,0))*INDEX($L$20:$W$28,MATCH($B65,$B$20:$B$28,0),MATCH(W$6,$L$6:$W$6,0))</f>
        <v>0</v>
      </c>
      <c r="X65" s="18"/>
      <c r="Y65" s="473"/>
      <c r="Z65" s="473"/>
      <c r="AA65" s="473"/>
      <c r="AB65" s="473"/>
      <c r="AC65" s="473"/>
      <c r="AD65" s="473"/>
      <c r="AE65" s="473"/>
      <c r="AF65" s="473"/>
      <c r="AG65" s="473"/>
      <c r="AH65" s="473"/>
      <c r="AI65" s="473"/>
      <c r="AJ65" s="473"/>
      <c r="AL65" s="17">
        <f t="shared" ref="AL65:AL73" si="124">IF(ISERROR((AB65-O65)/O65),0,(AB65-O65)/O65)</f>
        <v>0</v>
      </c>
      <c r="AM65" s="17">
        <f t="shared" ref="AM65:AM73" si="125">IF(ISERROR((AC65-P65)/P65),0,(AC65-P65)/P65)</f>
        <v>0</v>
      </c>
      <c r="AN65" s="17">
        <f t="shared" ref="AN65:AO73" si="126">IF(ISERROR((AD65-Q65)/Q65),0,(AD65-Q65)/Q65)</f>
        <v>0</v>
      </c>
      <c r="AO65" s="17">
        <f t="shared" si="126"/>
        <v>0</v>
      </c>
      <c r="AP65" s="17">
        <f t="shared" ref="AP65:AP73" si="127">IF(ISERROR((AF65-S65)/S65),0,(AF65-S65)/S65)</f>
        <v>0</v>
      </c>
      <c r="AQ65" s="17">
        <f t="shared" ref="AQ65:AQ73" si="128">IF(ISERROR((AG65-T65)/T65),0,(AG65-T65)/T65)</f>
        <v>0</v>
      </c>
      <c r="AR65" s="17">
        <f t="shared" ref="AR65:AR73" si="129">IF(ISERROR((AH65-U65)/U65),0,(AH65-U65)/U65)</f>
        <v>0</v>
      </c>
      <c r="AS65" s="17">
        <f t="shared" ref="AS65:AS73" si="130">IF(ISERROR((AI65-V65)/V65),0,(AI65-V65)/V65)</f>
        <v>0</v>
      </c>
      <c r="AT65" s="17">
        <f t="shared" ref="AT65:AT73" si="131">IF(ISERROR((AJ65-W65)/W65),0,(AJ65-W65)/W65)</f>
        <v>0</v>
      </c>
      <c r="AU65" s="5"/>
    </row>
    <row r="66" spans="1:47" x14ac:dyDescent="0.3">
      <c r="A66" s="2">
        <v>1012</v>
      </c>
      <c r="B66" s="2" t="s">
        <v>152</v>
      </c>
      <c r="C66" s="18"/>
      <c r="D66" s="18"/>
      <c r="E66" s="18"/>
      <c r="F66" s="18"/>
      <c r="G66" s="18"/>
      <c r="H66" s="18"/>
      <c r="I66" s="18"/>
      <c r="J66" s="18"/>
      <c r="K66" s="18"/>
      <c r="L66" s="106"/>
      <c r="M66" s="473">
        <f>INDEX(Allocations!$D$24:$G$32,MATCH($B66,Allocations!$C$24:$C$32,0),MATCH("Other Cost",Allocations!$D$23:$G$23,0))*INDEX($L$20:$W$28,MATCH($B66,$B$20:$B$28,0),MATCH(M$6,$L$6:$W$6,0))</f>
        <v>0</v>
      </c>
      <c r="N66" s="473">
        <f>INDEX(Allocations!$D$24:$G$32,MATCH($B66,Allocations!$C$24:$C$32,0),MATCH("Other Cost",Allocations!$D$23:$G$23,0))*INDEX($L$20:$W$28,MATCH($B66,$B$20:$B$28,0),MATCH(N$6,$L$6:$W$6,0))</f>
        <v>0</v>
      </c>
      <c r="O66" s="473">
        <f>INDEX(Allocations!$D$24:$G$32,MATCH($B66,Allocations!$C$24:$C$32,0),MATCH("Other Cost",Allocations!$D$23:$G$23,0))*INDEX($L$20:$W$28,MATCH($B66,$B$20:$B$28,0),MATCH(O$6,$L$6:$W$6,0))</f>
        <v>0</v>
      </c>
      <c r="P66" s="473">
        <f>INDEX(Allocations!$D$24:$G$32,MATCH($B66,Allocations!$C$24:$C$32,0),MATCH("Other Cost",Allocations!$D$23:$G$23,0))*INDEX($L$20:$W$28,MATCH($B66,$B$20:$B$28,0),MATCH(P$6,$L$6:$W$6,0))</f>
        <v>0</v>
      </c>
      <c r="Q66" s="473">
        <f>INDEX(Allocations!$D$24:$G$32,MATCH($B66,Allocations!$C$24:$C$32,0),MATCH("Other Cost",Allocations!$D$23:$G$23,0))*INDEX($L$20:$W$28,MATCH($B66,$B$20:$B$28,0),MATCH(Q$6,$L$6:$W$6,0))</f>
        <v>0</v>
      </c>
      <c r="R66" s="473">
        <f>INDEX(Allocations!$D$24:$G$32,MATCH($B66,Allocations!$C$24:$C$32,0),MATCH("Other Cost",Allocations!$D$23:$G$23,0))*INDEX($L$20:$W$28,MATCH($B66,$B$20:$B$28,0),MATCH(R$6,$L$6:$W$6,0))</f>
        <v>0</v>
      </c>
      <c r="S66" s="473">
        <f>INDEX(Allocations!$D$24:$G$32,MATCH($B66,Allocations!$C$24:$C$32,0),MATCH("Other Cost",Allocations!$D$23:$G$23,0))*INDEX($L$20:$W$28,MATCH($B66,$B$20:$B$28,0),MATCH(S$6,$L$6:$W$6,0))</f>
        <v>0</v>
      </c>
      <c r="T66" s="473">
        <f>INDEX(Allocations!$D$24:$G$32,MATCH($B66,Allocations!$C$24:$C$32,0),MATCH("Other Cost",Allocations!$D$23:$G$23,0))*INDEX($L$20:$W$28,MATCH($B66,$B$20:$B$28,0),MATCH(T$6,$L$6:$W$6,0))</f>
        <v>0</v>
      </c>
      <c r="U66" s="473">
        <f>INDEX(Allocations!$D$24:$G$32,MATCH($B66,Allocations!$C$24:$C$32,0),MATCH("Other Cost",Allocations!$D$23:$G$23,0))*INDEX($L$20:$W$28,MATCH($B66,$B$20:$B$28,0),MATCH(U$6,$L$6:$W$6,0))</f>
        <v>0</v>
      </c>
      <c r="V66" s="473">
        <f>INDEX(Allocations!$D$24:$G$32,MATCH($B66,Allocations!$C$24:$C$32,0),MATCH("Other Cost",Allocations!$D$23:$G$23,0))*INDEX($L$20:$W$28,MATCH($B66,$B$20:$B$28,0),MATCH(V$6,$L$6:$W$6,0))</f>
        <v>0</v>
      </c>
      <c r="W66" s="473">
        <f>INDEX(Allocations!$D$24:$G$32,MATCH($B66,Allocations!$C$24:$C$32,0),MATCH("Other Cost",Allocations!$D$23:$G$23,0))*INDEX($L$20:$W$28,MATCH($B66,$B$20:$B$28,0),MATCH(W$6,$L$6:$W$6,0))</f>
        <v>0</v>
      </c>
      <c r="X66" s="18"/>
      <c r="Y66" s="473"/>
      <c r="Z66" s="473"/>
      <c r="AA66" s="473"/>
      <c r="AB66" s="473"/>
      <c r="AC66" s="473"/>
      <c r="AD66" s="473"/>
      <c r="AE66" s="473"/>
      <c r="AF66" s="473"/>
      <c r="AG66" s="473"/>
      <c r="AH66" s="473"/>
      <c r="AI66" s="473"/>
      <c r="AJ66" s="473"/>
      <c r="AL66" s="17">
        <f t="shared" ref="AL66" si="132">IF(ISERROR((AB66-O66)/O66),0,(AB66-O66)/O66)</f>
        <v>0</v>
      </c>
      <c r="AM66" s="17">
        <f t="shared" ref="AM66" si="133">IF(ISERROR((AC66-P66)/P66),0,(AC66-P66)/P66)</f>
        <v>0</v>
      </c>
      <c r="AN66" s="17">
        <f t="shared" ref="AN66" si="134">IF(ISERROR((AD66-Q66)/Q66),0,(AD66-Q66)/Q66)</f>
        <v>0</v>
      </c>
      <c r="AO66" s="17">
        <f t="shared" si="126"/>
        <v>0</v>
      </c>
      <c r="AP66" s="17">
        <f t="shared" si="127"/>
        <v>0</v>
      </c>
      <c r="AQ66" s="17">
        <f t="shared" si="128"/>
        <v>0</v>
      </c>
      <c r="AR66" s="17">
        <f t="shared" si="129"/>
        <v>0</v>
      </c>
      <c r="AS66" s="17">
        <f t="shared" si="130"/>
        <v>0</v>
      </c>
      <c r="AT66" s="17">
        <f t="shared" si="131"/>
        <v>0</v>
      </c>
      <c r="AU66" s="5"/>
    </row>
    <row r="67" spans="1:47" x14ac:dyDescent="0.3">
      <c r="B67" s="2" t="s">
        <v>250</v>
      </c>
      <c r="C67" s="18"/>
      <c r="D67" s="18"/>
      <c r="E67" s="18"/>
      <c r="F67" s="18"/>
      <c r="G67" s="18"/>
      <c r="H67" s="18"/>
      <c r="I67" s="18"/>
      <c r="J67" s="18"/>
      <c r="K67" s="18"/>
      <c r="L67" s="106"/>
      <c r="M67" s="473"/>
      <c r="N67" s="473"/>
      <c r="O67" s="473">
        <f>INDEX(Allocations!$D$24:$G$32,MATCH($B67,Allocations!$C$24:$C$32,0),MATCH("Other Cost",Allocations!$D$23:$G$23,0))*INDEX($L$20:$W$28,MATCH($B67,$B$20:$B$28,0),MATCH(O$6,$L$6:$W$6,0))</f>
        <v>0</v>
      </c>
      <c r="P67" s="473">
        <f>INDEX(Allocations!$D$24:$G$32,MATCH($B67,Allocations!$C$24:$C$32,0),MATCH("Other Cost",Allocations!$D$23:$G$23,0))*INDEX($L$20:$W$28,MATCH($B67,$B$20:$B$28,0),MATCH(P$6,$L$6:$W$6,0))</f>
        <v>0</v>
      </c>
      <c r="Q67" s="473">
        <f>INDEX(Allocations!$D$24:$G$32,MATCH($B67,Allocations!$C$24:$C$32,0),MATCH("Other Cost",Allocations!$D$23:$G$23,0))*INDEX($L$20:$W$28,MATCH($B67,$B$20:$B$28,0),MATCH(Q$6,$L$6:$W$6,0))</f>
        <v>0</v>
      </c>
      <c r="R67" s="473">
        <f>INDEX(Allocations!$D$24:$G$32,MATCH($B67,Allocations!$C$24:$C$32,0),MATCH("Other Cost",Allocations!$D$23:$G$23,0))*INDEX($L$20:$W$28,MATCH($B67,$B$20:$B$28,0),MATCH(R$6,$L$6:$W$6,0))</f>
        <v>0</v>
      </c>
      <c r="S67" s="473">
        <f>INDEX(Allocations!$D$24:$G$32,MATCH($B67,Allocations!$C$24:$C$32,0),MATCH("Other Cost",Allocations!$D$23:$G$23,0))*INDEX($L$20:$W$28,MATCH($B67,$B$20:$B$28,0),MATCH(S$6,$L$6:$W$6,0))</f>
        <v>0</v>
      </c>
      <c r="T67" s="473">
        <f>INDEX(Allocations!$D$24:$G$32,MATCH($B67,Allocations!$C$24:$C$32,0),MATCH("Other Cost",Allocations!$D$23:$G$23,0))*INDEX($L$20:$W$28,MATCH($B67,$B$20:$B$28,0),MATCH(T$6,$L$6:$W$6,0))</f>
        <v>0</v>
      </c>
      <c r="U67" s="473">
        <f>INDEX(Allocations!$D$24:$G$32,MATCH($B67,Allocations!$C$24:$C$32,0),MATCH("Other Cost",Allocations!$D$23:$G$23,0))*INDEX($L$20:$W$28,MATCH($B67,$B$20:$B$28,0),MATCH(U$6,$L$6:$W$6,0))</f>
        <v>0</v>
      </c>
      <c r="V67" s="473">
        <f>INDEX(Allocations!$D$24:$G$32,MATCH($B67,Allocations!$C$24:$C$32,0),MATCH("Other Cost",Allocations!$D$23:$G$23,0))*INDEX($L$20:$W$28,MATCH($B67,$B$20:$B$28,0),MATCH(V$6,$L$6:$W$6,0))</f>
        <v>0</v>
      </c>
      <c r="W67" s="473">
        <f>INDEX(Allocations!$D$24:$G$32,MATCH($B67,Allocations!$C$24:$C$32,0),MATCH("Other Cost",Allocations!$D$23:$G$23,0))*INDEX($L$20:$W$28,MATCH($B67,$B$20:$B$28,0),MATCH(W$6,$L$6:$W$6,0))</f>
        <v>0</v>
      </c>
      <c r="X67" s="18"/>
      <c r="Y67" s="473"/>
      <c r="Z67" s="473"/>
      <c r="AA67" s="473"/>
      <c r="AB67" s="473"/>
      <c r="AC67" s="473"/>
      <c r="AD67" s="473"/>
      <c r="AE67" s="473"/>
      <c r="AF67" s="473"/>
      <c r="AG67" s="473"/>
      <c r="AH67" s="473"/>
      <c r="AI67" s="473"/>
      <c r="AJ67" s="473"/>
      <c r="AL67" s="17">
        <f t="shared" ref="AL67:AL68" si="135">IF(ISERROR((AB67-O67)/O67),0,(AB67-O67)/O67)</f>
        <v>0</v>
      </c>
      <c r="AM67" s="17">
        <f t="shared" ref="AM67:AM68" si="136">IF(ISERROR((AC67-P67)/P67),0,(AC67-P67)/P67)</f>
        <v>0</v>
      </c>
      <c r="AN67" s="17">
        <f t="shared" ref="AN67:AN68" si="137">IF(ISERROR((AD67-Q67)/Q67),0,(AD67-Q67)/Q67)</f>
        <v>0</v>
      </c>
      <c r="AO67" s="17">
        <f t="shared" si="126"/>
        <v>0</v>
      </c>
      <c r="AP67" s="17">
        <f t="shared" ref="AP67:AP68" si="138">IF(ISERROR((AF67-S67)/S67),0,(AF67-S67)/S67)</f>
        <v>0</v>
      </c>
      <c r="AQ67" s="17">
        <f t="shared" ref="AQ67:AQ68" si="139">IF(ISERROR((AG67-T67)/T67),0,(AG67-T67)/T67)</f>
        <v>0</v>
      </c>
      <c r="AR67" s="17">
        <f t="shared" ref="AR67:AR68" si="140">IF(ISERROR((AH67-U67)/U67),0,(AH67-U67)/U67)</f>
        <v>0</v>
      </c>
      <c r="AS67" s="17">
        <f t="shared" ref="AS67:AS68" si="141">IF(ISERROR((AI67-V67)/V67),0,(AI67-V67)/V67)</f>
        <v>0</v>
      </c>
      <c r="AT67" s="17">
        <f t="shared" ref="AT67:AT68" si="142">IF(ISERROR((AJ67-W67)/W67),0,(AJ67-W67)/W67)</f>
        <v>0</v>
      </c>
      <c r="AU67" s="5"/>
    </row>
    <row r="68" spans="1:47" x14ac:dyDescent="0.3">
      <c r="B68" s="226" t="s">
        <v>153</v>
      </c>
      <c r="C68" s="18"/>
      <c r="D68" s="18"/>
      <c r="E68" s="18"/>
      <c r="F68" s="18"/>
      <c r="G68" s="18"/>
      <c r="H68" s="18"/>
      <c r="I68" s="18"/>
      <c r="J68" s="18"/>
      <c r="K68" s="18"/>
      <c r="L68" s="106"/>
      <c r="M68" s="106"/>
      <c r="N68" s="106"/>
      <c r="O68" s="473">
        <f>INDEX(Allocations!$D$24:$G$32,MATCH($B68,Allocations!$C$24:$C$32,0),MATCH("Other Cost",Allocations!$D$23:$G$23,0))*INDEX($L$20:$W$28,MATCH($B68,$B$20:$B$28,0),MATCH(O$6,$L$6:$W$6,0))</f>
        <v>0</v>
      </c>
      <c r="P68" s="473">
        <f>INDEX(Allocations!$D$24:$G$32,MATCH($B68,Allocations!$C$24:$C$32,0),MATCH("Other Cost",Allocations!$D$23:$G$23,0))*INDEX($L$20:$W$28,MATCH($B68,$B$20:$B$28,0),MATCH(P$6,$L$6:$W$6,0))</f>
        <v>0</v>
      </c>
      <c r="Q68" s="473">
        <f>INDEX(Allocations!$D$24:$G$32,MATCH($B68,Allocations!$C$24:$C$32,0),MATCH("Other Cost",Allocations!$D$23:$G$23,0))*INDEX($L$20:$W$28,MATCH($B68,$B$20:$B$28,0),MATCH(Q$6,$L$6:$W$6,0))</f>
        <v>0</v>
      </c>
      <c r="R68" s="473">
        <f>INDEX(Allocations!$D$24:$G$32,MATCH($B68,Allocations!$C$24:$C$32,0),MATCH("Other Cost",Allocations!$D$23:$G$23,0))*INDEX($L$20:$W$28,MATCH($B68,$B$20:$B$28,0),MATCH(R$6,$L$6:$W$6,0))</f>
        <v>0</v>
      </c>
      <c r="S68" s="473">
        <f>INDEX(Allocations!$D$24:$G$32,MATCH($B68,Allocations!$C$24:$C$32,0),MATCH("Other Cost",Allocations!$D$23:$G$23,0))*INDEX($L$20:$W$28,MATCH($B68,$B$20:$B$28,0),MATCH(S$6,$L$6:$W$6,0))</f>
        <v>0</v>
      </c>
      <c r="T68" s="473">
        <f>INDEX(Allocations!$D$24:$G$32,MATCH($B68,Allocations!$C$24:$C$32,0),MATCH("Other Cost",Allocations!$D$23:$G$23,0))*INDEX($L$20:$W$28,MATCH($B68,$B$20:$B$28,0),MATCH(T$6,$L$6:$W$6,0))</f>
        <v>0</v>
      </c>
      <c r="U68" s="473">
        <f>INDEX(Allocations!$D$24:$G$32,MATCH($B68,Allocations!$C$24:$C$32,0),MATCH("Other Cost",Allocations!$D$23:$G$23,0))*INDEX($L$20:$W$28,MATCH($B68,$B$20:$B$28,0),MATCH(U$6,$L$6:$W$6,0))</f>
        <v>0</v>
      </c>
      <c r="V68" s="473">
        <f>INDEX(Allocations!$D$24:$G$32,MATCH($B68,Allocations!$C$24:$C$32,0),MATCH("Other Cost",Allocations!$D$23:$G$23,0))*INDEX($L$20:$W$28,MATCH($B68,$B$20:$B$28,0),MATCH(V$6,$L$6:$W$6,0))</f>
        <v>0</v>
      </c>
      <c r="W68" s="473">
        <f>INDEX(Allocations!$D$24:$G$32,MATCH($B68,Allocations!$C$24:$C$32,0),MATCH("Other Cost",Allocations!$D$23:$G$23,0))*INDEX($L$20:$W$28,MATCH($B68,$B$20:$B$28,0),MATCH(W$6,$L$6:$W$6,0))</f>
        <v>0</v>
      </c>
      <c r="X68" s="18"/>
      <c r="Y68" s="473"/>
      <c r="Z68" s="473"/>
      <c r="AA68" s="473"/>
      <c r="AB68" s="473"/>
      <c r="AC68" s="473"/>
      <c r="AD68" s="473"/>
      <c r="AE68" s="473"/>
      <c r="AF68" s="473"/>
      <c r="AG68" s="473"/>
      <c r="AH68" s="473"/>
      <c r="AI68" s="473"/>
      <c r="AJ68" s="473"/>
      <c r="AL68" s="17">
        <f t="shared" si="135"/>
        <v>0</v>
      </c>
      <c r="AM68" s="17">
        <f t="shared" si="136"/>
        <v>0</v>
      </c>
      <c r="AN68" s="17">
        <f t="shared" si="137"/>
        <v>0</v>
      </c>
      <c r="AO68" s="17">
        <f t="shared" si="126"/>
        <v>0</v>
      </c>
      <c r="AP68" s="17">
        <f t="shared" si="138"/>
        <v>0</v>
      </c>
      <c r="AQ68" s="17">
        <f t="shared" si="139"/>
        <v>0</v>
      </c>
      <c r="AR68" s="17">
        <f t="shared" si="140"/>
        <v>0</v>
      </c>
      <c r="AS68" s="17">
        <f t="shared" si="141"/>
        <v>0</v>
      </c>
      <c r="AT68" s="17">
        <f t="shared" si="142"/>
        <v>0</v>
      </c>
      <c r="AU68" s="5"/>
    </row>
    <row r="69" spans="1:47" x14ac:dyDescent="0.3">
      <c r="A69" s="2">
        <v>1013</v>
      </c>
      <c r="B69" s="2" t="s">
        <v>126</v>
      </c>
      <c r="C69" s="18"/>
      <c r="D69" s="18"/>
      <c r="E69" s="18"/>
      <c r="F69" s="18"/>
      <c r="G69" s="18"/>
      <c r="H69" s="18"/>
      <c r="I69" s="18"/>
      <c r="J69" s="18"/>
      <c r="K69" s="18"/>
      <c r="L69" s="473">
        <f>INDEX(Allocations!$D$24:$G$32,MATCH($B69,Allocations!$C$24:$C$32,0),MATCH("Other Cost",Allocations!$D$23:$G$23,0))*INDEX($L$20:$W$28,MATCH($B69,$B$20:$B$28,0),MATCH(L$6,$L$6:$W$6,0))</f>
        <v>0</v>
      </c>
      <c r="M69" s="473">
        <f>INDEX(Allocations!$D$24:$G$32,MATCH($B69,Allocations!$C$24:$C$32,0),MATCH("Other Cost",Allocations!$D$23:$G$23,0))*INDEX($L$20:$W$28,MATCH($B69,$B$20:$B$28,0),MATCH(M$6,$L$6:$W$6,0))</f>
        <v>0</v>
      </c>
      <c r="N69" s="473">
        <f>INDEX(Allocations!$D$24:$G$32,MATCH($B69,Allocations!$C$24:$C$32,0),MATCH("Other Cost",Allocations!$D$23:$G$23,0))*INDEX($L$20:$W$28,MATCH($B69,$B$20:$B$28,0),MATCH(N$6,$L$6:$W$6,0))</f>
        <v>0</v>
      </c>
      <c r="O69" s="473">
        <f>INDEX(Allocations!$D$24:$G$32,MATCH($B69,Allocations!$C$24:$C$32,0),MATCH("Other Cost",Allocations!$D$23:$G$23,0))*INDEX($L$20:$W$28,MATCH($B69,$B$20:$B$28,0),MATCH(O$6,$L$6:$W$6,0))</f>
        <v>0</v>
      </c>
      <c r="P69" s="473">
        <f>INDEX(Allocations!$D$24:$G$32,MATCH($B69,Allocations!$C$24:$C$32,0),MATCH("Other Cost",Allocations!$D$23:$G$23,0))*INDEX($L$20:$W$28,MATCH($B69,$B$20:$B$28,0),MATCH(P$6,$L$6:$W$6,0))</f>
        <v>0</v>
      </c>
      <c r="Q69" s="473">
        <f>INDEX(Allocations!$D$24:$G$32,MATCH($B69,Allocations!$C$24:$C$32,0),MATCH("Other Cost",Allocations!$D$23:$G$23,0))*INDEX($L$20:$W$28,MATCH($B69,$B$20:$B$28,0),MATCH(Q$6,$L$6:$W$6,0))</f>
        <v>0</v>
      </c>
      <c r="R69" s="473">
        <f>INDEX(Allocations!$D$24:$G$32,MATCH($B69,Allocations!$C$24:$C$32,0),MATCH("Other Cost",Allocations!$D$23:$G$23,0))*INDEX($L$20:$W$28,MATCH($B69,$B$20:$B$28,0),MATCH(R$6,$L$6:$W$6,0))</f>
        <v>0</v>
      </c>
      <c r="S69" s="473">
        <f>INDEX(Allocations!$D$24:$G$32,MATCH($B69,Allocations!$C$24:$C$32,0),MATCH("Other Cost",Allocations!$D$23:$G$23,0))*INDEX($L$20:$W$28,MATCH($B69,$B$20:$B$28,0),MATCH(S$6,$L$6:$W$6,0))</f>
        <v>0</v>
      </c>
      <c r="T69" s="473">
        <f>INDEX(Allocations!$D$24:$G$32,MATCH($B69,Allocations!$C$24:$C$32,0),MATCH("Other Cost",Allocations!$D$23:$G$23,0))*INDEX($L$20:$W$28,MATCH($B69,$B$20:$B$28,0),MATCH(T$6,$L$6:$W$6,0))</f>
        <v>0</v>
      </c>
      <c r="U69" s="473">
        <f>INDEX(Allocations!$D$24:$G$32,MATCH($B69,Allocations!$C$24:$C$32,0),MATCH("Other Cost",Allocations!$D$23:$G$23,0))*INDEX($L$20:$W$28,MATCH($B69,$B$20:$B$28,0),MATCH(U$6,$L$6:$W$6,0))</f>
        <v>0</v>
      </c>
      <c r="V69" s="473">
        <f>INDEX(Allocations!$D$24:$G$32,MATCH($B69,Allocations!$C$24:$C$32,0),MATCH("Other Cost",Allocations!$D$23:$G$23,0))*INDEX($L$20:$W$28,MATCH($B69,$B$20:$B$28,0),MATCH(V$6,$L$6:$W$6,0))</f>
        <v>0</v>
      </c>
      <c r="W69" s="473">
        <f>INDEX(Allocations!$D$24:$G$32,MATCH($B69,Allocations!$C$24:$C$32,0),MATCH("Other Cost",Allocations!$D$23:$G$23,0))*INDEX($L$20:$W$28,MATCH($B69,$B$20:$B$28,0),MATCH(W$6,$L$6:$W$6,0))</f>
        <v>0</v>
      </c>
      <c r="X69" s="18"/>
      <c r="Y69" s="473"/>
      <c r="Z69" s="473"/>
      <c r="AA69" s="473"/>
      <c r="AB69" s="473"/>
      <c r="AC69" s="473"/>
      <c r="AD69" s="473"/>
      <c r="AE69" s="473"/>
      <c r="AF69" s="473"/>
      <c r="AG69" s="473"/>
      <c r="AH69" s="473"/>
      <c r="AI69" s="473"/>
      <c r="AJ69" s="473"/>
      <c r="AL69" s="17">
        <f t="shared" si="124"/>
        <v>0</v>
      </c>
      <c r="AM69" s="17">
        <f t="shared" si="125"/>
        <v>0</v>
      </c>
      <c r="AN69" s="17">
        <f t="shared" si="126"/>
        <v>0</v>
      </c>
      <c r="AO69" s="17">
        <f t="shared" si="126"/>
        <v>0</v>
      </c>
      <c r="AP69" s="17">
        <f t="shared" si="127"/>
        <v>0</v>
      </c>
      <c r="AQ69" s="17">
        <f t="shared" si="128"/>
        <v>0</v>
      </c>
      <c r="AR69" s="17">
        <f t="shared" si="129"/>
        <v>0</v>
      </c>
      <c r="AS69" s="17">
        <f t="shared" si="130"/>
        <v>0</v>
      </c>
      <c r="AT69" s="17">
        <f t="shared" si="131"/>
        <v>0</v>
      </c>
      <c r="AU69" s="5"/>
    </row>
    <row r="70" spans="1:47" x14ac:dyDescent="0.3">
      <c r="A70" s="2">
        <v>1014</v>
      </c>
      <c r="B70" s="2" t="s">
        <v>127</v>
      </c>
      <c r="C70" s="18"/>
      <c r="D70" s="18"/>
      <c r="E70" s="18"/>
      <c r="F70" s="18"/>
      <c r="G70" s="18"/>
      <c r="H70" s="18"/>
      <c r="I70" s="18"/>
      <c r="J70" s="18"/>
      <c r="K70" s="18"/>
      <c r="L70" s="473">
        <f>INDEX(Allocations!$D$24:$G$32,MATCH($B70,Allocations!$C$24:$C$32,0),MATCH("Other Cost",Allocations!$D$23:$G$23,0))*INDEX($L$20:$W$28,MATCH($B70,$B$20:$B$28,0),MATCH(L$6,$L$6:$W$6,0))</f>
        <v>0</v>
      </c>
      <c r="M70" s="473">
        <f>INDEX(Allocations!$D$24:$G$32,MATCH($B70,Allocations!$C$24:$C$32,0),MATCH("Other Cost",Allocations!$D$23:$G$23,0))*INDEX($L$20:$W$28,MATCH($B70,$B$20:$B$28,0),MATCH(M$6,$L$6:$W$6,0))</f>
        <v>0</v>
      </c>
      <c r="N70" s="473">
        <f>INDEX(Allocations!$D$24:$G$32,MATCH($B70,Allocations!$C$24:$C$32,0),MATCH("Other Cost",Allocations!$D$23:$G$23,0))*INDEX($L$20:$W$28,MATCH($B70,$B$20:$B$28,0),MATCH(N$6,$L$6:$W$6,0))</f>
        <v>0</v>
      </c>
      <c r="O70" s="473">
        <f>INDEX(Allocations!$D$24:$G$32,MATCH($B70,Allocations!$C$24:$C$32,0),MATCH("Other Cost",Allocations!$D$23:$G$23,0))*INDEX($L$20:$W$28,MATCH($B70,$B$20:$B$28,0),MATCH(O$6,$L$6:$W$6,0))</f>
        <v>0</v>
      </c>
      <c r="P70" s="473">
        <f>INDEX(Allocations!$D$24:$G$32,MATCH($B70,Allocations!$C$24:$C$32,0),MATCH("Other Cost",Allocations!$D$23:$G$23,0))*INDEX($L$20:$W$28,MATCH($B70,$B$20:$B$28,0),MATCH(P$6,$L$6:$W$6,0))</f>
        <v>0</v>
      </c>
      <c r="Q70" s="473">
        <f>INDEX(Allocations!$D$24:$G$32,MATCH($B70,Allocations!$C$24:$C$32,0),MATCH("Other Cost",Allocations!$D$23:$G$23,0))*INDEX($L$20:$W$28,MATCH($B70,$B$20:$B$28,0),MATCH(Q$6,$L$6:$W$6,0))</f>
        <v>0</v>
      </c>
      <c r="R70" s="473">
        <f>INDEX(Allocations!$D$24:$G$32,MATCH($B70,Allocations!$C$24:$C$32,0),MATCH("Other Cost",Allocations!$D$23:$G$23,0))*INDEX($L$20:$W$28,MATCH($B70,$B$20:$B$28,0),MATCH(R$6,$L$6:$W$6,0))</f>
        <v>0</v>
      </c>
      <c r="S70" s="473">
        <f>INDEX(Allocations!$D$24:$G$32,MATCH($B70,Allocations!$C$24:$C$32,0),MATCH("Other Cost",Allocations!$D$23:$G$23,0))*INDEX($L$20:$W$28,MATCH($B70,$B$20:$B$28,0),MATCH(S$6,$L$6:$W$6,0))</f>
        <v>0</v>
      </c>
      <c r="T70" s="473">
        <f>INDEX(Allocations!$D$24:$G$32,MATCH($B70,Allocations!$C$24:$C$32,0),MATCH("Other Cost",Allocations!$D$23:$G$23,0))*INDEX($L$20:$W$28,MATCH($B70,$B$20:$B$28,0),MATCH(T$6,$L$6:$W$6,0))</f>
        <v>0</v>
      </c>
      <c r="U70" s="473">
        <f>INDEX(Allocations!$D$24:$G$32,MATCH($B70,Allocations!$C$24:$C$32,0),MATCH("Other Cost",Allocations!$D$23:$G$23,0))*INDEX($L$20:$W$28,MATCH($B70,$B$20:$B$28,0),MATCH(U$6,$L$6:$W$6,0))</f>
        <v>0</v>
      </c>
      <c r="V70" s="473">
        <f>INDEX(Allocations!$D$24:$G$32,MATCH($B70,Allocations!$C$24:$C$32,0),MATCH("Other Cost",Allocations!$D$23:$G$23,0))*INDEX($L$20:$W$28,MATCH($B70,$B$20:$B$28,0),MATCH(V$6,$L$6:$W$6,0))</f>
        <v>0</v>
      </c>
      <c r="W70" s="473">
        <f>INDEX(Allocations!$D$24:$G$32,MATCH($B70,Allocations!$C$24:$C$32,0),MATCH("Other Cost",Allocations!$D$23:$G$23,0))*INDEX($L$20:$W$28,MATCH($B70,$B$20:$B$28,0),MATCH(W$6,$L$6:$W$6,0))</f>
        <v>0</v>
      </c>
      <c r="X70" s="18"/>
      <c r="Y70" s="473"/>
      <c r="Z70" s="473"/>
      <c r="AA70" s="473"/>
      <c r="AB70" s="473"/>
      <c r="AC70" s="473"/>
      <c r="AD70" s="473"/>
      <c r="AE70" s="473"/>
      <c r="AF70" s="473"/>
      <c r="AG70" s="473"/>
      <c r="AH70" s="473"/>
      <c r="AI70" s="473"/>
      <c r="AJ70" s="473"/>
      <c r="AL70" s="17">
        <f t="shared" si="124"/>
        <v>0</v>
      </c>
      <c r="AM70" s="17">
        <f t="shared" si="125"/>
        <v>0</v>
      </c>
      <c r="AN70" s="17">
        <f t="shared" si="126"/>
        <v>0</v>
      </c>
      <c r="AO70" s="17">
        <f t="shared" si="126"/>
        <v>0</v>
      </c>
      <c r="AP70" s="17">
        <f t="shared" si="127"/>
        <v>0</v>
      </c>
      <c r="AQ70" s="17">
        <f t="shared" si="128"/>
        <v>0</v>
      </c>
      <c r="AR70" s="17">
        <f t="shared" si="129"/>
        <v>0</v>
      </c>
      <c r="AS70" s="17">
        <f t="shared" si="130"/>
        <v>0</v>
      </c>
      <c r="AT70" s="17">
        <f t="shared" si="131"/>
        <v>0</v>
      </c>
      <c r="AU70" s="5"/>
    </row>
    <row r="71" spans="1:47" x14ac:dyDescent="0.3">
      <c r="A71" s="2">
        <v>1018</v>
      </c>
      <c r="B71" s="2" t="s">
        <v>128</v>
      </c>
      <c r="C71" s="18"/>
      <c r="D71" s="18"/>
      <c r="E71" s="18"/>
      <c r="F71" s="18"/>
      <c r="G71" s="18"/>
      <c r="H71" s="18"/>
      <c r="I71" s="18"/>
      <c r="J71" s="18"/>
      <c r="K71" s="18"/>
      <c r="L71" s="473">
        <f>INDEX(Allocations!$D$24:$G$32,MATCH($B71,Allocations!$C$24:$C$32,0),MATCH("Other Cost",Allocations!$D$23:$G$23,0))*INDEX($L$20:$W$28,MATCH($B71,$B$20:$B$28,0),MATCH(L$6,$L$6:$W$6,0))</f>
        <v>0</v>
      </c>
      <c r="M71" s="473">
        <f>INDEX(Allocations!$D$24:$G$32,MATCH($B71,Allocations!$C$24:$C$32,0),MATCH("Other Cost",Allocations!$D$23:$G$23,0))*INDEX($L$20:$W$28,MATCH($B71,$B$20:$B$28,0),MATCH(M$6,$L$6:$W$6,0))</f>
        <v>0</v>
      </c>
      <c r="N71" s="473">
        <f>INDEX(Allocations!$D$24:$G$32,MATCH($B71,Allocations!$C$24:$C$32,0),MATCH("Other Cost",Allocations!$D$23:$G$23,0))*INDEX($L$20:$W$28,MATCH($B71,$B$20:$B$28,0),MATCH(N$6,$L$6:$W$6,0))</f>
        <v>0</v>
      </c>
      <c r="O71" s="473">
        <f>INDEX(Allocations!$D$24:$G$32,MATCH($B71,Allocations!$C$24:$C$32,0),MATCH("Other Cost",Allocations!$D$23:$G$23,0))*INDEX($L$20:$W$28,MATCH($B71,$B$20:$B$28,0),MATCH(O$6,$L$6:$W$6,0))</f>
        <v>0</v>
      </c>
      <c r="P71" s="473">
        <f>INDEX(Allocations!$D$24:$G$32,MATCH($B71,Allocations!$C$24:$C$32,0),MATCH("Other Cost",Allocations!$D$23:$G$23,0))*INDEX($L$20:$W$28,MATCH($B71,$B$20:$B$28,0),MATCH(P$6,$L$6:$W$6,0))</f>
        <v>0</v>
      </c>
      <c r="Q71" s="473">
        <f>INDEX(Allocations!$D$24:$G$32,MATCH($B71,Allocations!$C$24:$C$32,0),MATCH("Other Cost",Allocations!$D$23:$G$23,0))*INDEX($L$20:$W$28,MATCH($B71,$B$20:$B$28,0),MATCH(Q$6,$L$6:$W$6,0))</f>
        <v>0</v>
      </c>
      <c r="R71" s="473">
        <f>INDEX(Allocations!$D$24:$G$32,MATCH($B71,Allocations!$C$24:$C$32,0),MATCH("Other Cost",Allocations!$D$23:$G$23,0))*INDEX($L$20:$W$28,MATCH($B71,$B$20:$B$28,0),MATCH(R$6,$L$6:$W$6,0))</f>
        <v>0</v>
      </c>
      <c r="S71" s="473">
        <f>INDEX(Allocations!$D$24:$G$32,MATCH($B71,Allocations!$C$24:$C$32,0),MATCH("Other Cost",Allocations!$D$23:$G$23,0))*INDEX($L$20:$W$28,MATCH($B71,$B$20:$B$28,0),MATCH(S$6,$L$6:$W$6,0))</f>
        <v>0</v>
      </c>
      <c r="T71" s="473">
        <f>INDEX(Allocations!$D$24:$G$32,MATCH($B71,Allocations!$C$24:$C$32,0),MATCH("Other Cost",Allocations!$D$23:$G$23,0))*INDEX($L$20:$W$28,MATCH($B71,$B$20:$B$28,0),MATCH(T$6,$L$6:$W$6,0))</f>
        <v>0</v>
      </c>
      <c r="U71" s="473">
        <f>INDEX(Allocations!$D$24:$G$32,MATCH($B71,Allocations!$C$24:$C$32,0),MATCH("Other Cost",Allocations!$D$23:$G$23,0))*INDEX($L$20:$W$28,MATCH($B71,$B$20:$B$28,0),MATCH(U$6,$L$6:$W$6,0))</f>
        <v>0</v>
      </c>
      <c r="V71" s="473">
        <f>INDEX(Allocations!$D$24:$G$32,MATCH($B71,Allocations!$C$24:$C$32,0),MATCH("Other Cost",Allocations!$D$23:$G$23,0))*INDEX($L$20:$W$28,MATCH($B71,$B$20:$B$28,0),MATCH(V$6,$L$6:$W$6,0))</f>
        <v>0</v>
      </c>
      <c r="W71" s="473">
        <f>INDEX(Allocations!$D$24:$G$32,MATCH($B71,Allocations!$C$24:$C$32,0),MATCH("Other Cost",Allocations!$D$23:$G$23,0))*INDEX($L$20:$W$28,MATCH($B71,$B$20:$B$28,0),MATCH(W$6,$L$6:$W$6,0))</f>
        <v>0</v>
      </c>
      <c r="X71" s="18"/>
      <c r="Y71" s="473"/>
      <c r="Z71" s="473"/>
      <c r="AA71" s="473"/>
      <c r="AB71" s="473"/>
      <c r="AC71" s="473"/>
      <c r="AD71" s="473"/>
      <c r="AE71" s="473"/>
      <c r="AF71" s="473"/>
      <c r="AG71" s="473"/>
      <c r="AH71" s="473"/>
      <c r="AI71" s="473"/>
      <c r="AJ71" s="473"/>
      <c r="AL71" s="17">
        <f t="shared" si="124"/>
        <v>0</v>
      </c>
      <c r="AM71" s="17">
        <f t="shared" si="125"/>
        <v>0</v>
      </c>
      <c r="AN71" s="17">
        <f t="shared" si="126"/>
        <v>0</v>
      </c>
      <c r="AO71" s="17">
        <f t="shared" si="126"/>
        <v>0</v>
      </c>
      <c r="AP71" s="17">
        <f t="shared" si="127"/>
        <v>0</v>
      </c>
      <c r="AQ71" s="17">
        <f t="shared" si="128"/>
        <v>0</v>
      </c>
      <c r="AR71" s="17">
        <f t="shared" si="129"/>
        <v>0</v>
      </c>
      <c r="AS71" s="17">
        <f t="shared" si="130"/>
        <v>0</v>
      </c>
      <c r="AT71" s="17">
        <f t="shared" si="131"/>
        <v>0</v>
      </c>
      <c r="AU71" s="5"/>
    </row>
    <row r="72" spans="1:47" x14ac:dyDescent="0.3">
      <c r="A72" s="2">
        <v>1019</v>
      </c>
      <c r="B72" s="2" t="s">
        <v>111</v>
      </c>
      <c r="C72" s="18"/>
      <c r="D72" s="18"/>
      <c r="E72" s="18"/>
      <c r="F72" s="18"/>
      <c r="G72" s="18"/>
      <c r="H72" s="18"/>
      <c r="I72" s="18"/>
      <c r="J72" s="18"/>
      <c r="K72" s="18"/>
      <c r="L72" s="473">
        <f>INDEX(Allocations!$D$24:$G$32,MATCH($B72,Allocations!$C$24:$C$32,0),MATCH("Other Cost",Allocations!$D$23:$G$23,0))*INDEX($L$20:$W$28,MATCH($B72,$B$20:$B$28,0),MATCH(L$6,$L$6:$W$6,0))</f>
        <v>0</v>
      </c>
      <c r="M72" s="473">
        <f>INDEX(Allocations!$D$24:$G$32,MATCH($B72,Allocations!$C$24:$C$32,0),MATCH("Other Cost",Allocations!$D$23:$G$23,0))*INDEX($L$20:$W$28,MATCH($B72,$B$20:$B$28,0),MATCH(M$6,$L$6:$W$6,0))</f>
        <v>0</v>
      </c>
      <c r="N72" s="473">
        <f>INDEX(Allocations!$D$24:$G$32,MATCH($B72,Allocations!$C$24:$C$32,0),MATCH("Other Cost",Allocations!$D$23:$G$23,0))*INDEX($L$20:$W$28,MATCH($B72,$B$20:$B$28,0),MATCH(N$6,$L$6:$W$6,0))</f>
        <v>0</v>
      </c>
      <c r="O72" s="473">
        <f>INDEX(Allocations!$D$24:$G$32,MATCH($B72,Allocations!$C$24:$C$32,0),MATCH("Other Cost",Allocations!$D$23:$G$23,0))*INDEX($L$20:$W$28,MATCH($B72,$B$20:$B$28,0),MATCH(O$6,$L$6:$W$6,0))</f>
        <v>0</v>
      </c>
      <c r="P72" s="473">
        <f>INDEX(Allocations!$D$24:$G$32,MATCH($B72,Allocations!$C$24:$C$32,0),MATCH("Other Cost",Allocations!$D$23:$G$23,0))*INDEX($L$20:$W$28,MATCH($B72,$B$20:$B$28,0),MATCH(P$6,$L$6:$W$6,0))</f>
        <v>0</v>
      </c>
      <c r="Q72" s="473">
        <f>INDEX(Allocations!$D$24:$G$32,MATCH($B72,Allocations!$C$24:$C$32,0),MATCH("Other Cost",Allocations!$D$23:$G$23,0))*INDEX($L$20:$W$28,MATCH($B72,$B$20:$B$28,0),MATCH(Q$6,$L$6:$W$6,0))</f>
        <v>0</v>
      </c>
      <c r="R72" s="473">
        <f>INDEX(Allocations!$D$24:$G$32,MATCH($B72,Allocations!$C$24:$C$32,0),MATCH("Other Cost",Allocations!$D$23:$G$23,0))*INDEX($L$20:$W$28,MATCH($B72,$B$20:$B$28,0),MATCH(R$6,$L$6:$W$6,0))</f>
        <v>0</v>
      </c>
      <c r="S72" s="473">
        <f>INDEX(Allocations!$D$24:$G$32,MATCH($B72,Allocations!$C$24:$C$32,0),MATCH("Other Cost",Allocations!$D$23:$G$23,0))*INDEX($L$20:$W$28,MATCH($B72,$B$20:$B$28,0),MATCH(S$6,$L$6:$W$6,0))</f>
        <v>0</v>
      </c>
      <c r="T72" s="473">
        <f>INDEX(Allocations!$D$24:$G$32,MATCH($B72,Allocations!$C$24:$C$32,0),MATCH("Other Cost",Allocations!$D$23:$G$23,0))*INDEX($L$20:$W$28,MATCH($B72,$B$20:$B$28,0),MATCH(T$6,$L$6:$W$6,0))</f>
        <v>0</v>
      </c>
      <c r="U72" s="473">
        <f>INDEX(Allocations!$D$24:$G$32,MATCH($B72,Allocations!$C$24:$C$32,0),MATCH("Other Cost",Allocations!$D$23:$G$23,0))*INDEX($L$20:$W$28,MATCH($B72,$B$20:$B$28,0),MATCH(U$6,$L$6:$W$6,0))</f>
        <v>0</v>
      </c>
      <c r="V72" s="473">
        <f>INDEX(Allocations!$D$24:$G$32,MATCH($B72,Allocations!$C$24:$C$32,0),MATCH("Other Cost",Allocations!$D$23:$G$23,0))*INDEX($L$20:$W$28,MATCH($B72,$B$20:$B$28,0),MATCH(V$6,$L$6:$W$6,0))</f>
        <v>0</v>
      </c>
      <c r="W72" s="473">
        <f>INDEX(Allocations!$D$24:$G$32,MATCH($B72,Allocations!$C$24:$C$32,0),MATCH("Other Cost",Allocations!$D$23:$G$23,0))*INDEX($L$20:$W$28,MATCH($B72,$B$20:$B$28,0),MATCH(W$6,$L$6:$W$6,0))</f>
        <v>0</v>
      </c>
      <c r="X72" s="18"/>
      <c r="Y72" s="473"/>
      <c r="Z72" s="473"/>
      <c r="AA72" s="473"/>
      <c r="AB72" s="473"/>
      <c r="AC72" s="473"/>
      <c r="AD72" s="473"/>
      <c r="AE72" s="473"/>
      <c r="AF72" s="473"/>
      <c r="AG72" s="473"/>
      <c r="AH72" s="473"/>
      <c r="AI72" s="473"/>
      <c r="AJ72" s="473"/>
      <c r="AL72" s="17">
        <f t="shared" ref="AL72" si="143">IF(ISERROR((AB72-O72)/O72),0,(AB72-O72)/O72)</f>
        <v>0</v>
      </c>
      <c r="AM72" s="17">
        <f t="shared" ref="AM72" si="144">IF(ISERROR((AC72-P72)/P72),0,(AC72-P72)/P72)</f>
        <v>0</v>
      </c>
      <c r="AN72" s="17">
        <f t="shared" ref="AN72" si="145">IF(ISERROR((AD72-Q72)/Q72),0,(AD72-Q72)/Q72)</f>
        <v>0</v>
      </c>
      <c r="AO72" s="17">
        <f t="shared" si="126"/>
        <v>0</v>
      </c>
      <c r="AP72" s="17">
        <f t="shared" si="127"/>
        <v>0</v>
      </c>
      <c r="AQ72" s="17">
        <f t="shared" si="128"/>
        <v>0</v>
      </c>
      <c r="AR72" s="17">
        <f t="shared" si="129"/>
        <v>0</v>
      </c>
      <c r="AS72" s="17">
        <f t="shared" si="130"/>
        <v>0</v>
      </c>
      <c r="AT72" s="17">
        <f t="shared" si="131"/>
        <v>0</v>
      </c>
      <c r="AU72" s="5"/>
    </row>
    <row r="73" spans="1:47" x14ac:dyDescent="0.3">
      <c r="A73" s="2">
        <v>1015</v>
      </c>
      <c r="B73" s="2" t="s">
        <v>129</v>
      </c>
      <c r="C73" s="18"/>
      <c r="D73" s="18"/>
      <c r="E73" s="18"/>
      <c r="F73" s="18"/>
      <c r="G73" s="18"/>
      <c r="H73" s="18"/>
      <c r="I73" s="18"/>
      <c r="J73" s="18"/>
      <c r="K73" s="18"/>
      <c r="L73" s="473">
        <f>INDEX(Allocations!$D$24:$G$32,MATCH($B73,Allocations!$C$24:$C$32,0),MATCH("Other Cost",Allocations!$D$23:$G$23,0))*INDEX($L$20:$W$28,MATCH($B73,$B$20:$B$28,0),MATCH(L$6,$L$6:$W$6,0))</f>
        <v>0</v>
      </c>
      <c r="M73" s="473">
        <f>INDEX(Allocations!$D$24:$G$32,MATCH($B73,Allocations!$C$24:$C$32,0),MATCH("Other Cost",Allocations!$D$23:$G$23,0))*INDEX($L$20:$W$28,MATCH($B73,$B$20:$B$28,0),MATCH(M$6,$L$6:$W$6,0))</f>
        <v>0</v>
      </c>
      <c r="N73" s="473">
        <f>INDEX(Allocations!$D$24:$G$32,MATCH($B73,Allocations!$C$24:$C$32,0),MATCH("Other Cost",Allocations!$D$23:$G$23,0))*INDEX($L$20:$W$28,MATCH($B73,$B$20:$B$28,0),MATCH(N$6,$L$6:$W$6,0))</f>
        <v>0</v>
      </c>
      <c r="O73" s="473">
        <f>INDEX(Allocations!$D$24:$G$32,MATCH($B73,Allocations!$C$24:$C$32,0),MATCH("Other Cost",Allocations!$D$23:$G$23,0))*INDEX($L$20:$W$28,MATCH($B73,$B$20:$B$28,0),MATCH(O$6,$L$6:$W$6,0))</f>
        <v>0</v>
      </c>
      <c r="P73" s="473">
        <f>INDEX(Allocations!$D$24:$G$32,MATCH($B73,Allocations!$C$24:$C$32,0),MATCH("Other Cost",Allocations!$D$23:$G$23,0))*INDEX($L$20:$W$28,MATCH($B73,$B$20:$B$28,0),MATCH(P$6,$L$6:$W$6,0))</f>
        <v>0</v>
      </c>
      <c r="Q73" s="473">
        <f>INDEX(Allocations!$D$24:$G$32,MATCH($B73,Allocations!$C$24:$C$32,0),MATCH("Other Cost",Allocations!$D$23:$G$23,0))*INDEX($L$20:$W$28,MATCH($B73,$B$20:$B$28,0),MATCH(Q$6,$L$6:$W$6,0))</f>
        <v>0</v>
      </c>
      <c r="R73" s="473">
        <f>INDEX(Allocations!$D$24:$G$32,MATCH($B73,Allocations!$C$24:$C$32,0),MATCH("Other Cost",Allocations!$D$23:$G$23,0))*INDEX($L$20:$W$28,MATCH($B73,$B$20:$B$28,0),MATCH(R$6,$L$6:$W$6,0))</f>
        <v>0</v>
      </c>
      <c r="S73" s="473">
        <f>INDEX(Allocations!$D$24:$G$32,MATCH($B73,Allocations!$C$24:$C$32,0),MATCH("Other Cost",Allocations!$D$23:$G$23,0))*INDEX($L$20:$W$28,MATCH($B73,$B$20:$B$28,0),MATCH(S$6,$L$6:$W$6,0))</f>
        <v>0</v>
      </c>
      <c r="T73" s="473">
        <f>INDEX(Allocations!$D$24:$G$32,MATCH($B73,Allocations!$C$24:$C$32,0),MATCH("Other Cost",Allocations!$D$23:$G$23,0))*INDEX($L$20:$W$28,MATCH($B73,$B$20:$B$28,0),MATCH(T$6,$L$6:$W$6,0))</f>
        <v>0</v>
      </c>
      <c r="U73" s="473">
        <f>INDEX(Allocations!$D$24:$G$32,MATCH($B73,Allocations!$C$24:$C$32,0),MATCH("Other Cost",Allocations!$D$23:$G$23,0))*INDEX($L$20:$W$28,MATCH($B73,$B$20:$B$28,0),MATCH(U$6,$L$6:$W$6,0))</f>
        <v>0</v>
      </c>
      <c r="V73" s="473">
        <f>INDEX(Allocations!$D$24:$G$32,MATCH($B73,Allocations!$C$24:$C$32,0),MATCH("Other Cost",Allocations!$D$23:$G$23,0))*INDEX($L$20:$W$28,MATCH($B73,$B$20:$B$28,0),MATCH(V$6,$L$6:$W$6,0))</f>
        <v>0</v>
      </c>
      <c r="W73" s="473">
        <f>INDEX(Allocations!$D$24:$G$32,MATCH($B73,Allocations!$C$24:$C$32,0),MATCH("Other Cost",Allocations!$D$23:$G$23,0))*INDEX($L$20:$W$28,MATCH($B73,$B$20:$B$28,0),MATCH(W$6,$L$6:$W$6,0))</f>
        <v>0</v>
      </c>
      <c r="X73" s="18"/>
      <c r="Y73" s="473"/>
      <c r="Z73" s="473"/>
      <c r="AA73" s="473"/>
      <c r="AB73" s="473"/>
      <c r="AC73" s="473"/>
      <c r="AD73" s="473"/>
      <c r="AE73" s="473"/>
      <c r="AF73" s="473"/>
      <c r="AG73" s="473"/>
      <c r="AH73" s="473"/>
      <c r="AI73" s="473"/>
      <c r="AJ73" s="473"/>
      <c r="AL73" s="17">
        <f t="shared" si="124"/>
        <v>0</v>
      </c>
      <c r="AM73" s="17">
        <f t="shared" si="125"/>
        <v>0</v>
      </c>
      <c r="AN73" s="17">
        <f t="shared" si="126"/>
        <v>0</v>
      </c>
      <c r="AO73" s="17">
        <f t="shared" si="126"/>
        <v>0</v>
      </c>
      <c r="AP73" s="17">
        <f t="shared" si="127"/>
        <v>0</v>
      </c>
      <c r="AQ73" s="17">
        <f t="shared" si="128"/>
        <v>0</v>
      </c>
      <c r="AR73" s="17">
        <f t="shared" si="129"/>
        <v>0</v>
      </c>
      <c r="AS73" s="17">
        <f t="shared" si="130"/>
        <v>0</v>
      </c>
      <c r="AT73" s="17">
        <f t="shared" si="131"/>
        <v>0</v>
      </c>
      <c r="AU73" s="5"/>
    </row>
    <row r="75" spans="1:47" x14ac:dyDescent="0.3">
      <c r="L75" s="35"/>
      <c r="M75" s="35"/>
      <c r="N75" s="35"/>
      <c r="O75" s="35"/>
      <c r="P75" s="35"/>
      <c r="Q75" s="35"/>
      <c r="R75" s="35"/>
      <c r="S75" s="35"/>
      <c r="T75" s="35"/>
      <c r="U75" s="35"/>
      <c r="V75" s="35"/>
      <c r="W75" s="35"/>
    </row>
    <row r="76" spans="1:47" x14ac:dyDescent="0.3">
      <c r="G76" s="5"/>
      <c r="H76" s="5"/>
      <c r="I76" s="5"/>
      <c r="J76" s="5"/>
      <c r="K76" s="5"/>
      <c r="M76" s="35"/>
      <c r="N76" s="35"/>
      <c r="O76" s="35"/>
      <c r="P76" s="35"/>
      <c r="Q76" s="35"/>
      <c r="R76" s="35"/>
      <c r="S76" s="35"/>
      <c r="T76" s="35"/>
      <c r="U76" s="35"/>
      <c r="V76" s="35"/>
      <c r="W76" s="35"/>
    </row>
    <row r="77" spans="1:47" x14ac:dyDescent="0.3">
      <c r="G77" s="35"/>
      <c r="H77" s="35"/>
      <c r="I77" s="35"/>
      <c r="J77" s="35"/>
      <c r="K77" s="35"/>
      <c r="L77" s="35"/>
      <c r="M77" s="35"/>
      <c r="N77" s="35"/>
      <c r="O77" s="35"/>
      <c r="P77" s="35"/>
      <c r="Q77" s="35"/>
      <c r="R77" s="35"/>
      <c r="S77" s="35"/>
      <c r="T77" s="35"/>
      <c r="U77" s="35"/>
      <c r="V77" s="35"/>
      <c r="W77" s="35"/>
    </row>
    <row r="78" spans="1:47" x14ac:dyDescent="0.3">
      <c r="L78" s="35"/>
      <c r="M78" s="35"/>
      <c r="N78" s="35"/>
      <c r="O78" s="35"/>
      <c r="P78" s="35"/>
      <c r="Q78" s="35"/>
      <c r="R78" s="35"/>
      <c r="S78" s="35"/>
      <c r="T78" s="35"/>
      <c r="U78" s="35"/>
      <c r="V78" s="35"/>
      <c r="W78" s="35"/>
    </row>
    <row r="79" spans="1:47" x14ac:dyDescent="0.3">
      <c r="L79" s="35"/>
      <c r="M79" s="35"/>
      <c r="N79" s="35"/>
      <c r="O79" s="35"/>
      <c r="P79" s="35"/>
      <c r="Q79" s="35"/>
      <c r="R79" s="35"/>
      <c r="S79" s="35"/>
      <c r="T79" s="35"/>
      <c r="U79" s="35"/>
      <c r="V79" s="35"/>
      <c r="W79" s="35"/>
    </row>
    <row r="85" spans="13:23" x14ac:dyDescent="0.3">
      <c r="M85" s="5"/>
      <c r="N85" s="5"/>
      <c r="O85" s="5"/>
      <c r="P85" s="5"/>
      <c r="Q85" s="5"/>
      <c r="R85" s="5"/>
      <c r="S85" s="5"/>
      <c r="T85" s="5"/>
      <c r="U85" s="5"/>
      <c r="V85" s="5"/>
      <c r="W85" s="5"/>
    </row>
    <row r="86" spans="13:23" x14ac:dyDescent="0.3">
      <c r="M86" s="5"/>
      <c r="N86" s="5"/>
      <c r="O86" s="5"/>
      <c r="P86" s="5"/>
      <c r="Q86" s="5"/>
      <c r="R86" s="5"/>
      <c r="S86" s="5"/>
      <c r="T86" s="5"/>
      <c r="U86" s="5"/>
      <c r="V86" s="5"/>
      <c r="W86" s="5"/>
    </row>
  </sheetData>
  <mergeCells count="2">
    <mergeCell ref="O4:W4"/>
    <mergeCell ref="Q1:R1"/>
  </mergeCells>
  <hyperlinks>
    <hyperlink ref="B2" location="Contents!A1" display="Table of Contents" xr:uid="{00000000-0004-0000-0900-000000000000}"/>
  </hyperlinks>
  <pageMargins left="0.7" right="0.7" top="0.75" bottom="0.75" header="0.3" footer="0.3"/>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6</vt:i4>
      </vt:variant>
    </vt:vector>
  </HeadingPairs>
  <TitlesOfParts>
    <vt:vector size="31" baseType="lpstr">
      <vt:lpstr>Contents</vt:lpstr>
      <vt:lpstr>Escalation</vt:lpstr>
      <vt:lpstr>Assumptions</vt:lpstr>
      <vt:lpstr>Allocations</vt:lpstr>
      <vt:lpstr>Connections</vt:lpstr>
      <vt:lpstr>2015-18_Actuals</vt:lpstr>
      <vt:lpstr>Capex_ActualCY18</vt:lpstr>
      <vt:lpstr>Co-Gen F'cast</vt:lpstr>
      <vt:lpstr>Capex_Fcast_Direct</vt:lpstr>
      <vt:lpstr>Other_codes</vt:lpstr>
      <vt:lpstr>Downer Support</vt:lpstr>
      <vt:lpstr>Capex_Fcast_Total</vt:lpstr>
      <vt:lpstr>Cost_Recovery</vt:lpstr>
      <vt:lpstr>Contr_Fcast</vt:lpstr>
      <vt:lpstr>Summary_Output</vt:lpstr>
      <vt:lpstr>RFM_PTRM Input</vt:lpstr>
      <vt:lpstr>RIN_Outputs</vt:lpstr>
      <vt:lpstr>2.12 Inputs</vt:lpstr>
      <vt:lpstr>2.17-2.18 CapCons</vt:lpstr>
      <vt:lpstr>2.5 Connections</vt:lpstr>
      <vt:lpstr>Direct_view</vt:lpstr>
      <vt:lpstr>CapCon_view</vt:lpstr>
      <vt:lpstr>Historical_CY</vt:lpstr>
      <vt:lpstr>2.5.3 Volumes</vt:lpstr>
      <vt:lpstr>4.3 Connections</vt:lpstr>
      <vt:lpstr>CPI_adj_Jun21</vt:lpstr>
      <vt:lpstr>Connections!Print_Area</vt:lpstr>
      <vt:lpstr>Contr_Fcast!Print_Area</vt:lpstr>
      <vt:lpstr>Summary_Output!Print_Area</vt:lpstr>
      <vt:lpstr>Summary_Output!Print_Titles</vt:lpstr>
      <vt:lpstr>Thousands</vt:lpstr>
    </vt:vector>
  </TitlesOfParts>
  <Company>SP-Ausnet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Steven Martin</dc:creator>
  <cp:lastModifiedBy>Steven Martin</cp:lastModifiedBy>
  <cp:lastPrinted>2018-06-07T03:23:08Z</cp:lastPrinted>
  <dcterms:created xsi:type="dcterms:W3CDTF">2015-01-14T04:19:31Z</dcterms:created>
  <dcterms:modified xsi:type="dcterms:W3CDTF">2020-02-11T00:32:10Z</dcterms:modified>
</cp:coreProperties>
</file>