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fileSharing readOnlyRecommended="1" userName="Steven Martin" reservationPassword="F069"/>
  <workbookPr defaultThemeVersion="124226"/>
  <bookViews>
    <workbookView xWindow="480" yWindow="735" windowWidth="24240" windowHeight="10965" tabRatio="725"/>
  </bookViews>
  <sheets>
    <sheet name="Contents" sheetId="14" r:id="rId1"/>
    <sheet name="Assumptions" sheetId="13" r:id="rId2"/>
    <sheet name="Allocations" sheetId="1" r:id="rId3"/>
    <sheet name="Connections" sheetId="4" r:id="rId4"/>
    <sheet name="Capex_Fcast_Direct" sheetId="2" r:id="rId5"/>
    <sheet name="Other_codes" sheetId="6" r:id="rId6"/>
    <sheet name="Tenix OH" sheetId="5" r:id="rId7"/>
    <sheet name="Capex_Fcast_Total" sheetId="7" r:id="rId8"/>
    <sheet name="Cost_Recovery" sheetId="3" r:id="rId9"/>
    <sheet name="Contr_Fcast" sheetId="8" r:id="rId10"/>
    <sheet name="Summary_Ouput" sheetId="9" r:id="rId11"/>
    <sheet name="RIN_Outputs" sheetId="12" r:id="rId12"/>
    <sheet name="2.5 Connections" sheetId="11" r:id="rId13"/>
    <sheet name="2.12 Inputs" sheetId="10" r:id="rId14"/>
  </sheets>
  <definedNames>
    <definedName name="CPI_adj_2014">Assumptions!$B$18</definedName>
    <definedName name="CPI_adj_2015">Assumptions!$B$19</definedName>
    <definedName name="_xlnm.Print_Area" localSheetId="9">Contr_Fcast!$A$1:$V$45</definedName>
    <definedName name="Thousands">Assumptions!$B$23</definedName>
  </definedNames>
  <calcPr calcId="145621"/>
</workbook>
</file>

<file path=xl/calcChain.xml><?xml version="1.0" encoding="utf-8"?>
<calcChain xmlns="http://schemas.openxmlformats.org/spreadsheetml/2006/main">
  <c r="I23" i="9" l="1"/>
  <c r="E31" i="13" l="1"/>
  <c r="E29" i="13"/>
  <c r="H12" i="3" l="1"/>
  <c r="G16" i="3"/>
  <c r="G14" i="4"/>
  <c r="F14" i="4"/>
  <c r="E14" i="4"/>
  <c r="D14" i="4"/>
  <c r="C14" i="4"/>
  <c r="O16" i="3"/>
  <c r="M14" i="4" l="1"/>
  <c r="I14" i="4"/>
  <c r="J14" i="4"/>
  <c r="K14" i="4"/>
  <c r="H14" i="4"/>
  <c r="L14" i="4"/>
  <c r="L16" i="3"/>
  <c r="M16" i="3"/>
  <c r="H15" i="3"/>
  <c r="H11" i="3"/>
  <c r="H13" i="3"/>
  <c r="H9" i="3"/>
  <c r="H10" i="3"/>
  <c r="P15" i="3"/>
  <c r="E16" i="3" l="1"/>
  <c r="I15" i="3"/>
  <c r="R15" i="3" s="1"/>
  <c r="D16" i="3"/>
  <c r="H16" i="3"/>
  <c r="AB10" i="10" l="1"/>
  <c r="P13" i="3" l="1"/>
  <c r="I12" i="3" l="1"/>
  <c r="R12" i="3" s="1"/>
  <c r="P12" i="3"/>
  <c r="I11" i="3"/>
  <c r="I10" i="3"/>
  <c r="I9" i="3" l="1"/>
  <c r="P10" i="3"/>
  <c r="R10" i="3" s="1"/>
  <c r="P11" i="3"/>
  <c r="R11" i="3" s="1"/>
  <c r="C16" i="3" l="1"/>
  <c r="D17" i="3" s="1"/>
  <c r="X47" i="2"/>
  <c r="Y32" i="2"/>
  <c r="K16" i="3"/>
  <c r="L17" i="3" s="1"/>
  <c r="Y47" i="2"/>
  <c r="P9" i="3"/>
  <c r="R9" i="3" s="1"/>
  <c r="N16" i="3"/>
  <c r="P16" i="3" s="1"/>
  <c r="X32" i="2"/>
  <c r="AA31" i="2" l="1"/>
  <c r="AA46" i="2"/>
  <c r="W47" i="2"/>
  <c r="W31" i="2"/>
  <c r="V26" i="2"/>
  <c r="V32" i="2"/>
  <c r="Z29" i="2"/>
  <c r="AA32" i="2"/>
  <c r="Y31" i="2"/>
  <c r="V29" i="2"/>
  <c r="Y44" i="2"/>
  <c r="X29" i="2"/>
  <c r="W32" i="2"/>
  <c r="V46" i="2"/>
  <c r="V48" i="2"/>
  <c r="V25" i="2"/>
  <c r="W29" i="2"/>
  <c r="V44" i="2"/>
  <c r="X31" i="2"/>
  <c r="I13" i="3"/>
  <c r="R13" i="3" s="1"/>
  <c r="F16" i="3"/>
  <c r="I16" i="3" s="1"/>
  <c r="R16" i="3" s="1"/>
  <c r="V31" i="2"/>
  <c r="V24" i="2"/>
  <c r="Z47" i="2"/>
  <c r="AA44" i="2"/>
  <c r="V33" i="2"/>
  <c r="Z46" i="2"/>
  <c r="Z44" i="2"/>
  <c r="Y46" i="2"/>
  <c r="V22" i="2"/>
  <c r="V37" i="2"/>
  <c r="Y29" i="2"/>
  <c r="X46" i="2"/>
  <c r="V39" i="2"/>
  <c r="W46" i="2"/>
  <c r="Z32" i="2"/>
  <c r="AA29" i="2"/>
  <c r="V41" i="2"/>
  <c r="Z31" i="2"/>
  <c r="V40" i="2"/>
  <c r="V47" i="2"/>
  <c r="W44" i="2"/>
  <c r="AA47" i="2"/>
  <c r="X44" i="2"/>
  <c r="V23" i="2" l="1"/>
  <c r="I11" i="10"/>
  <c r="Z33" i="2"/>
  <c r="V38" i="2"/>
  <c r="Y33" i="2"/>
  <c r="Y45" i="2"/>
  <c r="Z48" i="2"/>
  <c r="V18" i="2"/>
  <c r="W33" i="2"/>
  <c r="AA45" i="2"/>
  <c r="W30" i="2"/>
  <c r="V30" i="2"/>
  <c r="C11" i="10"/>
  <c r="V15" i="2"/>
  <c r="V17" i="2"/>
  <c r="W45" i="2"/>
  <c r="X48" i="2"/>
  <c r="V45" i="2"/>
  <c r="U11" i="10"/>
  <c r="Y30" i="2"/>
  <c r="Z30" i="2"/>
  <c r="X45" i="2"/>
  <c r="W48" i="2"/>
  <c r="AA30" i="2"/>
  <c r="V19" i="2"/>
  <c r="X33" i="2"/>
  <c r="AA33" i="2"/>
  <c r="Y48" i="2"/>
  <c r="Z45" i="2"/>
  <c r="X30" i="2"/>
  <c r="E11" i="10"/>
  <c r="AA48" i="2"/>
  <c r="W11" i="10" l="1"/>
  <c r="V11" i="10"/>
  <c r="Z11" i="10"/>
  <c r="X11" i="10"/>
  <c r="Y11" i="10"/>
  <c r="V10" i="2"/>
  <c r="AB7" i="10"/>
  <c r="V16" i="2"/>
  <c r="D11" i="10"/>
  <c r="F11" i="10"/>
  <c r="V9" i="2"/>
  <c r="V7" i="2"/>
  <c r="H11" i="10"/>
  <c r="G11" i="10"/>
  <c r="V11" i="2"/>
  <c r="AB8" i="10" l="1"/>
  <c r="V8" i="2"/>
  <c r="AB6" i="10"/>
  <c r="AB9" i="10" l="1"/>
  <c r="AB5" i="10"/>
  <c r="B23" i="7"/>
  <c r="O11" i="10" l="1"/>
  <c r="D10" i="11"/>
  <c r="D15" i="11" s="1"/>
  <c r="AB11" i="10"/>
  <c r="B31" i="7"/>
  <c r="AI11" i="10" l="1"/>
  <c r="B53" i="7" l="1"/>
  <c r="B55" i="7"/>
  <c r="B54" i="7"/>
  <c r="C21" i="9"/>
  <c r="B57" i="7"/>
  <c r="C13" i="9" s="1"/>
  <c r="C34" i="9" s="1"/>
  <c r="B56" i="7"/>
  <c r="C11" i="9" s="1"/>
  <c r="C32" i="9" l="1"/>
  <c r="C9" i="9"/>
  <c r="C10" i="8"/>
  <c r="C19" i="9" s="1"/>
  <c r="C11" i="8"/>
  <c r="C20" i="9" s="1"/>
  <c r="C10" i="9"/>
  <c r="B40" i="7"/>
  <c r="H76" i="6"/>
  <c r="C8" i="9"/>
  <c r="C9" i="8"/>
  <c r="C18" i="9" s="1"/>
  <c r="C29" i="9" l="1"/>
  <c r="B52" i="7"/>
  <c r="B49" i="7"/>
  <c r="C30" i="9"/>
  <c r="C31" i="9"/>
  <c r="C7" i="9" l="1"/>
  <c r="C8" i="8"/>
  <c r="B58" i="7"/>
  <c r="C17" i="9" l="1"/>
  <c r="C22" i="9" s="1"/>
  <c r="C24" i="9" s="1"/>
  <c r="C13" i="8"/>
  <c r="C12" i="9"/>
  <c r="C14" i="9" s="1"/>
  <c r="C15" i="9" s="1"/>
  <c r="C28" i="9" l="1"/>
  <c r="C33" i="9" s="1"/>
  <c r="C35" i="9" s="1"/>
  <c r="C25" i="9"/>
  <c r="F31" i="13" l="1"/>
  <c r="F29" i="13"/>
  <c r="G29" i="13" l="1"/>
  <c r="W38" i="2"/>
  <c r="W41" i="2"/>
  <c r="H29" i="13"/>
  <c r="G31" i="13"/>
  <c r="H31" i="13" s="1"/>
  <c r="I31" i="13" s="1"/>
  <c r="W40" i="2" l="1"/>
  <c r="X25" i="2"/>
  <c r="W25" i="2"/>
  <c r="W23" i="2"/>
  <c r="X24" i="2"/>
  <c r="X23" i="2"/>
  <c r="W24" i="2"/>
  <c r="W37" i="2"/>
  <c r="W39" i="2"/>
  <c r="X22" i="2"/>
  <c r="W26" i="2"/>
  <c r="J31" i="13"/>
  <c r="X26" i="2"/>
  <c r="W22" i="2"/>
  <c r="I29" i="13"/>
  <c r="K31" i="13" l="1"/>
  <c r="Y40" i="2"/>
  <c r="K11" i="10"/>
  <c r="Y25" i="2"/>
  <c r="AD10" i="10"/>
  <c r="X40" i="2"/>
  <c r="W18" i="2"/>
  <c r="Z40" i="2"/>
  <c r="J11" i="10"/>
  <c r="Y37" i="2"/>
  <c r="Y38" i="2"/>
  <c r="W19" i="2"/>
  <c r="Y26" i="2"/>
  <c r="Y24" i="2"/>
  <c r="W17" i="2"/>
  <c r="X17" i="2"/>
  <c r="X38" i="2"/>
  <c r="X39" i="2"/>
  <c r="W16" i="2"/>
  <c r="Z39" i="2"/>
  <c r="Z41" i="2"/>
  <c r="J29" i="13"/>
  <c r="X15" i="2"/>
  <c r="W15" i="2"/>
  <c r="X19" i="2"/>
  <c r="Y41" i="2"/>
  <c r="Y39" i="2"/>
  <c r="Y23" i="2"/>
  <c r="Y22" i="2"/>
  <c r="X16" i="2"/>
  <c r="X37" i="2"/>
  <c r="X41" i="2"/>
  <c r="Z37" i="2"/>
  <c r="Z38" i="2"/>
  <c r="Y15" i="2" l="1"/>
  <c r="X11" i="2"/>
  <c r="Z26" i="2"/>
  <c r="W8" i="2"/>
  <c r="L11" i="10"/>
  <c r="X7" i="2"/>
  <c r="Z23" i="2"/>
  <c r="X18" i="2"/>
  <c r="X9" i="2"/>
  <c r="Y17" i="2"/>
  <c r="Y18" i="2"/>
  <c r="AA41" i="2"/>
  <c r="AA38" i="2"/>
  <c r="Y16" i="2"/>
  <c r="W7" i="2"/>
  <c r="Z24" i="2"/>
  <c r="Z25" i="2"/>
  <c r="W11" i="2"/>
  <c r="W10" i="2"/>
  <c r="AA40" i="2"/>
  <c r="W9" i="2"/>
  <c r="AA39" i="2"/>
  <c r="X8" i="2"/>
  <c r="K29" i="13"/>
  <c r="Z22" i="2"/>
  <c r="Y19" i="2"/>
  <c r="AA37" i="2"/>
  <c r="Z15" i="2" l="1"/>
  <c r="AA22" i="2"/>
  <c r="Z18" i="2"/>
  <c r="Y8" i="2"/>
  <c r="Y9" i="2"/>
  <c r="AA23" i="2"/>
  <c r="C14" i="7"/>
  <c r="Y7" i="2"/>
  <c r="M11" i="10"/>
  <c r="AA25" i="2"/>
  <c r="AA24" i="2"/>
  <c r="Z17" i="2"/>
  <c r="Y10" i="2"/>
  <c r="Y11" i="2"/>
  <c r="AA26" i="2"/>
  <c r="X10" i="2"/>
  <c r="Z16" i="2"/>
  <c r="Z19" i="2"/>
  <c r="AC9" i="10" l="1"/>
  <c r="E14" i="7"/>
  <c r="AA19" i="2"/>
  <c r="AA16" i="2"/>
  <c r="AA15" i="2"/>
  <c r="Z11" i="2"/>
  <c r="Z7" i="2"/>
  <c r="Z8" i="2"/>
  <c r="D14" i="7"/>
  <c r="AC10" i="10"/>
  <c r="Z9" i="2"/>
  <c r="AA17" i="2"/>
  <c r="AA18" i="2"/>
  <c r="Z10" i="2"/>
  <c r="N11" i="10"/>
  <c r="AC6" i="10" l="1"/>
  <c r="F14" i="7"/>
  <c r="AC5" i="10"/>
  <c r="AC7" i="10"/>
  <c r="AA11" i="2"/>
  <c r="C23" i="7"/>
  <c r="AE10" i="10"/>
  <c r="AA9" i="2"/>
  <c r="AA7" i="2"/>
  <c r="AA10" i="2"/>
  <c r="AC8" i="10"/>
  <c r="AA8" i="2"/>
  <c r="P11" i="10" l="1"/>
  <c r="AG10" i="10"/>
  <c r="AC11" i="10"/>
  <c r="E10" i="11"/>
  <c r="G14" i="7"/>
  <c r="C31" i="7"/>
  <c r="AF10" i="10"/>
  <c r="H14" i="7" l="1"/>
  <c r="E15" i="11"/>
  <c r="H30" i="7"/>
  <c r="AJ11" i="10"/>
  <c r="AD9" i="10" l="1"/>
  <c r="AD6" i="10"/>
  <c r="AD8" i="10"/>
  <c r="AD7" i="10"/>
  <c r="D23" i="7"/>
  <c r="AE9" i="10" l="1"/>
  <c r="E23" i="7"/>
  <c r="AE7" i="10"/>
  <c r="D31" i="7"/>
  <c r="AE6" i="10"/>
  <c r="Q11" i="10"/>
  <c r="AD5" i="10"/>
  <c r="AE8" i="10"/>
  <c r="G10" i="11" l="1"/>
  <c r="AF9" i="10"/>
  <c r="AK11" i="10"/>
  <c r="AD11" i="10"/>
  <c r="F10" i="11"/>
  <c r="F15" i="11" s="1"/>
  <c r="AF8" i="10"/>
  <c r="R11" i="10"/>
  <c r="AE5" i="10"/>
  <c r="AF7" i="10"/>
  <c r="AF6" i="10"/>
  <c r="F23" i="7"/>
  <c r="E31" i="7"/>
  <c r="G15" i="11" l="1"/>
  <c r="G23" i="7"/>
  <c r="H23" i="7"/>
  <c r="AG6" i="10"/>
  <c r="AG7" i="10"/>
  <c r="F31" i="7"/>
  <c r="AG8" i="10"/>
  <c r="S11" i="10"/>
  <c r="AF5" i="10"/>
  <c r="AL11" i="10"/>
  <c r="AE11" i="10"/>
  <c r="H10" i="11"/>
  <c r="AG9" i="10"/>
  <c r="H15" i="11" l="1"/>
  <c r="H27" i="7"/>
  <c r="G31" i="7"/>
  <c r="H28" i="7"/>
  <c r="H25" i="7"/>
  <c r="H29" i="7"/>
  <c r="T11" i="10"/>
  <c r="AG5" i="10"/>
  <c r="I10" i="11"/>
  <c r="H26" i="7"/>
  <c r="AM11" i="10"/>
  <c r="AF11" i="10"/>
  <c r="I15" i="11" l="1"/>
  <c r="H31" i="7"/>
  <c r="AN11" i="10"/>
  <c r="AG11" i="10"/>
  <c r="D55" i="7" l="1"/>
  <c r="D57" i="7"/>
  <c r="E13" i="9" s="1"/>
  <c r="E34" i="9" s="1"/>
  <c r="D56" i="7"/>
  <c r="D53" i="7"/>
  <c r="D54" i="7"/>
  <c r="F56" i="7" l="1"/>
  <c r="F55" i="7"/>
  <c r="F57" i="7"/>
  <c r="G13" i="9" s="1"/>
  <c r="G34" i="9" s="1"/>
  <c r="F53" i="7"/>
  <c r="F54" i="7"/>
  <c r="E57" i="7"/>
  <c r="F13" i="9" s="1"/>
  <c r="F34" i="9" s="1"/>
  <c r="E53" i="7"/>
  <c r="E55" i="7"/>
  <c r="E54" i="7"/>
  <c r="E56" i="7"/>
  <c r="G55" i="7"/>
  <c r="G54" i="7"/>
  <c r="G56" i="7"/>
  <c r="G53" i="7"/>
  <c r="G57" i="7"/>
  <c r="H13" i="9" s="1"/>
  <c r="H34" i="9" s="1"/>
  <c r="E9" i="8"/>
  <c r="E29" i="8" s="1"/>
  <c r="E18" i="9" s="1"/>
  <c r="E8" i="9"/>
  <c r="E11" i="9"/>
  <c r="E12" i="8"/>
  <c r="E21" i="9" s="1"/>
  <c r="E11" i="8"/>
  <c r="E20" i="9" s="1"/>
  <c r="E10" i="9"/>
  <c r="D40" i="7"/>
  <c r="J76" i="6"/>
  <c r="E9" i="9"/>
  <c r="E10" i="8"/>
  <c r="E30" i="8" s="1"/>
  <c r="E19" i="9" s="1"/>
  <c r="H12" i="8" l="1"/>
  <c r="H21" i="9" s="1"/>
  <c r="H11" i="9"/>
  <c r="F10" i="9"/>
  <c r="F11" i="8"/>
  <c r="F20" i="9" s="1"/>
  <c r="F40" i="7"/>
  <c r="H9" i="9"/>
  <c r="H10" i="8"/>
  <c r="H30" i="8" s="1"/>
  <c r="H19" i="9" s="1"/>
  <c r="G40" i="7"/>
  <c r="F9" i="8"/>
  <c r="F29" i="8" s="1"/>
  <c r="F18" i="9" s="1"/>
  <c r="F8" i="9"/>
  <c r="G9" i="8"/>
  <c r="G29" i="8" s="1"/>
  <c r="G18" i="9" s="1"/>
  <c r="G8" i="9"/>
  <c r="E30" i="9"/>
  <c r="D52" i="7"/>
  <c r="D49" i="7"/>
  <c r="E32" i="9"/>
  <c r="M76" i="6"/>
  <c r="H10" i="9"/>
  <c r="H11" i="8"/>
  <c r="H20" i="9" s="1"/>
  <c r="F12" i="8"/>
  <c r="F21" i="9" s="1"/>
  <c r="F11" i="9"/>
  <c r="K76" i="6"/>
  <c r="G11" i="8"/>
  <c r="G20" i="9" s="1"/>
  <c r="G10" i="9"/>
  <c r="E31" i="9"/>
  <c r="E29" i="9"/>
  <c r="H8" i="9"/>
  <c r="H9" i="8"/>
  <c r="H29" i="8" s="1"/>
  <c r="H18" i="9" s="1"/>
  <c r="F10" i="8"/>
  <c r="F30" i="8" s="1"/>
  <c r="F19" i="9" s="1"/>
  <c r="F9" i="9"/>
  <c r="E40" i="7"/>
  <c r="G10" i="8"/>
  <c r="G30" i="8" s="1"/>
  <c r="G19" i="9" s="1"/>
  <c r="G9" i="9"/>
  <c r="L76" i="6"/>
  <c r="G11" i="9"/>
  <c r="G12" i="8"/>
  <c r="G21" i="9" s="1"/>
  <c r="G32" i="9" l="1"/>
  <c r="H31" i="9"/>
  <c r="H29" i="9"/>
  <c r="E49" i="7"/>
  <c r="E52" i="7"/>
  <c r="H30" i="9"/>
  <c r="G30" i="9"/>
  <c r="F30" i="9"/>
  <c r="G29" i="9"/>
  <c r="F31" i="9"/>
  <c r="G52" i="7"/>
  <c r="G49" i="7"/>
  <c r="H32" i="9"/>
  <c r="G31" i="9"/>
  <c r="F32" i="9"/>
  <c r="E7" i="9"/>
  <c r="E8" i="8"/>
  <c r="D58" i="7"/>
  <c r="F29" i="9"/>
  <c r="F52" i="7"/>
  <c r="F49" i="7"/>
  <c r="G8" i="8" l="1"/>
  <c r="F58" i="7"/>
  <c r="G7" i="9"/>
  <c r="E12" i="9"/>
  <c r="E14" i="9" s="1"/>
  <c r="E15" i="9" s="1"/>
  <c r="F8" i="8"/>
  <c r="F7" i="9"/>
  <c r="E58" i="7"/>
  <c r="E13" i="8"/>
  <c r="E28" i="8"/>
  <c r="E17" i="9" s="1"/>
  <c r="E22" i="9" s="1"/>
  <c r="E24" i="9" s="1"/>
  <c r="H8" i="8"/>
  <c r="G58" i="7"/>
  <c r="H7" i="9"/>
  <c r="H28" i="8" l="1"/>
  <c r="H17" i="9" s="1"/>
  <c r="H22" i="9" s="1"/>
  <c r="H24" i="9" s="1"/>
  <c r="H13" i="8"/>
  <c r="F12" i="9"/>
  <c r="F14" i="9" s="1"/>
  <c r="F15" i="9" s="1"/>
  <c r="G12" i="9"/>
  <c r="G14" i="9" s="1"/>
  <c r="G15" i="9" s="1"/>
  <c r="E25" i="9"/>
  <c r="F28" i="8"/>
  <c r="F17" i="9" s="1"/>
  <c r="F22" i="9" s="1"/>
  <c r="F24" i="9" s="1"/>
  <c r="F13" i="8"/>
  <c r="H12" i="9"/>
  <c r="H14" i="9" s="1"/>
  <c r="H15" i="9" s="1"/>
  <c r="E28" i="9"/>
  <c r="E33" i="9" s="1"/>
  <c r="E35" i="9" s="1"/>
  <c r="G28" i="8"/>
  <c r="G17" i="9" s="1"/>
  <c r="G22" i="9" s="1"/>
  <c r="G24" i="9" s="1"/>
  <c r="G13" i="8"/>
  <c r="H28" i="9" l="1"/>
  <c r="H33" i="9" s="1"/>
  <c r="H35" i="9" s="1"/>
  <c r="F28" i="9"/>
  <c r="F33" i="9" s="1"/>
  <c r="F35" i="9" s="1"/>
  <c r="G25" i="9"/>
  <c r="F25" i="9"/>
  <c r="G28" i="9"/>
  <c r="G33" i="9" s="1"/>
  <c r="G35" i="9" s="1"/>
  <c r="H25" i="9"/>
  <c r="H35" i="7" l="1"/>
  <c r="H37" i="7"/>
  <c r="H34" i="7"/>
  <c r="C40" i="7"/>
  <c r="H39" i="7"/>
  <c r="H36" i="7"/>
  <c r="H38" i="7"/>
  <c r="I76" i="6"/>
  <c r="H40" i="7" l="1"/>
  <c r="H47" i="7"/>
  <c r="C56" i="7"/>
  <c r="H48" i="7"/>
  <c r="C57" i="7"/>
  <c r="H46" i="7"/>
  <c r="C55" i="7"/>
  <c r="H45" i="7"/>
  <c r="C54" i="7"/>
  <c r="H43" i="7"/>
  <c r="C52" i="7"/>
  <c r="C49" i="7"/>
  <c r="C53" i="7"/>
  <c r="H44" i="7"/>
  <c r="H49" i="7" l="1"/>
  <c r="H52" i="7"/>
  <c r="D7" i="9"/>
  <c r="C58" i="7"/>
  <c r="D8" i="8"/>
  <c r="D11" i="8"/>
  <c r="D20" i="9" s="1"/>
  <c r="I20" i="9" s="1"/>
  <c r="D10" i="9"/>
  <c r="H55" i="7"/>
  <c r="D13" i="9"/>
  <c r="H57" i="7"/>
  <c r="H53" i="7"/>
  <c r="D8" i="9"/>
  <c r="D9" i="8"/>
  <c r="D29" i="8" s="1"/>
  <c r="D18" i="9" s="1"/>
  <c r="I18" i="9" s="1"/>
  <c r="D9" i="9"/>
  <c r="H54" i="7"/>
  <c r="D10" i="8"/>
  <c r="D30" i="8" s="1"/>
  <c r="D19" i="9" s="1"/>
  <c r="I19" i="9" s="1"/>
  <c r="D12" i="8"/>
  <c r="D21" i="9" s="1"/>
  <c r="I21" i="9" s="1"/>
  <c r="H56" i="7"/>
  <c r="D11" i="9"/>
  <c r="H58" i="7" l="1"/>
  <c r="D34" i="9"/>
  <c r="I34" i="9" s="1"/>
  <c r="I13" i="9"/>
  <c r="D28" i="8"/>
  <c r="D17" i="9" s="1"/>
  <c r="D13" i="8"/>
  <c r="I11" i="9"/>
  <c r="D32" i="9"/>
  <c r="I32" i="9" s="1"/>
  <c r="D29" i="9"/>
  <c r="I29" i="9" s="1"/>
  <c r="I8" i="9"/>
  <c r="I10" i="9"/>
  <c r="D31" i="9"/>
  <c r="I31" i="9" s="1"/>
  <c r="I7" i="9"/>
  <c r="D12" i="9"/>
  <c r="D14" i="9" s="1"/>
  <c r="D15" i="9" s="1"/>
  <c r="D30" i="9"/>
  <c r="I30" i="9" s="1"/>
  <c r="I9" i="9"/>
  <c r="I12" i="9" l="1"/>
  <c r="I14" i="9" s="1"/>
  <c r="I15" i="9" s="1"/>
  <c r="D28" i="9"/>
  <c r="D22" i="9"/>
  <c r="D24" i="9" s="1"/>
  <c r="I17" i="9"/>
  <c r="I22" i="9" s="1"/>
  <c r="I24" i="9" s="1"/>
  <c r="I25" i="9" l="1"/>
  <c r="D25" i="9"/>
  <c r="I28" i="9"/>
  <c r="I33" i="9" s="1"/>
  <c r="I35" i="9" s="1"/>
  <c r="D33" i="9"/>
  <c r="D35" i="9" s="1"/>
</calcChain>
</file>

<file path=xl/sharedStrings.xml><?xml version="1.0" encoding="utf-8"?>
<sst xmlns="http://schemas.openxmlformats.org/spreadsheetml/2006/main" count="559" uniqueCount="188">
  <si>
    <t>Medium Density Housing</t>
  </si>
  <si>
    <t>U/Ground Service Installation</t>
  </si>
  <si>
    <t>Business Supply Projects</t>
  </si>
  <si>
    <t>Private Electric Line Repl</t>
  </si>
  <si>
    <t>Low Density Housing</t>
  </si>
  <si>
    <t>Meters T/Switches &amp; Services</t>
  </si>
  <si>
    <t>Recoverable &amp; Special Works</t>
  </si>
  <si>
    <t>Cogeneration Projects</t>
  </si>
  <si>
    <t>SCS Capex</t>
  </si>
  <si>
    <t>Total</t>
  </si>
  <si>
    <t>Source:  Regulatory Accounting Team</t>
  </si>
  <si>
    <t>Workcode</t>
  </si>
  <si>
    <t>CY2015</t>
  </si>
  <si>
    <t>CY2016</t>
  </si>
  <si>
    <t>CY2017</t>
  </si>
  <si>
    <t>CY2018</t>
  </si>
  <si>
    <t>CY2019</t>
  </si>
  <si>
    <t>CY2020</t>
  </si>
  <si>
    <t>104 - MEDIUM DENSITY HOUSING</t>
  </si>
  <si>
    <t>107 - U/GROUND SERVICE INSTALLATION</t>
  </si>
  <si>
    <t>108 - BUSINESS SUPPLY PROJECTS</t>
  </si>
  <si>
    <t>110 - LOW DENSITY HOUSING</t>
  </si>
  <si>
    <t>118 - COGENERATION PROJECTS</t>
  </si>
  <si>
    <t>CY2010</t>
  </si>
  <si>
    <t>CY2011</t>
  </si>
  <si>
    <t>CY2012</t>
  </si>
  <si>
    <t>CY2013</t>
  </si>
  <si>
    <t>CY2014</t>
  </si>
  <si>
    <t>Actual</t>
  </si>
  <si>
    <t>Forecast</t>
  </si>
  <si>
    <t>Direct Expenditure (In $2014)</t>
  </si>
  <si>
    <t>Average Unit Cost per connection ($000's)</t>
  </si>
  <si>
    <t>Escalation Index</t>
  </si>
  <si>
    <t>Allocation rate to Direct Capex</t>
  </si>
  <si>
    <t>Customer Connections Splits</t>
  </si>
  <si>
    <t>Direct Labour Cost</t>
  </si>
  <si>
    <t>Direct Material Cost</t>
  </si>
  <si>
    <t>Contracts Cost</t>
  </si>
  <si>
    <t>Other Cost</t>
  </si>
  <si>
    <t>Direct Labour Unit Cost ($2014)</t>
  </si>
  <si>
    <t>Direct Material Unit Cost ($2014)</t>
  </si>
  <si>
    <t>Direct Contracts Unit Cost ($2014)</t>
  </si>
  <si>
    <t>Direct Other Unit Cost ($2014)</t>
  </si>
  <si>
    <t>With Escalators</t>
  </si>
  <si>
    <t>Excluding real cost escalators</t>
  </si>
  <si>
    <t>Connections Capex Forecast</t>
  </si>
  <si>
    <t>Other Customer Capex - Non connection related</t>
  </si>
  <si>
    <t>Reg Forecast</t>
  </si>
  <si>
    <t>Direct Expenditure</t>
  </si>
  <si>
    <t>Tenix OH's</t>
  </si>
  <si>
    <t>Direct Exp (In $2014 dollars)</t>
  </si>
  <si>
    <t>Tenix OH</t>
  </si>
  <si>
    <t>Source: Oracle report: 109 112 116 Capex (Direct) 2011-13.xlsm</t>
  </si>
  <si>
    <t>Labour</t>
  </si>
  <si>
    <t>Materials</t>
  </si>
  <si>
    <t>Contracts</t>
  </si>
  <si>
    <t>Other</t>
  </si>
  <si>
    <t>Gross Capex $2014</t>
  </si>
  <si>
    <t>109 - Private Electric Line Repl</t>
  </si>
  <si>
    <t>Gross Capex - End $2015</t>
  </si>
  <si>
    <t>109 - PRIVATE ELECTRIC LINE REPL</t>
  </si>
  <si>
    <t>Gross Capex</t>
  </si>
  <si>
    <t>Contrib</t>
  </si>
  <si>
    <t>Recovered</t>
  </si>
  <si>
    <t>$2013</t>
  </si>
  <si>
    <t>Cap OH</t>
  </si>
  <si>
    <t>Direct</t>
  </si>
  <si>
    <t>Average</t>
  </si>
  <si>
    <t>CY13-14</t>
  </si>
  <si>
    <t>Customer Contributions - End $2015</t>
  </si>
  <si>
    <t>Net Capex - End $2015</t>
  </si>
  <si>
    <t>CPI - 2014 to nominal</t>
  </si>
  <si>
    <t>Net inflation</t>
  </si>
  <si>
    <t>Gross Capex - $2014</t>
  </si>
  <si>
    <t>DIRECT MATERIAL COST</t>
  </si>
  <si>
    <t>DIRECT LABOUR COST</t>
  </si>
  <si>
    <t>OTHER COST</t>
  </si>
  <si>
    <t>CHECK</t>
  </si>
  <si>
    <t>Average over historic period (2010-14)</t>
  </si>
  <si>
    <t>Source: Connections Capex for Tom_v3.xlsx (Provided by Rohan Harris initially on 23/12/14 and updated with 2014 actuals)</t>
  </si>
  <si>
    <t># Actual connections based on 2 year rolling avg of number of lots (excluding business supply projects and Co-gen projects)</t>
  </si>
  <si>
    <t>Avg over historic period 2010-13</t>
  </si>
  <si>
    <t>RESIDENTIAL</t>
  </si>
  <si>
    <t>COMMERCIAL/INDUSTRIAL</t>
  </si>
  <si>
    <t>SUBDIVISION</t>
  </si>
  <si>
    <t>EMBEDDED GENERATION</t>
  </si>
  <si>
    <t>Code</t>
  </si>
  <si>
    <t>Direct costs only</t>
  </si>
  <si>
    <t>TOTAL</t>
  </si>
  <si>
    <t>CONNECTION SUBCATEGORY</t>
  </si>
  <si>
    <t>$000's, End $2015</t>
  </si>
  <si>
    <t>SUBTOTAL RESIDENTIAL</t>
  </si>
  <si>
    <t>EDPR RIN Template Outputs</t>
  </si>
  <si>
    <t>n/a</t>
  </si>
  <si>
    <t>TOTAL DIRECT (incl Tenix OH)</t>
  </si>
  <si>
    <t>Connections Forecast Assumptions</t>
  </si>
  <si>
    <t>Connection Category</t>
  </si>
  <si>
    <t>Unit Rate</t>
  </si>
  <si>
    <t>Volume</t>
  </si>
  <si>
    <t>CY14 historical unit rate</t>
  </si>
  <si>
    <t>Historical proportion of forecast residential connections</t>
  </si>
  <si>
    <t>5 yr historical avg unit rate (2010-14)</t>
  </si>
  <si>
    <t>Historical proportion of forecast non-residential connections</t>
  </si>
  <si>
    <t>Private Electric Line Replacement</t>
  </si>
  <si>
    <t>5 yr historical avg direct costs incurred (2010-14)</t>
  </si>
  <si>
    <t>N/A - forecast driven by historical costs incurred</t>
  </si>
  <si>
    <t>4 yr historical avg direct costs incurred (2010-13)</t>
  </si>
  <si>
    <t>(Note, this activity is excluded from total Connections Forecast)</t>
  </si>
  <si>
    <t>(This activity is excluded from Connections Forecast)</t>
  </si>
  <si>
    <t>Direct Costs excluding escalators ($2014)</t>
  </si>
  <si>
    <t>Direct Costs including escalators ($2014)</t>
  </si>
  <si>
    <t>Total Direct $2014 incl escalators (excl Tenix OH)</t>
  </si>
  <si>
    <t>Total Direct $2014 incl escalators (incl Tenix OH)</t>
  </si>
  <si>
    <t>AusNet Overheads Allocation</t>
  </si>
  <si>
    <t>Tenix OH Allocation</t>
  </si>
  <si>
    <t>In Thousands</t>
  </si>
  <si>
    <t>Tenix OH Total (incl 109, 112, 116)  ($2014)</t>
  </si>
  <si>
    <t>In $2014 ($000's)</t>
  </si>
  <si>
    <t>End $2015 ($000's)</t>
  </si>
  <si>
    <t>1.  Assumptions</t>
  </si>
  <si>
    <t>3. Connections (Historical / Forecast)</t>
  </si>
  <si>
    <t>4. Capital Expenditure Forecast</t>
  </si>
  <si>
    <t>5. Customer Contributions Analysis</t>
  </si>
  <si>
    <t>6.  Summary Output - Total Gross, Contributions &amp; Net Expenditure</t>
  </si>
  <si>
    <t>7. EDPR RIN Outputs</t>
  </si>
  <si>
    <t>2.5 Connections</t>
  </si>
  <si>
    <t>a.</t>
  </si>
  <si>
    <t>b.</t>
  </si>
  <si>
    <t>c.</t>
  </si>
  <si>
    <t>d.</t>
  </si>
  <si>
    <t>Tenix Overheads Allocations</t>
  </si>
  <si>
    <t>Total Expenditure Forecast</t>
  </si>
  <si>
    <t>Historical Cost recovery</t>
  </si>
  <si>
    <t>Contributions Forecast</t>
  </si>
  <si>
    <t>2.12 Input Tables</t>
  </si>
  <si>
    <t>Contributions as a proportion of Gross Capex (excl CFC's)</t>
  </si>
  <si>
    <t>Forecast Customer Contributions</t>
  </si>
  <si>
    <t>Historical Cost Recovery</t>
  </si>
  <si>
    <t>Connections Forecast Summary</t>
  </si>
  <si>
    <t>CPI - 8 capital cities</t>
  </si>
  <si>
    <t>Connections Expenditure Forecast - All activities</t>
  </si>
  <si>
    <t>Non-Connection related Direct Expenditure Forecast</t>
  </si>
  <si>
    <t>Connection related Direct Expenditure Forecast</t>
  </si>
  <si>
    <t>CPI $2013 to $2014 (1 year lagged)</t>
  </si>
  <si>
    <t>CPI $2014 to End $2015 (1 year lagged)</t>
  </si>
  <si>
    <t>Thousands</t>
  </si>
  <si>
    <t>Other Lookups</t>
  </si>
  <si>
    <t>Table of Contents</t>
  </si>
  <si>
    <t>(This activity is excluded from Connections forecast as this is reported under Reinforcement &amp; Safety Capex)</t>
  </si>
  <si>
    <t>Table A:  Basis of Forecast Unit rates &amp; Volumes by Work code</t>
  </si>
  <si>
    <t>Underlying forecast connections supplied by Revenue Forecasting Team</t>
  </si>
  <si>
    <t>CONTRACT COST (incl Tenix OH)</t>
  </si>
  <si>
    <r>
      <t xml:space="preserve">Estimated historic &amp; forecast Connections for Capex </t>
    </r>
    <r>
      <rPr>
        <b/>
        <vertAlign val="superscript"/>
        <sz val="11"/>
        <color theme="1"/>
        <rFont val="Calibri"/>
        <family val="2"/>
      </rPr>
      <t>#</t>
    </r>
  </si>
  <si>
    <t>Contributions based on Current recovery rates</t>
  </si>
  <si>
    <t>Adjusted Contributions following policy change</t>
  </si>
  <si>
    <t>Proposed % change to base Customer Contributions (effective from 1 Jan 2016)</t>
  </si>
  <si>
    <t>Customer Capex work codes allocation for Reg Accounts purposes</t>
  </si>
  <si>
    <t>Connections</t>
  </si>
  <si>
    <t>Tenix Overheads Allocation</t>
  </si>
  <si>
    <t>Per AusNet Services 2014 Regulatory Accounts</t>
  </si>
  <si>
    <t>2. Regulatory &amp; Financial Allocations</t>
  </si>
  <si>
    <t>Regulatory &amp; Financial Allocations</t>
  </si>
  <si>
    <t>Check</t>
  </si>
  <si>
    <t>Expenditure Splits - per AusNet Services' Accounting systems</t>
  </si>
  <si>
    <t>Note, actual overheads and contributions sourced from AusNet Services' finance systems</t>
  </si>
  <si>
    <t>Labour Type</t>
  </si>
  <si>
    <t>Internal labour real rate</t>
  </si>
  <si>
    <t>Internal labour index</t>
  </si>
  <si>
    <t>External labour real rate</t>
  </si>
  <si>
    <t>External labour index</t>
  </si>
  <si>
    <t>Labour Escalation</t>
  </si>
  <si>
    <t>Total Gross Capex (End $2015)</t>
  </si>
  <si>
    <t>Total Contributions (End $2015)</t>
  </si>
  <si>
    <t>Total Net Capex (End $2015)</t>
  </si>
  <si>
    <t>Average contribution rate</t>
  </si>
  <si>
    <t>2016-20</t>
  </si>
  <si>
    <t>Direct excl Tenix OH's ($2014)</t>
  </si>
  <si>
    <t>Tenix OH's ($2014)</t>
  </si>
  <si>
    <t>Direct + Tenix OH's ($2014)</t>
  </si>
  <si>
    <t>AusNet Overheads ($2014)</t>
  </si>
  <si>
    <t>Customer Capex portion ($2014)</t>
  </si>
  <si>
    <t>Tenix overheads to be allocated (escalated)</t>
  </si>
  <si>
    <t>Escalation factor (per D Comrie email 7/1/15)</t>
  </si>
  <si>
    <t xml:space="preserve">2016 EBA-based labour escalator, 2017-20 real rates based on average of CIE &amp; AER Preliminary Decision EGWWS WPI forecast </t>
  </si>
  <si>
    <t xml:space="preserve">2016-20 real rates based on average of CIE &amp; AER Preliminary Decision Construction WPI forecast </t>
  </si>
  <si>
    <t>Source: 2016-20 real values per 'AusNet Services - 2016-2020 EDPR Revised Regulatory Proposal Opex Model.xlsx'</t>
  </si>
  <si>
    <t>Source: 'AST Distribution Capex Tables for Revised Proposal (Confidential).xlsx'</t>
  </si>
  <si>
    <t>Source:  R. Harris (Oakley Greenwood), 6/12/15</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</si>
</sst>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Red]\-&quot;$&quot;#,##0"/>
    <numFmt numFmtId="43" formatCode="_-* #,##0.00_-;\-* #,##0.00_-;_-* &quot;-&quot;??_-;_-@_-"/>
    <numFmt numFmtId="164" formatCode="&quot;$&quot;#,##0_);[Red]\(&quot;$&quot;#,##0\)"/>
    <numFmt numFmtId="165" formatCode="&quot;$&quot;#,##0.00_);[Red]\(&quot;$&quot;#,##0.00\)"/>
    <numFmt numFmtId="166" formatCode="0.000"/>
    <numFmt numFmtId="167" formatCode="0.0%"/>
    <numFmt numFmtId="168" formatCode="&quot;$&quot;#,##0.00;[Red]&quot;$&quot;#,##0.00"/>
    <numFmt numFmtId="169" formatCode="&quot;$&quot;#,##0;[Red]&quot;$&quot;#,##0"/>
    <numFmt numFmtId="170" formatCode="_-* #,##0.0_-;\-* #,##0.0_-;_-* &quot;-&quot;??_-;_-@_-"/>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i/>
      <sz val="11"/>
      <color theme="1"/>
      <name val="Calibri"/>
      <family val="2"/>
      <scheme val="minor"/>
    </font>
    <font>
      <u/>
      <sz val="11"/>
      <color theme="1"/>
      <name val="Calibri"/>
      <family val="2"/>
      <scheme val="minor"/>
    </font>
    <font>
      <b/>
      <sz val="11"/>
      <color rgb="FFFF0000"/>
      <name val="Calibri"/>
      <family val="2"/>
      <scheme val="minor"/>
    </font>
    <font>
      <sz val="11"/>
      <name val="Calibri"/>
      <family val="2"/>
      <scheme val="minor"/>
    </font>
    <font>
      <b/>
      <u/>
      <sz val="11"/>
      <color theme="1"/>
      <name val="Calibri"/>
      <family val="2"/>
      <scheme val="minor"/>
    </font>
    <font>
      <sz val="11"/>
      <color theme="3"/>
      <name val="Calibri"/>
      <family val="2"/>
      <scheme val="minor"/>
    </font>
    <font>
      <b/>
      <sz val="14"/>
      <color rgb="FF002060"/>
      <name val="Calibri"/>
      <family val="2"/>
      <scheme val="minor"/>
    </font>
    <font>
      <b/>
      <sz val="11"/>
      <color theme="3"/>
      <name val="Calibri"/>
      <family val="2"/>
      <scheme val="minor"/>
    </font>
    <font>
      <b/>
      <sz val="11"/>
      <name val="Calibri"/>
      <family val="2"/>
      <scheme val="minor"/>
    </font>
    <font>
      <sz val="18"/>
      <color rgb="FFFF0000"/>
      <name val="Calibri"/>
      <family val="2"/>
      <scheme val="minor"/>
    </font>
    <font>
      <u/>
      <sz val="11"/>
      <color theme="10"/>
      <name val="Calibri"/>
      <family val="2"/>
      <scheme val="minor"/>
    </font>
    <font>
      <b/>
      <sz val="11"/>
      <color rgb="FF002060"/>
      <name val="Calibri"/>
      <family val="2"/>
      <scheme val="minor"/>
    </font>
    <font>
      <sz val="11"/>
      <color rgb="FF002060"/>
      <name val="Calibri"/>
      <family val="2"/>
      <scheme val="minor"/>
    </font>
    <font>
      <b/>
      <sz val="12"/>
      <color theme="1"/>
      <name val="Calibri"/>
      <family val="2"/>
      <scheme val="minor"/>
    </font>
    <font>
      <b/>
      <sz val="16"/>
      <color rgb="FF002060"/>
      <name val="Calibri"/>
      <family val="2"/>
      <scheme val="minor"/>
    </font>
    <font>
      <b/>
      <vertAlign val="superscript"/>
      <sz val="11"/>
      <color theme="1"/>
      <name val="Calibri"/>
      <family val="2"/>
    </font>
    <font>
      <b/>
      <i/>
      <sz val="11"/>
      <color rgb="FFFF0000"/>
      <name val="Calibri"/>
      <family val="2"/>
      <scheme val="minor"/>
    </font>
    <font>
      <u/>
      <sz val="10"/>
      <color theme="10"/>
      <name val="Calibri"/>
      <family val="2"/>
      <scheme val="minor"/>
    </font>
  </fonts>
  <fills count="13">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FFCC"/>
        <bgColor indexed="64"/>
      </patternFill>
    </fill>
    <fill>
      <patternFill patternType="solid">
        <fgColor theme="6" tint="0.79998168889431442"/>
        <bgColor indexed="64"/>
      </patternFill>
    </fill>
    <fill>
      <patternFill patternType="solid">
        <fgColor rgb="FFCCFFFF"/>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1"/>
        <bgColor indexed="64"/>
      </patternFill>
    </fill>
  </fills>
  <borders count="12">
    <border>
      <left/>
      <right/>
      <top/>
      <bottom/>
      <diagonal/>
    </border>
    <border>
      <left/>
      <right/>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s>
  <cellStyleXfs count="4">
    <xf numFmtId="0" fontId="0" fillId="0" borderId="0"/>
    <xf numFmtId="9" fontId="1" fillId="0" borderId="0" applyFont="0" applyFill="0" applyBorder="0" applyAlignment="0" applyProtection="0"/>
    <xf numFmtId="0" fontId="14" fillId="0" borderId="0" applyNumberFormat="0" applyFill="0" applyBorder="0" applyAlignment="0" applyProtection="0"/>
    <xf numFmtId="43" fontId="1" fillId="0" borderId="0" applyFont="0" applyFill="0" applyBorder="0" applyAlignment="0" applyProtection="0"/>
  </cellStyleXfs>
  <cellXfs count="150">
    <xf numFmtId="0" fontId="0" fillId="0" borderId="0" xfId="0"/>
    <xf numFmtId="0" fontId="2" fillId="0" borderId="0" xfId="0" applyFont="1"/>
    <xf numFmtId="0" fontId="0" fillId="0" borderId="0" xfId="0" applyFont="1"/>
    <xf numFmtId="0" fontId="3" fillId="0" borderId="0" xfId="0" applyFont="1"/>
    <xf numFmtId="0" fontId="2" fillId="0" borderId="0" xfId="0" applyFont="1" applyAlignment="1">
      <alignment horizontal="center"/>
    </xf>
    <xf numFmtId="164" fontId="0" fillId="0" borderId="0" xfId="0" applyNumberFormat="1" applyFont="1"/>
    <xf numFmtId="164" fontId="0" fillId="0" borderId="2" xfId="0" applyNumberFormat="1" applyFont="1" applyBorder="1"/>
    <xf numFmtId="164" fontId="0" fillId="0" borderId="0" xfId="0" applyNumberFormat="1" applyFont="1" applyBorder="1"/>
    <xf numFmtId="164" fontId="0" fillId="0" borderId="4" xfId="0" applyNumberFormat="1" applyFont="1" applyBorder="1"/>
    <xf numFmtId="166" fontId="0" fillId="0" borderId="0" xfId="0" applyNumberFormat="1" applyFont="1"/>
    <xf numFmtId="0" fontId="0" fillId="0" borderId="0" xfId="0" quotePrefix="1" applyFont="1" applyAlignment="1">
      <alignment horizontal="center"/>
    </xf>
    <xf numFmtId="6" fontId="0" fillId="0" borderId="0" xfId="0" quotePrefix="1" applyNumberFormat="1" applyFont="1" applyAlignment="1">
      <alignment horizontal="center"/>
    </xf>
    <xf numFmtId="0" fontId="0" fillId="3" borderId="0" xfId="0" applyFont="1" applyFill="1" applyAlignment="1">
      <alignment horizontal="center"/>
    </xf>
    <xf numFmtId="0" fontId="0" fillId="0" borderId="0" xfId="0" applyFont="1" applyAlignment="1">
      <alignment horizontal="center"/>
    </xf>
    <xf numFmtId="0" fontId="4" fillId="0" borderId="0" xfId="0" applyFont="1"/>
    <xf numFmtId="0" fontId="5" fillId="0" borderId="0" xfId="0" applyFont="1"/>
    <xf numFmtId="0" fontId="2" fillId="3" borderId="0" xfId="0" applyFont="1" applyFill="1" applyAlignment="1">
      <alignment horizontal="center"/>
    </xf>
    <xf numFmtId="3" fontId="0" fillId="0" borderId="0" xfId="0" applyNumberFormat="1" applyFont="1"/>
    <xf numFmtId="9" fontId="0" fillId="0" borderId="0" xfId="1" applyFont="1"/>
    <xf numFmtId="9" fontId="0" fillId="3" borderId="0" xfId="1" applyFont="1" applyFill="1"/>
    <xf numFmtId="3" fontId="0" fillId="3" borderId="0" xfId="0" applyNumberFormat="1" applyFont="1" applyFill="1"/>
    <xf numFmtId="3" fontId="0" fillId="0" borderId="4" xfId="0" applyNumberFormat="1" applyFont="1" applyBorder="1"/>
    <xf numFmtId="167" fontId="0" fillId="0" borderId="0" xfId="1" applyNumberFormat="1" applyFont="1"/>
    <xf numFmtId="0" fontId="0" fillId="0" borderId="0" xfId="0" applyFont="1" applyFill="1"/>
    <xf numFmtId="0" fontId="4" fillId="0" borderId="0" xfId="0" applyFont="1" applyFill="1"/>
    <xf numFmtId="0" fontId="2" fillId="0" borderId="0" xfId="0" applyFont="1" applyFill="1"/>
    <xf numFmtId="164" fontId="0" fillId="8" borderId="0" xfId="0" applyNumberFormat="1" applyFont="1" applyFill="1"/>
    <xf numFmtId="9" fontId="0" fillId="0" borderId="0" xfId="1" applyFont="1" applyBorder="1"/>
    <xf numFmtId="3" fontId="0" fillId="0" borderId="2" xfId="0" applyNumberFormat="1" applyFont="1" applyBorder="1"/>
    <xf numFmtId="3" fontId="0" fillId="0" borderId="0" xfId="0" applyNumberFormat="1" applyFont="1" applyFill="1"/>
    <xf numFmtId="0" fontId="6" fillId="0" borderId="0" xfId="0" applyFont="1"/>
    <xf numFmtId="3" fontId="0" fillId="0" borderId="1" xfId="0" applyNumberFormat="1" applyFont="1" applyBorder="1"/>
    <xf numFmtId="0" fontId="7" fillId="0" borderId="0" xfId="0" applyFont="1"/>
    <xf numFmtId="165" fontId="0" fillId="0" borderId="0" xfId="0" applyNumberFormat="1" applyFont="1"/>
    <xf numFmtId="0" fontId="0" fillId="0" borderId="1" xfId="0" applyFont="1" applyBorder="1"/>
    <xf numFmtId="3" fontId="2" fillId="0" borderId="0" xfId="0" applyNumberFormat="1" applyFont="1"/>
    <xf numFmtId="3" fontId="2" fillId="5" borderId="0" xfId="0" applyNumberFormat="1" applyFont="1" applyFill="1"/>
    <xf numFmtId="1" fontId="0" fillId="0" borderId="0" xfId="0" applyNumberFormat="1" applyFont="1" applyFill="1"/>
    <xf numFmtId="1" fontId="3" fillId="0" borderId="0" xfId="0" applyNumberFormat="1" applyFont="1" applyFill="1"/>
    <xf numFmtId="0" fontId="8" fillId="0" borderId="0" xfId="0" applyFont="1"/>
    <xf numFmtId="9" fontId="0" fillId="0" borderId="0" xfId="0" applyNumberFormat="1" applyFont="1"/>
    <xf numFmtId="0" fontId="0" fillId="6" borderId="0" xfId="0" applyFont="1" applyFill="1"/>
    <xf numFmtId="9" fontId="0" fillId="6" borderId="0" xfId="0" applyNumberFormat="1" applyFont="1" applyFill="1"/>
    <xf numFmtId="0" fontId="0" fillId="0" borderId="0" xfId="0" applyFont="1" applyFill="1" applyAlignment="1">
      <alignment vertical="center"/>
    </xf>
    <xf numFmtId="0" fontId="0" fillId="4" borderId="3" xfId="0" applyFont="1" applyFill="1" applyBorder="1" applyAlignment="1">
      <alignment vertical="center"/>
    </xf>
    <xf numFmtId="167" fontId="0" fillId="4" borderId="3" xfId="1" applyNumberFormat="1" applyFont="1" applyFill="1" applyBorder="1" applyAlignment="1">
      <alignment vertical="center"/>
    </xf>
    <xf numFmtId="0" fontId="0" fillId="4" borderId="3" xfId="0" applyFont="1" applyFill="1" applyBorder="1"/>
    <xf numFmtId="0" fontId="0" fillId="0" borderId="0" xfId="0" quotePrefix="1" applyFont="1"/>
    <xf numFmtId="168" fontId="0" fillId="0" borderId="0" xfId="0" applyNumberFormat="1" applyFont="1"/>
    <xf numFmtId="0" fontId="2" fillId="0" borderId="0" xfId="0" applyFont="1" applyAlignment="1">
      <alignment horizontal="center"/>
    </xf>
    <xf numFmtId="0" fontId="0" fillId="0" borderId="0" xfId="0" applyAlignment="1">
      <alignment horizontal="center"/>
    </xf>
    <xf numFmtId="3" fontId="0" fillId="0" borderId="0" xfId="0" applyNumberFormat="1"/>
    <xf numFmtId="3" fontId="0" fillId="0" borderId="1" xfId="0" applyNumberFormat="1" applyBorder="1"/>
    <xf numFmtId="0" fontId="9" fillId="0" borderId="0" xfId="0" applyFont="1"/>
    <xf numFmtId="0" fontId="0" fillId="2" borderId="0" xfId="0" applyFill="1"/>
    <xf numFmtId="0" fontId="10" fillId="2" borderId="0" xfId="0" applyFont="1" applyFill="1"/>
    <xf numFmtId="164" fontId="0" fillId="0" borderId="0" xfId="0" applyNumberFormat="1" applyFont="1" applyAlignment="1">
      <alignment horizontal="right"/>
    </xf>
    <xf numFmtId="3" fontId="0" fillId="0" borderId="0" xfId="0" applyNumberFormat="1" applyFont="1" applyBorder="1"/>
    <xf numFmtId="0" fontId="2" fillId="0" borderId="10" xfId="0" applyFont="1" applyBorder="1" applyAlignment="1">
      <alignment horizontal="center"/>
    </xf>
    <xf numFmtId="0" fontId="2" fillId="0" borderId="0" xfId="0" applyFont="1" applyBorder="1" applyAlignment="1">
      <alignment horizontal="center"/>
    </xf>
    <xf numFmtId="0" fontId="2" fillId="0" borderId="11" xfId="0" applyFont="1" applyBorder="1" applyAlignment="1">
      <alignment horizontal="center"/>
    </xf>
    <xf numFmtId="3" fontId="0" fillId="0" borderId="10" xfId="0" applyNumberFormat="1" applyFont="1" applyBorder="1"/>
    <xf numFmtId="3" fontId="0" fillId="0" borderId="11" xfId="0" applyNumberFormat="1" applyFont="1" applyBorder="1"/>
    <xf numFmtId="3" fontId="0" fillId="0" borderId="5" xfId="0" applyNumberFormat="1" applyFont="1" applyBorder="1"/>
    <xf numFmtId="3" fontId="0" fillId="0" borderId="6" xfId="0" applyNumberFormat="1" applyFont="1" applyBorder="1"/>
    <xf numFmtId="0" fontId="2" fillId="0" borderId="7" xfId="0" applyFont="1" applyBorder="1" applyAlignment="1">
      <alignment horizontal="center"/>
    </xf>
    <xf numFmtId="0" fontId="2" fillId="0" borderId="9" xfId="0" applyFont="1" applyBorder="1" applyAlignment="1">
      <alignment horizontal="center"/>
    </xf>
    <xf numFmtId="0" fontId="2" fillId="0" borderId="8" xfId="0" applyFont="1" applyBorder="1" applyAlignment="1">
      <alignment horizontal="center"/>
    </xf>
    <xf numFmtId="0" fontId="2" fillId="0" borderId="0" xfId="0" applyFont="1" applyAlignment="1">
      <alignment horizontal="center"/>
    </xf>
    <xf numFmtId="0" fontId="0" fillId="7" borderId="0" xfId="0" applyFont="1" applyFill="1"/>
    <xf numFmtId="0" fontId="2" fillId="0" borderId="3" xfId="0" applyFont="1" applyBorder="1"/>
    <xf numFmtId="0" fontId="2" fillId="0" borderId="3" xfId="0" applyFont="1" applyBorder="1" applyAlignment="1">
      <alignment horizontal="center"/>
    </xf>
    <xf numFmtId="0" fontId="0" fillId="0" borderId="3" xfId="0" applyBorder="1" applyAlignment="1">
      <alignment vertical="center"/>
    </xf>
    <xf numFmtId="0" fontId="0" fillId="0" borderId="3" xfId="0" applyBorder="1" applyAlignment="1">
      <alignment horizontal="center" vertical="center"/>
    </xf>
    <xf numFmtId="9" fontId="0" fillId="0" borderId="0" xfId="0" applyNumberFormat="1" applyFont="1" applyFill="1"/>
    <xf numFmtId="0" fontId="12" fillId="0" borderId="0" xfId="0" applyFont="1"/>
    <xf numFmtId="0" fontId="0" fillId="4" borderId="0" xfId="0" applyFill="1"/>
    <xf numFmtId="0" fontId="13" fillId="0" borderId="0" xfId="0" applyFont="1"/>
    <xf numFmtId="0" fontId="0" fillId="4" borderId="0" xfId="0" applyFill="1" applyAlignment="1">
      <alignment horizontal="center"/>
    </xf>
    <xf numFmtId="0" fontId="14" fillId="4" borderId="0" xfId="2" applyFill="1"/>
    <xf numFmtId="0" fontId="15" fillId="4" borderId="0" xfId="2" applyFont="1" applyFill="1"/>
    <xf numFmtId="0" fontId="16" fillId="4" borderId="0" xfId="0" applyFont="1" applyFill="1" applyAlignment="1">
      <alignment horizontal="right"/>
    </xf>
    <xf numFmtId="0" fontId="2" fillId="0" borderId="0" xfId="0" applyFont="1" applyAlignment="1"/>
    <xf numFmtId="0" fontId="17" fillId="0" borderId="0" xfId="0" applyFont="1"/>
    <xf numFmtId="0" fontId="18" fillId="4" borderId="0" xfId="0" applyFont="1" applyFill="1"/>
    <xf numFmtId="169" fontId="0" fillId="0" borderId="0" xfId="0" applyNumberFormat="1" applyFont="1"/>
    <xf numFmtId="0" fontId="20" fillId="0" borderId="0" xfId="0" applyFont="1" applyFill="1"/>
    <xf numFmtId="0" fontId="11" fillId="7" borderId="0" xfId="0" applyFont="1" applyFill="1"/>
    <xf numFmtId="0" fontId="0" fillId="9" borderId="0" xfId="0" applyFont="1" applyFill="1"/>
    <xf numFmtId="0" fontId="10" fillId="4" borderId="0" xfId="2" applyFont="1" applyFill="1"/>
    <xf numFmtId="0" fontId="10" fillId="0" borderId="0" xfId="2" applyFont="1" applyFill="1"/>
    <xf numFmtId="0" fontId="21" fillId="0" borderId="0" xfId="2" applyFont="1" applyFill="1"/>
    <xf numFmtId="0" fontId="0" fillId="0" borderId="0" xfId="0" applyFill="1"/>
    <xf numFmtId="0" fontId="3" fillId="0" borderId="0" xfId="0" applyFont="1" applyFill="1"/>
    <xf numFmtId="0" fontId="21" fillId="2" borderId="0" xfId="2" applyFont="1" applyFill="1"/>
    <xf numFmtId="0" fontId="2" fillId="4" borderId="3" xfId="0" applyFont="1" applyFill="1" applyBorder="1" applyAlignment="1">
      <alignment horizontal="center" wrapText="1"/>
    </xf>
    <xf numFmtId="0" fontId="2" fillId="4" borderId="3" xfId="0" applyFont="1" applyFill="1" applyBorder="1" applyAlignment="1">
      <alignment horizontal="center"/>
    </xf>
    <xf numFmtId="0" fontId="0" fillId="4" borderId="3" xfId="0" applyFill="1" applyBorder="1"/>
    <xf numFmtId="10" fontId="0" fillId="4" borderId="3" xfId="0" applyNumberFormat="1" applyFill="1" applyBorder="1"/>
    <xf numFmtId="10" fontId="0" fillId="0" borderId="3" xfId="0" applyNumberFormat="1" applyFill="1" applyBorder="1"/>
    <xf numFmtId="166" fontId="0" fillId="4" borderId="3" xfId="0" applyNumberFormat="1" applyFill="1" applyBorder="1"/>
    <xf numFmtId="0" fontId="2" fillId="0" borderId="5" xfId="0" applyFont="1" applyBorder="1"/>
    <xf numFmtId="0" fontId="0" fillId="0" borderId="5" xfId="0" applyBorder="1" applyAlignment="1">
      <alignment vertical="center"/>
    </xf>
    <xf numFmtId="0" fontId="0" fillId="4" borderId="3" xfId="0" applyFill="1" applyBorder="1" applyAlignment="1">
      <alignment vertical="center"/>
    </xf>
    <xf numFmtId="0" fontId="0" fillId="4" borderId="3" xfId="0" applyFill="1" applyBorder="1" applyAlignment="1">
      <alignment horizontal="center" vertical="center"/>
    </xf>
    <xf numFmtId="0" fontId="4" fillId="4" borderId="0" xfId="0" applyFont="1" applyFill="1"/>
    <xf numFmtId="9" fontId="0" fillId="0" borderId="0" xfId="1" applyNumberFormat="1" applyFont="1" applyBorder="1"/>
    <xf numFmtId="164" fontId="2" fillId="0" borderId="4" xfId="0" applyNumberFormat="1" applyFont="1" applyBorder="1"/>
    <xf numFmtId="10" fontId="0" fillId="11" borderId="3" xfId="0" applyNumberFormat="1" applyFill="1" applyBorder="1"/>
    <xf numFmtId="3" fontId="0" fillId="11" borderId="10" xfId="0" applyNumberFormat="1" applyFont="1" applyFill="1" applyBorder="1"/>
    <xf numFmtId="164" fontId="0" fillId="11" borderId="0" xfId="0" applyNumberFormat="1" applyFont="1" applyFill="1"/>
    <xf numFmtId="164" fontId="0" fillId="0" borderId="0" xfId="0" applyNumberFormat="1" applyFont="1" applyFill="1"/>
    <xf numFmtId="170" fontId="0" fillId="0" borderId="0" xfId="3" applyNumberFormat="1" applyFont="1" applyBorder="1"/>
    <xf numFmtId="170" fontId="0" fillId="0" borderId="0" xfId="3" applyNumberFormat="1" applyFont="1"/>
    <xf numFmtId="0" fontId="0" fillId="0" borderId="0" xfId="0" applyFont="1" applyAlignment="1">
      <alignment horizontal="left" indent="1"/>
    </xf>
    <xf numFmtId="170" fontId="0" fillId="0" borderId="0" xfId="3" applyNumberFormat="1" applyFont="1" applyFill="1" applyBorder="1"/>
    <xf numFmtId="0" fontId="6" fillId="0" borderId="0" xfId="0" applyFont="1" applyFill="1"/>
    <xf numFmtId="166" fontId="4" fillId="0" borderId="0" xfId="0" applyNumberFormat="1" applyFont="1"/>
    <xf numFmtId="9" fontId="0" fillId="12" borderId="0" xfId="1" applyFont="1" applyFill="1" applyBorder="1"/>
    <xf numFmtId="164" fontId="0" fillId="12" borderId="0" xfId="0" applyNumberFormat="1" applyFont="1" applyFill="1"/>
    <xf numFmtId="10" fontId="0" fillId="12" borderId="0" xfId="0" applyNumberFormat="1" applyFont="1" applyFill="1"/>
    <xf numFmtId="0" fontId="0" fillId="12" borderId="0" xfId="0" applyFont="1" applyFill="1"/>
    <xf numFmtId="166" fontId="0" fillId="12" borderId="0" xfId="0" applyNumberFormat="1" applyFont="1" applyFill="1"/>
    <xf numFmtId="164" fontId="2" fillId="12" borderId="0" xfId="0" applyNumberFormat="1" applyFont="1" applyFill="1"/>
    <xf numFmtId="10" fontId="0" fillId="12" borderId="0" xfId="1" applyNumberFormat="1" applyFont="1" applyFill="1"/>
    <xf numFmtId="3" fontId="0" fillId="12" borderId="0" xfId="0" applyNumberFormat="1" applyFont="1" applyFill="1"/>
    <xf numFmtId="3" fontId="0" fillId="12" borderId="1" xfId="0" applyNumberFormat="1" applyFont="1" applyFill="1" applyBorder="1"/>
    <xf numFmtId="165" fontId="0" fillId="12" borderId="0" xfId="0" applyNumberFormat="1" applyFont="1" applyFill="1"/>
    <xf numFmtId="165" fontId="0" fillId="12" borderId="2" xfId="0" applyNumberFormat="1" applyFont="1" applyFill="1" applyBorder="1"/>
    <xf numFmtId="0" fontId="7" fillId="12" borderId="0" xfId="0" applyFont="1" applyFill="1"/>
    <xf numFmtId="165" fontId="7" fillId="12" borderId="0" xfId="0" applyNumberFormat="1" applyFont="1" applyFill="1"/>
    <xf numFmtId="167" fontId="0" fillId="12" borderId="3" xfId="1" applyNumberFormat="1" applyFont="1" applyFill="1" applyBorder="1" applyAlignment="1">
      <alignment vertical="center"/>
    </xf>
    <xf numFmtId="10" fontId="0" fillId="12" borderId="3" xfId="1" applyNumberFormat="1" applyFont="1" applyFill="1" applyBorder="1" applyAlignment="1">
      <alignment vertical="center"/>
    </xf>
    <xf numFmtId="167" fontId="0" fillId="12" borderId="0" xfId="1" applyNumberFormat="1" applyFont="1" applyFill="1"/>
    <xf numFmtId="164" fontId="0" fillId="12" borderId="2" xfId="0" applyNumberFormat="1" applyFont="1" applyFill="1" applyBorder="1"/>
    <xf numFmtId="167" fontId="0" fillId="0" borderId="0" xfId="1" applyNumberFormat="1" applyFont="1" applyFill="1" applyBorder="1"/>
    <xf numFmtId="164" fontId="0" fillId="12" borderId="0" xfId="0" applyNumberFormat="1" applyFont="1" applyFill="1" applyBorder="1"/>
    <xf numFmtId="0" fontId="0" fillId="0" borderId="5" xfId="0" applyBorder="1" applyAlignment="1">
      <alignment vertical="center" wrapText="1"/>
    </xf>
    <xf numFmtId="0" fontId="0" fillId="0" borderId="2" xfId="0" applyBorder="1" applyAlignment="1">
      <alignment vertical="center" wrapText="1"/>
    </xf>
    <xf numFmtId="0" fontId="0" fillId="0" borderId="6" xfId="0" applyBorder="1" applyAlignment="1">
      <alignment vertical="center" wrapText="1"/>
    </xf>
    <xf numFmtId="0" fontId="2" fillId="0" borderId="5" xfId="0" applyFont="1" applyBorder="1" applyAlignment="1">
      <alignment horizontal="center"/>
    </xf>
    <xf numFmtId="0" fontId="2" fillId="0" borderId="2" xfId="0" applyFont="1" applyBorder="1" applyAlignment="1">
      <alignment horizontal="center"/>
    </xf>
    <xf numFmtId="0" fontId="2" fillId="0" borderId="6" xfId="0" applyFont="1" applyBorder="1" applyAlignment="1">
      <alignment horizontal="center"/>
    </xf>
    <xf numFmtId="0" fontId="0" fillId="0" borderId="5" xfId="0" applyBorder="1" applyAlignment="1">
      <alignment vertical="center"/>
    </xf>
    <xf numFmtId="0" fontId="0" fillId="0" borderId="2" xfId="0" applyBorder="1" applyAlignment="1">
      <alignment vertical="center"/>
    </xf>
    <xf numFmtId="0" fontId="0" fillId="0" borderId="6" xfId="0" applyBorder="1" applyAlignment="1">
      <alignment vertical="center"/>
    </xf>
    <xf numFmtId="0" fontId="0" fillId="10" borderId="1" xfId="0" applyFont="1" applyFill="1" applyBorder="1" applyAlignment="1">
      <alignment horizontal="center"/>
    </xf>
    <xf numFmtId="0" fontId="2" fillId="0" borderId="5" xfId="0" applyFont="1" applyBorder="1" applyAlignment="1">
      <alignment horizontal="center" wrapText="1"/>
    </xf>
    <xf numFmtId="0" fontId="2" fillId="0" borderId="2" xfId="0" applyFont="1" applyBorder="1" applyAlignment="1">
      <alignment horizontal="center" wrapText="1"/>
    </xf>
    <xf numFmtId="0" fontId="2" fillId="0" borderId="6" xfId="0" applyFont="1" applyBorder="1" applyAlignment="1">
      <alignment horizontal="center" wrapText="1"/>
    </xf>
  </cellXfs>
  <cellStyles count="4">
    <cellStyle name="Comma" xfId="3" builtinId="3"/>
    <cellStyle name="Hyperlink" xfId="2" builtinId="8"/>
    <cellStyle name="Normal" xfId="0" builtinId="0"/>
    <cellStyle name="Percent" xfId="1" builtinId="5"/>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363192</xdr:colOff>
      <xdr:row>0</xdr:row>
      <xdr:rowOff>0</xdr:rowOff>
    </xdr:from>
    <xdr:to>
      <xdr:col>4</xdr:col>
      <xdr:colOff>107548</xdr:colOff>
      <xdr:row>4</xdr:row>
      <xdr:rowOff>54935</xdr:rowOff>
    </xdr:to>
    <xdr:pic>
      <xdr:nvPicPr>
        <xdr:cNvPr id="3" name="Picture 2"/>
        <xdr:cNvPicPr>
          <a:picLocks noChangeAspect="1"/>
        </xdr:cNvPicPr>
      </xdr:nvPicPr>
      <xdr:blipFill>
        <a:blip xmlns:r="http://schemas.openxmlformats.org/officeDocument/2006/relationships" r:embed="rId1"/>
        <a:stretch>
          <a:fillRect/>
        </a:stretch>
      </xdr:blipFill>
      <xdr:spPr>
        <a:xfrm>
          <a:off x="363192" y="0"/>
          <a:ext cx="1235226" cy="8169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66675</xdr:colOff>
      <xdr:row>1</xdr:row>
      <xdr:rowOff>38093</xdr:rowOff>
    </xdr:from>
    <xdr:to>
      <xdr:col>21</xdr:col>
      <xdr:colOff>403411</xdr:colOff>
      <xdr:row>42</xdr:row>
      <xdr:rowOff>41413</xdr:rowOff>
    </xdr:to>
    <xdr:sp macro="" textlink="">
      <xdr:nvSpPr>
        <xdr:cNvPr id="4" name="TextBox 3"/>
        <xdr:cNvSpPr txBox="1"/>
      </xdr:nvSpPr>
      <xdr:spPr>
        <a:xfrm>
          <a:off x="8564632" y="228593"/>
          <a:ext cx="7078779" cy="78717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u="sng">
              <a:solidFill>
                <a:schemeClr val="dk1"/>
              </a:solidFill>
              <a:effectLst/>
              <a:latin typeface="+mn-lt"/>
              <a:ea typeface="+mn-ea"/>
              <a:cs typeface="+mn-cs"/>
            </a:rPr>
            <a:t>Details on Proposed Change in collection of Customer Contributions</a:t>
          </a:r>
        </a:p>
        <a:p>
          <a:endParaRPr lang="en-AU" sz="1100">
            <a:solidFill>
              <a:schemeClr val="dk1"/>
            </a:solidFill>
            <a:effectLst/>
            <a:latin typeface="+mn-lt"/>
            <a:ea typeface="+mn-ea"/>
            <a:cs typeface="+mn-cs"/>
          </a:endParaRPr>
        </a:p>
        <a:p>
          <a:r>
            <a:rPr lang="en-AU" sz="1100" baseline="0">
              <a:solidFill>
                <a:schemeClr val="dk1"/>
              </a:solidFill>
              <a:effectLst/>
              <a:latin typeface="+mn-lt"/>
              <a:ea typeface="+mn-ea"/>
              <a:cs typeface="+mn-cs"/>
            </a:rPr>
            <a:t>The initial Proposal introduced a marginal cost of reinforcement (MCR) which is similar to the Incremental Cost Shared Network (ICSN) under the AER’s Connection Charge Guideline which can include shared network augmentation costs.  However, the Guideline requires businesses to apply thresholds under which customers cannot be charged augmentation costs (beyond extensions costs).  Based on an analysis of AusNet Services’ existing customer base, all new connecting customers in the low-density housing category will be below the adopted threshold.  The Revised Proposal has therefore removed the impact of the MCR from low density housing connections from forecast contributions.</a:t>
          </a:r>
        </a:p>
        <a:p>
          <a:r>
            <a:rPr lang="en-AU" sz="1100" baseline="0">
              <a:solidFill>
                <a:schemeClr val="dk1"/>
              </a:solidFill>
              <a:effectLst/>
              <a:latin typeface="+mn-lt"/>
              <a:ea typeface="+mn-ea"/>
              <a:cs typeface="+mn-cs"/>
            </a:rPr>
            <a:t> </a:t>
          </a:r>
        </a:p>
        <a:p>
          <a:r>
            <a:rPr lang="en-AU" sz="1100" baseline="0">
              <a:solidFill>
                <a:schemeClr val="dk1"/>
              </a:solidFill>
              <a:effectLst/>
              <a:latin typeface="+mn-lt"/>
              <a:ea typeface="+mn-ea"/>
              <a:cs typeface="+mn-cs"/>
            </a:rPr>
            <a:t>A number of other adjustments to the assumptions underpinning our forecast of customer connections have been applied relative to those adopted in the Initial Proposal.  These include:</a:t>
          </a:r>
        </a:p>
        <a:p>
          <a:endParaRPr lang="en-AU" sz="1100" baseline="0">
            <a:solidFill>
              <a:schemeClr val="dk1"/>
            </a:solidFill>
            <a:effectLst/>
            <a:latin typeface="+mn-lt"/>
            <a:ea typeface="+mn-ea"/>
            <a:cs typeface="+mn-cs"/>
          </a:endParaRPr>
        </a:p>
        <a:p>
          <a:pPr lvl="1"/>
          <a:r>
            <a:rPr lang="en-AU" sz="900" baseline="0">
              <a:solidFill>
                <a:schemeClr val="dk1"/>
              </a:solidFill>
              <a:effectLst/>
              <a:latin typeface="Webdings" panose="05030102010509060703" pitchFamily="18" charset="2"/>
              <a:ea typeface="+mn-ea"/>
              <a:cs typeface="+mn-cs"/>
            </a:rPr>
            <a:t>=  </a:t>
          </a:r>
          <a:r>
            <a:rPr lang="en-AU" sz="1100" baseline="0">
              <a:solidFill>
                <a:schemeClr val="dk1"/>
              </a:solidFill>
              <a:effectLst/>
              <a:latin typeface="+mn-lt"/>
              <a:ea typeface="+mn-ea"/>
              <a:cs typeface="+mn-cs"/>
            </a:rPr>
            <a:t>reducing opex to zero, to accord with the requirements of Chapter 5A and the AER’s Guideline that operational and maintenance costs should have no net impact on the capital contribution payable by the connection applicant</a:t>
          </a:r>
        </a:p>
        <a:p>
          <a:pPr lvl="1"/>
          <a:endParaRPr lang="en-AU" sz="1100" baseline="0">
            <a:solidFill>
              <a:schemeClr val="dk1"/>
            </a:solidFill>
            <a:effectLst/>
            <a:latin typeface="+mn-lt"/>
            <a:ea typeface="+mn-ea"/>
            <a:cs typeface="+mn-cs"/>
          </a:endParaRPr>
        </a:p>
        <a:p>
          <a:pPr lvl="1"/>
          <a:r>
            <a:rPr lang="en-AU" sz="900" baseline="0">
              <a:solidFill>
                <a:schemeClr val="dk1"/>
              </a:solidFill>
              <a:effectLst/>
              <a:latin typeface="Webdings" panose="05030102010509060703" pitchFamily="18" charset="2"/>
              <a:ea typeface="+mn-ea"/>
              <a:cs typeface="+mn-cs"/>
            </a:rPr>
            <a:t>=  </a:t>
          </a:r>
          <a:r>
            <a:rPr lang="en-AU" sz="1100" baseline="0">
              <a:solidFill>
                <a:schemeClr val="dk1"/>
              </a:solidFill>
              <a:effectLst/>
              <a:latin typeface="+mn-lt"/>
              <a:ea typeface="+mn-ea"/>
              <a:cs typeface="+mn-cs"/>
            </a:rPr>
            <a:t>updating modelling to reflect the Revised Proposal WACC</a:t>
          </a:r>
        </a:p>
        <a:p>
          <a:pPr lvl="1"/>
          <a:endParaRPr lang="en-AU" sz="1100" baseline="0">
            <a:solidFill>
              <a:schemeClr val="dk1"/>
            </a:solidFill>
            <a:effectLst/>
            <a:latin typeface="+mn-lt"/>
            <a:ea typeface="+mn-ea"/>
            <a:cs typeface="+mn-cs"/>
          </a:endParaRPr>
        </a:p>
        <a:p>
          <a:pPr lvl="1"/>
          <a:r>
            <a:rPr lang="en-AU" sz="900" baseline="0">
              <a:solidFill>
                <a:schemeClr val="dk1"/>
              </a:solidFill>
              <a:effectLst/>
              <a:latin typeface="Webdings" panose="05030102010509060703" pitchFamily="18" charset="2"/>
              <a:ea typeface="+mn-ea"/>
              <a:cs typeface="+mn-cs"/>
            </a:rPr>
            <a:t>=  </a:t>
          </a:r>
          <a:r>
            <a:rPr lang="en-AU" sz="1100" baseline="0">
              <a:solidFill>
                <a:schemeClr val="dk1"/>
              </a:solidFill>
              <a:effectLst/>
              <a:latin typeface="+mn-lt"/>
              <a:ea typeface="+mn-ea"/>
              <a:cs typeface="+mn-cs"/>
            </a:rPr>
            <a:t>refining our MCR calculation to reflect:</a:t>
          </a:r>
        </a:p>
        <a:p>
          <a:endParaRPr lang="en-AU" sz="1100" baseline="0">
            <a:solidFill>
              <a:schemeClr val="dk1"/>
            </a:solidFill>
            <a:effectLst/>
            <a:latin typeface="+mn-lt"/>
            <a:ea typeface="+mn-ea"/>
            <a:cs typeface="+mn-cs"/>
          </a:endParaRPr>
        </a:p>
        <a:p>
          <a:pPr lvl="2"/>
          <a:r>
            <a:rPr lang="en-AU" sz="1100" baseline="0">
              <a:solidFill>
                <a:schemeClr val="dk1"/>
              </a:solidFill>
              <a:effectLst/>
              <a:latin typeface="+mn-lt"/>
              <a:ea typeface="+mn-ea"/>
              <a:cs typeface="+mn-cs"/>
            </a:rPr>
            <a:t>a) more detailed information on the diversity factor that is likely be applied to customers under our proposed MCR approach; </a:t>
          </a:r>
        </a:p>
        <a:p>
          <a:pPr lvl="2"/>
          <a:endParaRPr lang="en-AU" sz="1100" baseline="0">
            <a:solidFill>
              <a:schemeClr val="dk1"/>
            </a:solidFill>
            <a:effectLst/>
            <a:latin typeface="+mn-lt"/>
            <a:ea typeface="+mn-ea"/>
            <a:cs typeface="+mn-cs"/>
          </a:endParaRPr>
        </a:p>
        <a:p>
          <a:pPr lvl="2"/>
          <a:r>
            <a:rPr lang="en-AU" sz="1100" baseline="0">
              <a:solidFill>
                <a:schemeClr val="dk1"/>
              </a:solidFill>
              <a:effectLst/>
              <a:latin typeface="+mn-lt"/>
              <a:ea typeface="+mn-ea"/>
              <a:cs typeface="+mn-cs"/>
            </a:rPr>
            <a:t>b) more detailed information on the levels of demand different types of customers are likely to place on our network in the future reducing the volumes assumed to be consumed by different customer classes over the current regulatory control period; and</a:t>
          </a:r>
        </a:p>
        <a:p>
          <a:pPr lvl="2"/>
          <a:endParaRPr lang="en-AU" sz="1100" baseline="0">
            <a:solidFill>
              <a:schemeClr val="dk1"/>
            </a:solidFill>
            <a:effectLst/>
            <a:latin typeface="+mn-lt"/>
            <a:ea typeface="+mn-ea"/>
            <a:cs typeface="+mn-cs"/>
          </a:endParaRPr>
        </a:p>
        <a:p>
          <a:pPr lvl="2"/>
          <a:r>
            <a:rPr lang="en-AU" sz="1100" baseline="0">
              <a:solidFill>
                <a:schemeClr val="dk1"/>
              </a:solidFill>
              <a:effectLst/>
              <a:latin typeface="+mn-lt"/>
              <a:ea typeface="+mn-ea"/>
              <a:cs typeface="+mn-cs"/>
            </a:rPr>
            <a:t>c) a correction for out of date unit costs of reinforcing AusNet Services’ network.</a:t>
          </a:r>
        </a:p>
        <a:p>
          <a:pPr lvl="2"/>
          <a:endParaRPr lang="en-AU" sz="1100" baseline="0">
            <a:solidFill>
              <a:schemeClr val="dk1"/>
            </a:solidFill>
            <a:effectLst/>
            <a:latin typeface="+mn-lt"/>
            <a:ea typeface="+mn-ea"/>
            <a:cs typeface="+mn-cs"/>
          </a:endParaRPr>
        </a:p>
        <a:p>
          <a:pPr lvl="1"/>
          <a:r>
            <a:rPr lang="en-AU" sz="900" baseline="0">
              <a:solidFill>
                <a:schemeClr val="dk1"/>
              </a:solidFill>
              <a:effectLst/>
              <a:latin typeface="Webdings" panose="05030102010509060703" pitchFamily="18" charset="2"/>
              <a:ea typeface="+mn-ea"/>
              <a:cs typeface="+mn-cs"/>
            </a:rPr>
            <a:t>=  </a:t>
          </a:r>
          <a:r>
            <a:rPr lang="en-AU" sz="1100" baseline="0">
              <a:solidFill>
                <a:schemeClr val="dk1"/>
              </a:solidFill>
              <a:effectLst/>
              <a:latin typeface="+mn-lt"/>
              <a:ea typeface="+mn-ea"/>
              <a:cs typeface="+mn-cs"/>
            </a:rPr>
            <a:t>set the X-factor to zero in the contribution model to reflect the AER’s Connection Charge Guideline. </a:t>
          </a:r>
        </a:p>
        <a:p>
          <a:r>
            <a:rPr lang="en-AU" sz="1100" baseline="0">
              <a:solidFill>
                <a:schemeClr val="dk1"/>
              </a:solidFill>
              <a:effectLst/>
              <a:latin typeface="+mn-lt"/>
              <a:ea typeface="+mn-ea"/>
              <a:cs typeface="+mn-cs"/>
            </a:rPr>
            <a:t> </a:t>
          </a:r>
        </a:p>
        <a:p>
          <a:r>
            <a:rPr lang="en-AU" sz="1100" baseline="0">
              <a:solidFill>
                <a:schemeClr val="dk1"/>
              </a:solidFill>
              <a:effectLst/>
              <a:latin typeface="+mn-lt"/>
              <a:ea typeface="+mn-ea"/>
              <a:cs typeface="+mn-cs"/>
            </a:rPr>
            <a:t>The overall impact of the above is that forecast contributions for the current regulatory control period are lower than the Initial Proposal.</a:t>
          </a:r>
        </a:p>
        <a:p>
          <a:endParaRPr lang="en-AU" sz="1100" baseline="0">
            <a:solidFill>
              <a:schemeClr val="dk1"/>
            </a:solidFill>
            <a:effectLst/>
            <a:latin typeface="+mn-lt"/>
            <a:ea typeface="+mn-ea"/>
            <a:cs typeface="+mn-cs"/>
          </a:endParaRPr>
        </a:p>
        <a:p>
          <a:r>
            <a:rPr lang="en-AU" sz="1100" baseline="0">
              <a:solidFill>
                <a:schemeClr val="dk1"/>
              </a:solidFill>
              <a:effectLst/>
              <a:latin typeface="+mn-lt"/>
              <a:ea typeface="+mn-ea"/>
              <a:cs typeface="+mn-cs"/>
            </a:rPr>
            <a:t>T</a:t>
          </a:r>
          <a:r>
            <a:rPr lang="en-AU" sz="1100">
              <a:solidFill>
                <a:schemeClr val="dk1"/>
              </a:solidFill>
              <a:effectLst/>
              <a:latin typeface="+mn-lt"/>
              <a:ea typeface="+mn-ea"/>
              <a:cs typeface="+mn-cs"/>
            </a:rPr>
            <a:t>he average contribution rate is expected</a:t>
          </a:r>
          <a:r>
            <a:rPr lang="en-AU" sz="1100" baseline="0">
              <a:solidFill>
                <a:schemeClr val="dk1"/>
              </a:solidFill>
              <a:effectLst/>
              <a:latin typeface="+mn-lt"/>
              <a:ea typeface="+mn-ea"/>
              <a:cs typeface="+mn-cs"/>
            </a:rPr>
            <a:t> to increase from</a:t>
          </a:r>
          <a:r>
            <a:rPr lang="en-AU" sz="1100">
              <a:solidFill>
                <a:schemeClr val="dk1"/>
              </a:solidFill>
              <a:effectLst/>
              <a:latin typeface="+mn-lt"/>
              <a:ea typeface="+mn-ea"/>
              <a:cs typeface="+mn-cs"/>
            </a:rPr>
            <a:t> 32% in the 2011-2015</a:t>
          </a:r>
          <a:r>
            <a:rPr lang="en-AU" sz="1100" baseline="0">
              <a:solidFill>
                <a:schemeClr val="dk1"/>
              </a:solidFill>
              <a:effectLst/>
              <a:latin typeface="+mn-lt"/>
              <a:ea typeface="+mn-ea"/>
              <a:cs typeface="+mn-cs"/>
            </a:rPr>
            <a:t> period </a:t>
          </a:r>
          <a:r>
            <a:rPr lang="en-AU" sz="1100">
              <a:solidFill>
                <a:schemeClr val="dk1"/>
              </a:solidFill>
              <a:effectLst/>
              <a:latin typeface="+mn-lt"/>
              <a:ea typeface="+mn-ea"/>
              <a:cs typeface="+mn-cs"/>
            </a:rPr>
            <a:t>to 44% in the current period (2016-2020).</a:t>
          </a:r>
          <a:r>
            <a:rPr lang="en-AU" sz="1100" baseline="0">
              <a:solidFill>
                <a:schemeClr val="dk1"/>
              </a:solidFill>
              <a:effectLst/>
              <a:latin typeface="+mn-lt"/>
              <a:ea typeface="+mn-ea"/>
              <a:cs typeface="+mn-cs"/>
            </a:rPr>
            <a:t> </a:t>
          </a:r>
        </a:p>
        <a:p>
          <a:endParaRPr lang="en-AU" sz="1100" baseline="0">
            <a:solidFill>
              <a:schemeClr val="dk1"/>
            </a:solidFill>
            <a:effectLst/>
            <a:latin typeface="+mn-lt"/>
            <a:ea typeface="+mn-ea"/>
            <a:cs typeface="+mn-cs"/>
          </a:endParaRPr>
        </a:p>
        <a:p>
          <a:endParaRPr lang="en-AU" sz="1100" baseline="0">
            <a:solidFill>
              <a:schemeClr val="dk1"/>
            </a:solidFill>
            <a:effectLst/>
            <a:latin typeface="+mn-lt"/>
            <a:ea typeface="+mn-ea"/>
            <a:cs typeface="+mn-cs"/>
          </a:endParaRPr>
        </a:p>
        <a:p>
          <a:endParaRPr lang="en-AU" sz="105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D31"/>
  <sheetViews>
    <sheetView tabSelected="1" zoomScale="115" zoomScaleNormal="115" workbookViewId="0">
      <selection activeCell="D31" sqref="D31"/>
    </sheetView>
  </sheetViews>
  <sheetFormatPr defaultRowHeight="15" x14ac:dyDescent="0.25"/>
  <cols>
    <col min="1" max="1" width="5.5703125" style="76" customWidth="1"/>
    <col min="2" max="2" width="4" style="80" customWidth="1"/>
    <col min="3" max="3" width="3.5703125" style="78" customWidth="1"/>
    <col min="4" max="16384" width="9.140625" style="76"/>
  </cols>
  <sheetData>
    <row r="6" spans="2:4" ht="21" x14ac:dyDescent="0.35">
      <c r="B6" s="84" t="s">
        <v>147</v>
      </c>
    </row>
    <row r="7" spans="2:4" ht="9.75" customHeight="1" x14ac:dyDescent="0.25"/>
    <row r="8" spans="2:4" x14ac:dyDescent="0.25">
      <c r="B8" s="80" t="s">
        <v>119</v>
      </c>
    </row>
    <row r="10" spans="2:4" x14ac:dyDescent="0.25">
      <c r="B10" s="80" t="s">
        <v>160</v>
      </c>
    </row>
    <row r="12" spans="2:4" x14ac:dyDescent="0.25">
      <c r="B12" s="80" t="s">
        <v>120</v>
      </c>
    </row>
    <row r="14" spans="2:4" x14ac:dyDescent="0.25">
      <c r="B14" s="80" t="s">
        <v>121</v>
      </c>
    </row>
    <row r="15" spans="2:4" ht="5.25" customHeight="1" x14ac:dyDescent="0.25"/>
    <row r="16" spans="2:4" x14ac:dyDescent="0.25">
      <c r="C16" s="81" t="s">
        <v>126</v>
      </c>
      <c r="D16" s="79" t="s">
        <v>142</v>
      </c>
    </row>
    <row r="17" spans="2:4" x14ac:dyDescent="0.25">
      <c r="C17" s="81" t="s">
        <v>127</v>
      </c>
      <c r="D17" s="79" t="s">
        <v>141</v>
      </c>
    </row>
    <row r="18" spans="2:4" x14ac:dyDescent="0.25">
      <c r="C18" s="81" t="s">
        <v>128</v>
      </c>
      <c r="D18" s="79" t="s">
        <v>130</v>
      </c>
    </row>
    <row r="19" spans="2:4" x14ac:dyDescent="0.25">
      <c r="C19" s="81" t="s">
        <v>129</v>
      </c>
      <c r="D19" s="79" t="s">
        <v>131</v>
      </c>
    </row>
    <row r="20" spans="2:4" x14ac:dyDescent="0.25">
      <c r="C20" s="81"/>
    </row>
    <row r="21" spans="2:4" x14ac:dyDescent="0.25">
      <c r="B21" s="80" t="s">
        <v>122</v>
      </c>
      <c r="C21" s="81"/>
    </row>
    <row r="22" spans="2:4" ht="6" customHeight="1" x14ac:dyDescent="0.25">
      <c r="C22" s="81"/>
    </row>
    <row r="23" spans="2:4" x14ac:dyDescent="0.25">
      <c r="C23" s="81" t="s">
        <v>126</v>
      </c>
      <c r="D23" s="79" t="s">
        <v>132</v>
      </c>
    </row>
    <row r="24" spans="2:4" x14ac:dyDescent="0.25">
      <c r="C24" s="81" t="s">
        <v>127</v>
      </c>
      <c r="D24" s="79" t="s">
        <v>133</v>
      </c>
    </row>
    <row r="25" spans="2:4" x14ac:dyDescent="0.25">
      <c r="C25" s="81"/>
    </row>
    <row r="26" spans="2:4" x14ac:dyDescent="0.25">
      <c r="B26" s="80" t="s">
        <v>123</v>
      </c>
      <c r="C26" s="81"/>
    </row>
    <row r="27" spans="2:4" x14ac:dyDescent="0.25">
      <c r="C27" s="81"/>
    </row>
    <row r="28" spans="2:4" x14ac:dyDescent="0.25">
      <c r="B28" s="80" t="s">
        <v>124</v>
      </c>
      <c r="C28" s="81"/>
    </row>
    <row r="29" spans="2:4" ht="6" customHeight="1" x14ac:dyDescent="0.25">
      <c r="C29" s="81"/>
    </row>
    <row r="30" spans="2:4" x14ac:dyDescent="0.25">
      <c r="C30" s="81" t="s">
        <v>126</v>
      </c>
      <c r="D30" s="79" t="s">
        <v>125</v>
      </c>
    </row>
    <row r="31" spans="2:4" x14ac:dyDescent="0.25">
      <c r="C31" s="81" t="s">
        <v>127</v>
      </c>
      <c r="D31" s="79" t="s">
        <v>134</v>
      </c>
    </row>
  </sheetData>
  <hyperlinks>
    <hyperlink ref="B26" location="Summary_Ouput!A1" display="6.  Summary Output - Total Gross, Contributions &amp; Net Expenditure"/>
    <hyperlink ref="B28" location="RIN_Outputs!A1" display="7. EDPR RIN Outputs"/>
    <hyperlink ref="D30" location="'2.5 Connections'!A1" display="2.5 Connections"/>
    <hyperlink ref="D31" location="'2.12 Inputs'!A1" display="2.12 Input Tables"/>
    <hyperlink ref="D24" location="Contr_Fcast!A1" display="Contributions Forecast"/>
    <hyperlink ref="D23" location="Cost_Recovery!A1" display="Historical Cost recovery"/>
    <hyperlink ref="D19" location="Capex_Fcast_Total!A1" display="Total Expenditure Forecast"/>
    <hyperlink ref="D18" location="'Tenix OH'!A1" display="Tenix Overheads Allocations"/>
    <hyperlink ref="D17" location="Other_codes!A1" display="Non Connections Related Direct Expenditure Forecast"/>
    <hyperlink ref="D16" location="Capex_Fcast_Direct!A1" display="Connections Related Direct Expenditure Forecast"/>
    <hyperlink ref="B12" location="Connections!A1" display="3. Connections (Historical / Forecast)"/>
    <hyperlink ref="B10" location="Allocations!A1" display="2. Regulatory &amp; Financial Allocations"/>
    <hyperlink ref="B8" location="Assumptions!A1" display="1.  Assumptions"/>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B1:L30"/>
  <sheetViews>
    <sheetView zoomScaleNormal="100" zoomScaleSheetLayoutView="115" workbookViewId="0">
      <selection activeCell="W25" sqref="W25"/>
    </sheetView>
  </sheetViews>
  <sheetFormatPr defaultRowHeight="15" x14ac:dyDescent="0.25"/>
  <cols>
    <col min="1" max="1" width="6.28515625" style="2" customWidth="1"/>
    <col min="2" max="2" width="36.85546875" style="2" bestFit="1" customWidth="1"/>
    <col min="3" max="8" width="12" style="2" customWidth="1"/>
    <col min="9" max="9" width="9.140625" style="2"/>
    <col min="10" max="10" width="2.7109375" style="88" customWidth="1"/>
    <col min="11" max="16384" width="9.140625" style="2"/>
  </cols>
  <sheetData>
    <row r="1" spans="2:12" x14ac:dyDescent="0.25">
      <c r="K1" s="116"/>
      <c r="L1" s="23"/>
    </row>
    <row r="2" spans="2:12" ht="18.75" x14ac:dyDescent="0.3">
      <c r="B2" s="90" t="s">
        <v>136</v>
      </c>
    </row>
    <row r="3" spans="2:12" x14ac:dyDescent="0.25">
      <c r="B3" s="91" t="s">
        <v>147</v>
      </c>
    </row>
    <row r="4" spans="2:12" x14ac:dyDescent="0.25">
      <c r="B4" s="25"/>
    </row>
    <row r="5" spans="2:12" s="23" customFormat="1" x14ac:dyDescent="0.25">
      <c r="B5" s="86" t="s">
        <v>153</v>
      </c>
      <c r="J5" s="88"/>
    </row>
    <row r="6" spans="2:12" s="23" customFormat="1" x14ac:dyDescent="0.25">
      <c r="B6" s="24"/>
      <c r="J6" s="88"/>
    </row>
    <row r="7" spans="2:12" x14ac:dyDescent="0.25">
      <c r="B7" s="1" t="s">
        <v>118</v>
      </c>
      <c r="C7" s="4" t="s">
        <v>12</v>
      </c>
      <c r="D7" s="4" t="s">
        <v>13</v>
      </c>
      <c r="E7" s="4" t="s">
        <v>14</v>
      </c>
      <c r="F7" s="4" t="s">
        <v>15</v>
      </c>
      <c r="G7" s="4" t="s">
        <v>16</v>
      </c>
      <c r="H7" s="4" t="s">
        <v>17</v>
      </c>
    </row>
    <row r="8" spans="2:12" x14ac:dyDescent="0.25">
      <c r="B8" s="2" t="s">
        <v>18</v>
      </c>
      <c r="C8" s="5">
        <f>Cost_Recovery!$R9*Capex_Fcast_Total!B52</f>
        <v>4485.542770915501</v>
      </c>
      <c r="D8" s="5">
        <f>Cost_Recovery!$R9*Capex_Fcast_Total!C52</f>
        <v>4562.8219720629431</v>
      </c>
      <c r="E8" s="5">
        <f>Cost_Recovery!$R9*Capex_Fcast_Total!D52</f>
        <v>4541.292926445657</v>
      </c>
      <c r="F8" s="5">
        <f>Cost_Recovery!$R9*Capex_Fcast_Total!E52</f>
        <v>4706.8576785667346</v>
      </c>
      <c r="G8" s="5">
        <f>Cost_Recovery!$R9*Capex_Fcast_Total!F52</f>
        <v>4548.8340852934989</v>
      </c>
      <c r="H8" s="5">
        <f>Cost_Recovery!$R9*Capex_Fcast_Total!G52</f>
        <v>4594.3855433795934</v>
      </c>
    </row>
    <row r="9" spans="2:12" x14ac:dyDescent="0.25">
      <c r="B9" s="2" t="s">
        <v>19</v>
      </c>
      <c r="C9" s="5">
        <f>Cost_Recovery!$R10*Capex_Fcast_Total!B53</f>
        <v>2344.1063259006842</v>
      </c>
      <c r="D9" s="5">
        <f>Cost_Recovery!$R10*Capex_Fcast_Total!C53</f>
        <v>2384.5045128447368</v>
      </c>
      <c r="E9" s="5">
        <f>Cost_Recovery!$R10*Capex_Fcast_Total!D53</f>
        <v>2370.6665569099987</v>
      </c>
      <c r="F9" s="5">
        <f>Cost_Recovery!$R10*Capex_Fcast_Total!E53</f>
        <v>2454.218245421755</v>
      </c>
      <c r="G9" s="5">
        <f>Cost_Recovery!$R10*Capex_Fcast_Total!F53</f>
        <v>2369.4120683594097</v>
      </c>
      <c r="H9" s="5">
        <f>Cost_Recovery!$R10*Capex_Fcast_Total!G53</f>
        <v>2390.292880729462</v>
      </c>
    </row>
    <row r="10" spans="2:12" x14ac:dyDescent="0.25">
      <c r="B10" s="2" t="s">
        <v>20</v>
      </c>
      <c r="C10" s="5">
        <f>Cost_Recovery!$R11*Capex_Fcast_Total!B54</f>
        <v>6767.1619642085407</v>
      </c>
      <c r="D10" s="5">
        <f>Cost_Recovery!$R11*Capex_Fcast_Total!C54</f>
        <v>7941.623136504757</v>
      </c>
      <c r="E10" s="5">
        <f>Cost_Recovery!$R11*Capex_Fcast_Total!D54</f>
        <v>7794.6584033216604</v>
      </c>
      <c r="F10" s="5">
        <f>Cost_Recovery!$R11*Capex_Fcast_Total!E54</f>
        <v>8191.4414907402697</v>
      </c>
      <c r="G10" s="5">
        <f>Cost_Recovery!$R11*Capex_Fcast_Total!F54</f>
        <v>7606.8615405835781</v>
      </c>
      <c r="H10" s="5">
        <f>Cost_Recovery!$R11*Capex_Fcast_Total!G54</f>
        <v>7623.2948086224105</v>
      </c>
    </row>
    <row r="11" spans="2:12" x14ac:dyDescent="0.25">
      <c r="B11" s="2" t="s">
        <v>21</v>
      </c>
      <c r="C11" s="5">
        <f>Cost_Recovery!$R12*Capex_Fcast_Total!B55</f>
        <v>7818.6436673769676</v>
      </c>
      <c r="D11" s="5">
        <f>Cost_Recovery!$R12*Capex_Fcast_Total!C55</f>
        <v>7949.4343656421479</v>
      </c>
      <c r="E11" s="5">
        <f>Cost_Recovery!$R12*Capex_Fcast_Total!D55</f>
        <v>7895.503172063477</v>
      </c>
      <c r="F11" s="5">
        <f>Cost_Recovery!$R12*Capex_Fcast_Total!E55</f>
        <v>8164.6025187542018</v>
      </c>
      <c r="G11" s="5">
        <f>Cost_Recovery!$R12*Capex_Fcast_Total!F55</f>
        <v>7874.2637251067781</v>
      </c>
      <c r="H11" s="5">
        <f>Cost_Recovery!$R12*Capex_Fcast_Total!G55</f>
        <v>7934.655922608812</v>
      </c>
    </row>
    <row r="12" spans="2:12" x14ac:dyDescent="0.25">
      <c r="B12" s="2" t="s">
        <v>22</v>
      </c>
      <c r="C12" s="110">
        <v>3530.4107440952175</v>
      </c>
      <c r="D12" s="111">
        <f>100%*Capex_Fcast_Total!C56</f>
        <v>663.51543014176264</v>
      </c>
      <c r="E12" s="111">
        <f>100%*Capex_Fcast_Total!D56</f>
        <v>666.1618440798062</v>
      </c>
      <c r="F12" s="111">
        <f>100%*Capex_Fcast_Total!E56</f>
        <v>671.04584987648263</v>
      </c>
      <c r="G12" s="111">
        <f>100%*Capex_Fcast_Total!F56</f>
        <v>676.58387354697209</v>
      </c>
      <c r="H12" s="111">
        <f>100%*Capex_Fcast_Total!G56</f>
        <v>682.86952531166071</v>
      </c>
    </row>
    <row r="13" spans="2:12" ht="15.75" thickBot="1" x14ac:dyDescent="0.3">
      <c r="C13" s="8">
        <f>SUM(C8:C12)</f>
        <v>24945.865472496913</v>
      </c>
      <c r="D13" s="8">
        <f t="shared" ref="D13:H13" si="0">SUM(D8:D12)</f>
        <v>23501.89941719635</v>
      </c>
      <c r="E13" s="8">
        <f t="shared" si="0"/>
        <v>23268.282902820596</v>
      </c>
      <c r="F13" s="8">
        <f t="shared" si="0"/>
        <v>24188.165783359444</v>
      </c>
      <c r="G13" s="8">
        <f t="shared" si="0"/>
        <v>23075.955292890238</v>
      </c>
      <c r="H13" s="8">
        <f t="shared" si="0"/>
        <v>23225.498680651937</v>
      </c>
    </row>
    <row r="14" spans="2:12" x14ac:dyDescent="0.25">
      <c r="C14" s="5"/>
      <c r="D14" s="5"/>
      <c r="E14" s="5"/>
      <c r="F14" s="5"/>
      <c r="G14" s="5"/>
      <c r="H14" s="5"/>
    </row>
    <row r="15" spans="2:12" x14ac:dyDescent="0.25">
      <c r="C15" s="5"/>
      <c r="D15" s="48"/>
    </row>
    <row r="16" spans="2:12" x14ac:dyDescent="0.25">
      <c r="B16" s="25" t="s">
        <v>155</v>
      </c>
      <c r="K16" s="15"/>
    </row>
    <row r="17" spans="2:8" x14ac:dyDescent="0.25">
      <c r="B17" s="25"/>
    </row>
    <row r="18" spans="2:8" x14ac:dyDescent="0.25">
      <c r="B18" s="25"/>
      <c r="C18" s="68" t="s">
        <v>12</v>
      </c>
      <c r="D18" s="68" t="s">
        <v>13</v>
      </c>
      <c r="E18" s="68" t="s">
        <v>14</v>
      </c>
      <c r="F18" s="68" t="s">
        <v>15</v>
      </c>
      <c r="G18" s="68" t="s">
        <v>16</v>
      </c>
      <c r="H18" s="68" t="s">
        <v>17</v>
      </c>
    </row>
    <row r="19" spans="2:8" x14ac:dyDescent="0.25">
      <c r="B19" s="2" t="s">
        <v>18</v>
      </c>
      <c r="C19" s="40">
        <v>0</v>
      </c>
      <c r="D19" s="74">
        <v>3.44</v>
      </c>
      <c r="E19" s="74">
        <v>3.44</v>
      </c>
      <c r="F19" s="74">
        <v>3.44</v>
      </c>
      <c r="G19" s="74">
        <v>3.44</v>
      </c>
      <c r="H19" s="74">
        <v>3.44</v>
      </c>
    </row>
    <row r="20" spans="2:8" x14ac:dyDescent="0.25">
      <c r="B20" s="2" t="s">
        <v>19</v>
      </c>
      <c r="C20" s="40">
        <v>0</v>
      </c>
      <c r="D20" s="74">
        <v>0.84</v>
      </c>
      <c r="E20" s="74">
        <v>0.84</v>
      </c>
      <c r="F20" s="74">
        <v>0.84</v>
      </c>
      <c r="G20" s="74">
        <v>0.84</v>
      </c>
      <c r="H20" s="74">
        <v>0.84</v>
      </c>
    </row>
    <row r="21" spans="2:8" x14ac:dyDescent="0.25">
      <c r="B21" s="2" t="s">
        <v>20</v>
      </c>
      <c r="C21" s="40">
        <v>0</v>
      </c>
      <c r="D21" s="74">
        <v>1.64</v>
      </c>
      <c r="E21" s="74">
        <v>1.64</v>
      </c>
      <c r="F21" s="74">
        <v>1.64</v>
      </c>
      <c r="G21" s="74">
        <v>1.64</v>
      </c>
      <c r="H21" s="74">
        <v>1.64</v>
      </c>
    </row>
    <row r="22" spans="2:8" x14ac:dyDescent="0.25">
      <c r="C22" s="40"/>
      <c r="D22" s="40"/>
      <c r="E22" s="40"/>
      <c r="F22" s="40"/>
      <c r="G22" s="40"/>
      <c r="H22" s="40"/>
    </row>
    <row r="23" spans="2:8" x14ac:dyDescent="0.25">
      <c r="B23" s="14" t="s">
        <v>187</v>
      </c>
    </row>
    <row r="26" spans="2:8" x14ac:dyDescent="0.25">
      <c r="B26" s="87" t="s">
        <v>154</v>
      </c>
      <c r="C26" s="69"/>
    </row>
    <row r="27" spans="2:8" x14ac:dyDescent="0.25">
      <c r="C27" s="4" t="s">
        <v>12</v>
      </c>
      <c r="D27" s="4" t="s">
        <v>13</v>
      </c>
      <c r="E27" s="4" t="s">
        <v>14</v>
      </c>
      <c r="F27" s="4" t="s">
        <v>15</v>
      </c>
      <c r="G27" s="4" t="s">
        <v>16</v>
      </c>
      <c r="H27" s="4" t="s">
        <v>17</v>
      </c>
    </row>
    <row r="28" spans="2:8" x14ac:dyDescent="0.25">
      <c r="B28" s="2" t="s">
        <v>18</v>
      </c>
      <c r="C28" s="56" t="s">
        <v>93</v>
      </c>
      <c r="D28" s="85">
        <f>D8*D19</f>
        <v>15696.107583896524</v>
      </c>
      <c r="E28" s="85">
        <f t="shared" ref="E28:H28" si="1">E8*E19</f>
        <v>15622.04766697306</v>
      </c>
      <c r="F28" s="85">
        <f t="shared" si="1"/>
        <v>16191.590414269567</v>
      </c>
      <c r="G28" s="85">
        <f t="shared" si="1"/>
        <v>15647.989253409636</v>
      </c>
      <c r="H28" s="85">
        <f t="shared" si="1"/>
        <v>15804.686269225802</v>
      </c>
    </row>
    <row r="29" spans="2:8" x14ac:dyDescent="0.25">
      <c r="B29" s="2" t="s">
        <v>19</v>
      </c>
      <c r="C29" s="56" t="s">
        <v>93</v>
      </c>
      <c r="D29" s="85">
        <f t="shared" ref="D29:H29" si="2">D9*D20</f>
        <v>2002.983790789579</v>
      </c>
      <c r="E29" s="85">
        <f t="shared" si="2"/>
        <v>1991.3599078043987</v>
      </c>
      <c r="F29" s="85">
        <f t="shared" si="2"/>
        <v>2061.5433261542739</v>
      </c>
      <c r="G29" s="85">
        <f t="shared" si="2"/>
        <v>1990.3061374219039</v>
      </c>
      <c r="H29" s="85">
        <f t="shared" si="2"/>
        <v>2007.846019812748</v>
      </c>
    </row>
    <row r="30" spans="2:8" x14ac:dyDescent="0.25">
      <c r="B30" s="2" t="s">
        <v>20</v>
      </c>
      <c r="C30" s="56" t="s">
        <v>93</v>
      </c>
      <c r="D30" s="85">
        <f t="shared" ref="D30:H30" si="3">D10*D21</f>
        <v>13024.261943867801</v>
      </c>
      <c r="E30" s="85">
        <f t="shared" si="3"/>
        <v>12783.239781447523</v>
      </c>
      <c r="F30" s="85">
        <f t="shared" si="3"/>
        <v>13433.964044814042</v>
      </c>
      <c r="G30" s="85">
        <f t="shared" si="3"/>
        <v>12475.252926557067</v>
      </c>
      <c r="H30" s="85">
        <f t="shared" si="3"/>
        <v>12502.203486140752</v>
      </c>
    </row>
  </sheetData>
  <hyperlinks>
    <hyperlink ref="B3" location="Contents!A1" display="Table of Contents"/>
  </hyperlinks>
  <pageMargins left="0.25" right="0.25" top="0.75" bottom="0.75" header="0.3" footer="0.3"/>
  <pageSetup paperSize="9" scale="85" orientation="portrait" r:id="rId1"/>
  <colBreaks count="2" manualBreakCount="2">
    <brk id="8" max="44" man="1"/>
    <brk id="10" max="44"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2:V35"/>
  <sheetViews>
    <sheetView zoomScaleNormal="100" workbookViewId="0">
      <pane ySplit="5" topLeftCell="A6" activePane="bottomLeft" state="frozen"/>
      <selection pane="bottomLeft" activeCell="D7" sqref="D7"/>
    </sheetView>
  </sheetViews>
  <sheetFormatPr defaultRowHeight="15" x14ac:dyDescent="0.25"/>
  <cols>
    <col min="1" max="1" width="9.140625" style="2"/>
    <col min="2" max="2" width="36.85546875" style="2" bestFit="1" customWidth="1"/>
    <col min="3" max="3" width="9.140625" style="2"/>
    <col min="4" max="8" width="10.28515625" style="2" bestFit="1" customWidth="1"/>
    <col min="9" max="9" width="11.28515625" style="2" customWidth="1"/>
    <col min="10" max="16384" width="9.140625" style="2"/>
  </cols>
  <sheetData>
    <row r="2" spans="2:22" ht="18.75" x14ac:dyDescent="0.3">
      <c r="B2" s="90" t="s">
        <v>138</v>
      </c>
      <c r="C2" s="25"/>
      <c r="D2" s="23"/>
    </row>
    <row r="3" spans="2:22" x14ac:dyDescent="0.25">
      <c r="B3" s="91" t="s">
        <v>147</v>
      </c>
      <c r="C3" s="25"/>
      <c r="D3" s="23"/>
    </row>
    <row r="4" spans="2:22" x14ac:dyDescent="0.25">
      <c r="C4" s="3"/>
      <c r="I4" s="68" t="s">
        <v>175</v>
      </c>
    </row>
    <row r="5" spans="2:22" x14ac:dyDescent="0.25">
      <c r="B5" s="14" t="s">
        <v>115</v>
      </c>
      <c r="C5" s="4" t="s">
        <v>12</v>
      </c>
      <c r="D5" s="4" t="s">
        <v>13</v>
      </c>
      <c r="E5" s="4" t="s">
        <v>14</v>
      </c>
      <c r="F5" s="4" t="s">
        <v>15</v>
      </c>
      <c r="G5" s="4" t="s">
        <v>16</v>
      </c>
      <c r="H5" s="4" t="s">
        <v>17</v>
      </c>
      <c r="I5" s="68" t="s">
        <v>9</v>
      </c>
    </row>
    <row r="6" spans="2:22" x14ac:dyDescent="0.25">
      <c r="B6" s="1" t="s">
        <v>59</v>
      </c>
    </row>
    <row r="7" spans="2:22" x14ac:dyDescent="0.25">
      <c r="B7" s="2" t="s">
        <v>18</v>
      </c>
      <c r="C7" s="5">
        <f>Capex_Fcast_Total!B52</f>
        <v>27807.017962125108</v>
      </c>
      <c r="D7" s="5">
        <f>Capex_Fcast_Total!C52</f>
        <v>28286.091341681138</v>
      </c>
      <c r="E7" s="5">
        <f>Capex_Fcast_Total!D52</f>
        <v>28152.627324334338</v>
      </c>
      <c r="F7" s="5">
        <f>Capex_Fcast_Total!E52</f>
        <v>29179.005239171598</v>
      </c>
      <c r="G7" s="5">
        <f>Capex_Fcast_Total!F52</f>
        <v>28199.376881800799</v>
      </c>
      <c r="H7" s="5">
        <f>Capex_Fcast_Total!G52</f>
        <v>28481.761930364828</v>
      </c>
      <c r="I7" s="5">
        <f>SUM(D7:H7)</f>
        <v>142298.86271735269</v>
      </c>
      <c r="K7" s="5"/>
      <c r="O7" s="5"/>
      <c r="P7" s="5"/>
      <c r="Q7" s="5"/>
      <c r="R7" s="5"/>
      <c r="S7" s="5"/>
      <c r="T7" s="5"/>
      <c r="U7" s="5"/>
      <c r="V7" s="5"/>
    </row>
    <row r="8" spans="2:22" x14ac:dyDescent="0.25">
      <c r="B8" s="2" t="s">
        <v>19</v>
      </c>
      <c r="C8" s="5">
        <f>Capex_Fcast_Total!B53</f>
        <v>15821.102373588914</v>
      </c>
      <c r="D8" s="5">
        <f>Capex_Fcast_Total!C53</f>
        <v>16093.762297026327</v>
      </c>
      <c r="E8" s="5">
        <f>Capex_Fcast_Total!D53</f>
        <v>16000.36563021746</v>
      </c>
      <c r="F8" s="5">
        <f>Capex_Fcast_Total!E53</f>
        <v>16564.281952111603</v>
      </c>
      <c r="G8" s="5">
        <f>Capex_Fcast_Total!F53</f>
        <v>15991.898696970422</v>
      </c>
      <c r="H8" s="5">
        <f>Capex_Fcast_Total!G53</f>
        <v>16132.829791477563</v>
      </c>
      <c r="I8" s="5">
        <f t="shared" ref="I8:I11" si="0">SUM(D8:H8)</f>
        <v>80783.138367803374</v>
      </c>
      <c r="K8" s="5"/>
      <c r="O8" s="5"/>
      <c r="P8" s="5"/>
      <c r="Q8" s="5"/>
      <c r="R8" s="5"/>
      <c r="S8" s="5"/>
      <c r="T8" s="5"/>
      <c r="U8" s="5"/>
      <c r="V8" s="5"/>
    </row>
    <row r="9" spans="2:22" x14ac:dyDescent="0.25">
      <c r="B9" s="2" t="s">
        <v>20</v>
      </c>
      <c r="C9" s="5">
        <f>Capex_Fcast_Total!B54</f>
        <v>21138.445868956671</v>
      </c>
      <c r="D9" s="5">
        <f>Capex_Fcast_Total!C54</f>
        <v>24807.08628972404</v>
      </c>
      <c r="E9" s="5">
        <f>Capex_Fcast_Total!D54</f>
        <v>24348.015548774238</v>
      </c>
      <c r="F9" s="5">
        <f>Capex_Fcast_Total!E54</f>
        <v>25587.438789931541</v>
      </c>
      <c r="G9" s="5">
        <f>Capex_Fcast_Total!F54</f>
        <v>23761.398317157094</v>
      </c>
      <c r="H9" s="5">
        <f>Capex_Fcast_Total!G54</f>
        <v>23812.730581513435</v>
      </c>
      <c r="I9" s="5">
        <f t="shared" si="0"/>
        <v>122316.66952710034</v>
      </c>
      <c r="K9" s="5"/>
      <c r="O9" s="5"/>
      <c r="P9" s="5"/>
      <c r="Q9" s="5"/>
      <c r="R9" s="5"/>
      <c r="S9" s="5"/>
      <c r="T9" s="5"/>
      <c r="U9" s="5"/>
      <c r="V9" s="5"/>
    </row>
    <row r="10" spans="2:22" x14ac:dyDescent="0.25">
      <c r="B10" s="2" t="s">
        <v>21</v>
      </c>
      <c r="C10" s="5">
        <f>Capex_Fcast_Total!B55</f>
        <v>18065.270913014181</v>
      </c>
      <c r="D10" s="5">
        <f>Capex_Fcast_Total!C55</f>
        <v>18367.467751440436</v>
      </c>
      <c r="E10" s="5">
        <f>Capex_Fcast_Total!D55</f>
        <v>18242.857695769777</v>
      </c>
      <c r="F10" s="5">
        <f>Capex_Fcast_Total!E55</f>
        <v>18864.621879852868</v>
      </c>
      <c r="G10" s="5">
        <f>Capex_Fcast_Total!F55</f>
        <v>18193.783152966869</v>
      </c>
      <c r="H10" s="5">
        <f>Capex_Fcast_Total!G55</f>
        <v>18333.321601746506</v>
      </c>
      <c r="I10" s="5">
        <f t="shared" si="0"/>
        <v>92002.052081776448</v>
      </c>
      <c r="K10" s="5"/>
      <c r="O10" s="5"/>
      <c r="P10" s="5"/>
      <c r="Q10" s="5"/>
      <c r="R10" s="5"/>
      <c r="S10" s="5"/>
      <c r="T10" s="5"/>
      <c r="U10" s="5"/>
      <c r="V10" s="5"/>
    </row>
    <row r="11" spans="2:22" x14ac:dyDescent="0.25">
      <c r="B11" s="2" t="s">
        <v>22</v>
      </c>
      <c r="C11" s="5">
        <f>Capex_Fcast_Total!B56</f>
        <v>2388.5109598963286</v>
      </c>
      <c r="D11" s="5">
        <f>Capex_Fcast_Total!C56</f>
        <v>663.51543014176264</v>
      </c>
      <c r="E11" s="5">
        <f>Capex_Fcast_Total!D56</f>
        <v>666.1618440798062</v>
      </c>
      <c r="F11" s="5">
        <f>Capex_Fcast_Total!E56</f>
        <v>671.04584987648263</v>
      </c>
      <c r="G11" s="5">
        <f>Capex_Fcast_Total!F56</f>
        <v>676.58387354697209</v>
      </c>
      <c r="H11" s="5">
        <f>Capex_Fcast_Total!G56</f>
        <v>682.86952531166071</v>
      </c>
      <c r="I11" s="5">
        <f t="shared" si="0"/>
        <v>3360.1765229566845</v>
      </c>
      <c r="K11" s="5"/>
      <c r="O11" s="5"/>
      <c r="P11" s="5"/>
      <c r="Q11" s="5"/>
      <c r="R11" s="5"/>
      <c r="S11" s="5"/>
      <c r="T11" s="5"/>
      <c r="U11" s="5"/>
      <c r="V11" s="5"/>
    </row>
    <row r="12" spans="2:22" x14ac:dyDescent="0.25">
      <c r="C12" s="6">
        <f>SUM(C7:C11)</f>
        <v>85220.348077581191</v>
      </c>
      <c r="D12" s="6">
        <f t="shared" ref="D12:I12" si="1">SUM(D7:D11)</f>
        <v>88217.923110013697</v>
      </c>
      <c r="E12" s="6">
        <f t="shared" si="1"/>
        <v>87410.028043175625</v>
      </c>
      <c r="F12" s="6">
        <f t="shared" si="1"/>
        <v>90866.393710944103</v>
      </c>
      <c r="G12" s="6">
        <f t="shared" si="1"/>
        <v>86823.04092244216</v>
      </c>
      <c r="H12" s="6">
        <f t="shared" si="1"/>
        <v>87443.513430413994</v>
      </c>
      <c r="I12" s="6">
        <f t="shared" si="1"/>
        <v>440760.89921698952</v>
      </c>
      <c r="K12" s="5"/>
      <c r="Q12" s="5"/>
      <c r="R12" s="5"/>
      <c r="S12" s="5"/>
      <c r="T12" s="5"/>
      <c r="U12" s="5"/>
      <c r="V12" s="5"/>
    </row>
    <row r="13" spans="2:22" x14ac:dyDescent="0.25">
      <c r="B13" s="2" t="s">
        <v>58</v>
      </c>
      <c r="C13" s="5">
        <f>Capex_Fcast_Total!B57</f>
        <v>1169.3903941554845</v>
      </c>
      <c r="D13" s="5">
        <f>Capex_Fcast_Total!C57</f>
        <v>1182.3680652094934</v>
      </c>
      <c r="E13" s="5">
        <f>Capex_Fcast_Total!D57</f>
        <v>1192.1550015255571</v>
      </c>
      <c r="F13" s="5">
        <f>Capex_Fcast_Total!E57</f>
        <v>1208.2734529741037</v>
      </c>
      <c r="G13" s="5">
        <f>Capex_Fcast_Total!F57</f>
        <v>1222.4608202466918</v>
      </c>
      <c r="H13" s="5">
        <f>Capex_Fcast_Total!G57</f>
        <v>1240.3817145836213</v>
      </c>
      <c r="I13" s="5">
        <f>SUM(D13:H13)</f>
        <v>6045.639054539467</v>
      </c>
      <c r="K13" s="5"/>
      <c r="Q13" s="5"/>
      <c r="R13" s="5"/>
      <c r="S13" s="5"/>
      <c r="T13" s="5"/>
      <c r="U13" s="5"/>
      <c r="V13" s="5"/>
    </row>
    <row r="14" spans="2:22" ht="15.75" thickBot="1" x14ac:dyDescent="0.3">
      <c r="B14" s="1" t="s">
        <v>171</v>
      </c>
      <c r="C14" s="107">
        <f>SUM(C12:C13)</f>
        <v>86389.73847173668</v>
      </c>
      <c r="D14" s="107">
        <f t="shared" ref="D14:I14" si="2">SUM(D12:D13)</f>
        <v>89400.291175223188</v>
      </c>
      <c r="E14" s="107">
        <f t="shared" si="2"/>
        <v>88602.183044701189</v>
      </c>
      <c r="F14" s="107">
        <f t="shared" si="2"/>
        <v>92074.667163918202</v>
      </c>
      <c r="G14" s="107">
        <f t="shared" si="2"/>
        <v>88045.501742688852</v>
      </c>
      <c r="H14" s="107">
        <f t="shared" si="2"/>
        <v>88683.895144997616</v>
      </c>
      <c r="I14" s="107">
        <f t="shared" si="2"/>
        <v>446806.53827152896</v>
      </c>
      <c r="K14" s="5"/>
      <c r="Q14" s="5"/>
      <c r="R14" s="5"/>
      <c r="S14" s="5"/>
      <c r="T14" s="5"/>
      <c r="U14" s="5"/>
      <c r="V14" s="5"/>
    </row>
    <row r="15" spans="2:22" x14ac:dyDescent="0.25">
      <c r="B15" s="114" t="s">
        <v>162</v>
      </c>
      <c r="C15" s="113">
        <f>C14-Capex_Fcast_Total!B58</f>
        <v>0</v>
      </c>
      <c r="D15" s="113">
        <f>D14-Capex_Fcast_Total!C58</f>
        <v>0</v>
      </c>
      <c r="E15" s="113">
        <f>E14-Capex_Fcast_Total!D58</f>
        <v>0</v>
      </c>
      <c r="F15" s="113">
        <f>F14-Capex_Fcast_Total!E58</f>
        <v>0</v>
      </c>
      <c r="G15" s="113">
        <f>G14-Capex_Fcast_Total!F58</f>
        <v>0</v>
      </c>
      <c r="H15" s="113">
        <f>H14-Capex_Fcast_Total!G58</f>
        <v>0</v>
      </c>
      <c r="I15" s="113">
        <f>I14-Capex_Fcast_Total!H58</f>
        <v>0</v>
      </c>
      <c r="Q15" s="5"/>
      <c r="R15" s="5"/>
      <c r="S15" s="5"/>
      <c r="T15" s="5"/>
      <c r="U15" s="5"/>
      <c r="V15" s="5"/>
    </row>
    <row r="16" spans="2:22" x14ac:dyDescent="0.25">
      <c r="B16" s="1" t="s">
        <v>69</v>
      </c>
      <c r="Q16" s="5"/>
      <c r="R16" s="5"/>
      <c r="S16" s="5"/>
      <c r="T16" s="5"/>
      <c r="U16" s="5"/>
      <c r="V16" s="5"/>
    </row>
    <row r="17" spans="2:22" x14ac:dyDescent="0.25">
      <c r="B17" s="2" t="s">
        <v>18</v>
      </c>
      <c r="C17" s="5">
        <f>Contr_Fcast!C8</f>
        <v>4485.542770915501</v>
      </c>
      <c r="D17" s="5">
        <f>Contr_Fcast!D28</f>
        <v>15696.107583896524</v>
      </c>
      <c r="E17" s="5">
        <f>Contr_Fcast!E28</f>
        <v>15622.04766697306</v>
      </c>
      <c r="F17" s="5">
        <f>Contr_Fcast!F28</f>
        <v>16191.590414269567</v>
      </c>
      <c r="G17" s="5">
        <f>Contr_Fcast!G28</f>
        <v>15647.989253409636</v>
      </c>
      <c r="H17" s="5">
        <f>Contr_Fcast!H28</f>
        <v>15804.686269225802</v>
      </c>
      <c r="I17" s="5">
        <f t="shared" ref="I17:I21" si="3">SUM(D17:H17)</f>
        <v>78962.421187774584</v>
      </c>
      <c r="K17" s="5"/>
      <c r="O17" s="5"/>
      <c r="P17" s="5"/>
      <c r="Q17" s="5"/>
      <c r="R17" s="5"/>
      <c r="S17" s="5"/>
      <c r="T17" s="5"/>
      <c r="U17" s="5"/>
      <c r="V17" s="5"/>
    </row>
    <row r="18" spans="2:22" x14ac:dyDescent="0.25">
      <c r="B18" s="2" t="s">
        <v>19</v>
      </c>
      <c r="C18" s="5">
        <f>Contr_Fcast!C9</f>
        <v>2344.1063259006842</v>
      </c>
      <c r="D18" s="5">
        <f>Contr_Fcast!D29</f>
        <v>2002.983790789579</v>
      </c>
      <c r="E18" s="5">
        <f>Contr_Fcast!E29</f>
        <v>1991.3599078043987</v>
      </c>
      <c r="F18" s="5">
        <f>Contr_Fcast!F29</f>
        <v>2061.5433261542739</v>
      </c>
      <c r="G18" s="5">
        <f>Contr_Fcast!G29</f>
        <v>1990.3061374219039</v>
      </c>
      <c r="H18" s="5">
        <f>Contr_Fcast!H29</f>
        <v>2007.846019812748</v>
      </c>
      <c r="I18" s="5">
        <f t="shared" si="3"/>
        <v>10054.039181982904</v>
      </c>
      <c r="K18" s="5"/>
      <c r="O18" s="5"/>
      <c r="P18" s="5"/>
      <c r="Q18" s="5"/>
      <c r="R18" s="5"/>
      <c r="S18" s="5"/>
      <c r="T18" s="5"/>
      <c r="U18" s="5"/>
      <c r="V18" s="5"/>
    </row>
    <row r="19" spans="2:22" x14ac:dyDescent="0.25">
      <c r="B19" s="2" t="s">
        <v>20</v>
      </c>
      <c r="C19" s="5">
        <f>Contr_Fcast!C10</f>
        <v>6767.1619642085407</v>
      </c>
      <c r="D19" s="5">
        <f>Contr_Fcast!D30</f>
        <v>13024.261943867801</v>
      </c>
      <c r="E19" s="5">
        <f>Contr_Fcast!E30</f>
        <v>12783.239781447523</v>
      </c>
      <c r="F19" s="5">
        <f>Contr_Fcast!F30</f>
        <v>13433.964044814042</v>
      </c>
      <c r="G19" s="5">
        <f>Contr_Fcast!G30</f>
        <v>12475.252926557067</v>
      </c>
      <c r="H19" s="5">
        <f>Contr_Fcast!H30</f>
        <v>12502.203486140752</v>
      </c>
      <c r="I19" s="5">
        <f t="shared" si="3"/>
        <v>64218.922182827177</v>
      </c>
      <c r="K19" s="5"/>
      <c r="O19" s="5"/>
      <c r="P19" s="5"/>
      <c r="Q19" s="5"/>
      <c r="R19" s="5"/>
      <c r="S19" s="5"/>
      <c r="T19" s="5"/>
      <c r="U19" s="5"/>
      <c r="V19" s="5"/>
    </row>
    <row r="20" spans="2:22" x14ac:dyDescent="0.25">
      <c r="B20" s="2" t="s">
        <v>21</v>
      </c>
      <c r="C20" s="5">
        <f>Contr_Fcast!C11</f>
        <v>7818.6436673769676</v>
      </c>
      <c r="D20" s="5">
        <f>Contr_Fcast!D11</f>
        <v>7949.4343656421479</v>
      </c>
      <c r="E20" s="5">
        <f>Contr_Fcast!E11</f>
        <v>7895.503172063477</v>
      </c>
      <c r="F20" s="5">
        <f>Contr_Fcast!F11</f>
        <v>8164.6025187542018</v>
      </c>
      <c r="G20" s="5">
        <f>Contr_Fcast!G11</f>
        <v>7874.2637251067781</v>
      </c>
      <c r="H20" s="5">
        <f>Contr_Fcast!H11</f>
        <v>7934.655922608812</v>
      </c>
      <c r="I20" s="5">
        <f t="shared" si="3"/>
        <v>39818.459704175417</v>
      </c>
      <c r="K20" s="5"/>
      <c r="O20" s="5"/>
      <c r="P20" s="5"/>
      <c r="Q20" s="5"/>
      <c r="R20" s="5"/>
      <c r="S20" s="5"/>
      <c r="T20" s="5"/>
      <c r="U20" s="5"/>
      <c r="V20" s="5"/>
    </row>
    <row r="21" spans="2:22" x14ac:dyDescent="0.25">
      <c r="B21" s="2" t="s">
        <v>22</v>
      </c>
      <c r="C21" s="5">
        <f>Contr_Fcast!C12</f>
        <v>3530.4107440952175</v>
      </c>
      <c r="D21" s="5">
        <f>Contr_Fcast!D12</f>
        <v>663.51543014176264</v>
      </c>
      <c r="E21" s="5">
        <f>Contr_Fcast!E12</f>
        <v>666.1618440798062</v>
      </c>
      <c r="F21" s="5">
        <f>Contr_Fcast!F12</f>
        <v>671.04584987648263</v>
      </c>
      <c r="G21" s="5">
        <f>Contr_Fcast!G12</f>
        <v>676.58387354697209</v>
      </c>
      <c r="H21" s="5">
        <f>Contr_Fcast!H12</f>
        <v>682.86952531166071</v>
      </c>
      <c r="I21" s="5">
        <f t="shared" si="3"/>
        <v>3360.1765229566845</v>
      </c>
      <c r="K21" s="5"/>
      <c r="O21" s="5"/>
      <c r="P21" s="5"/>
      <c r="Q21" s="5"/>
      <c r="R21" s="5"/>
      <c r="S21" s="5"/>
      <c r="T21" s="5"/>
      <c r="U21" s="5"/>
      <c r="V21" s="5"/>
    </row>
    <row r="22" spans="2:22" x14ac:dyDescent="0.25">
      <c r="C22" s="6">
        <f>SUM(C17:C21)</f>
        <v>24945.865472496913</v>
      </c>
      <c r="D22" s="6">
        <f t="shared" ref="D22" si="4">SUM(D17:D21)</f>
        <v>39336.303114337818</v>
      </c>
      <c r="E22" s="6">
        <f t="shared" ref="E22" si="5">SUM(E17:E21)</f>
        <v>38958.312372368266</v>
      </c>
      <c r="F22" s="6">
        <f t="shared" ref="F22" si="6">SUM(F17:F21)</f>
        <v>40522.746153868567</v>
      </c>
      <c r="G22" s="6">
        <f t="shared" ref="G22" si="7">SUM(G17:G21)</f>
        <v>38664.395916042355</v>
      </c>
      <c r="H22" s="6">
        <f t="shared" ref="H22:I22" si="8">SUM(H17:H21)</f>
        <v>38932.261223099777</v>
      </c>
      <c r="I22" s="6">
        <f t="shared" si="8"/>
        <v>196414.01877971677</v>
      </c>
      <c r="K22" s="5"/>
      <c r="O22" s="5"/>
      <c r="P22" s="5"/>
      <c r="Q22" s="5"/>
      <c r="R22" s="5"/>
      <c r="S22" s="5"/>
      <c r="T22" s="5"/>
      <c r="U22" s="5"/>
      <c r="V22" s="5"/>
    </row>
    <row r="23" spans="2:22" x14ac:dyDescent="0.25">
      <c r="B23" s="2" t="s">
        <v>58</v>
      </c>
      <c r="C23" s="26">
        <v>0</v>
      </c>
      <c r="D23" s="26">
        <v>0</v>
      </c>
      <c r="E23" s="26">
        <v>0</v>
      </c>
      <c r="F23" s="26">
        <v>0</v>
      </c>
      <c r="G23" s="26">
        <v>0</v>
      </c>
      <c r="H23" s="26">
        <v>0</v>
      </c>
      <c r="I23" s="26">
        <f>SUM(D23:H23)</f>
        <v>0</v>
      </c>
      <c r="K23" s="5"/>
      <c r="Q23" s="5"/>
      <c r="R23" s="5"/>
      <c r="S23" s="5"/>
      <c r="T23" s="5"/>
      <c r="U23" s="5"/>
      <c r="V23" s="5"/>
    </row>
    <row r="24" spans="2:22" ht="15.75" thickBot="1" x14ac:dyDescent="0.3">
      <c r="B24" s="1" t="s">
        <v>172</v>
      </c>
      <c r="C24" s="107">
        <f>SUM(C22:C23)</f>
        <v>24945.865472496913</v>
      </c>
      <c r="D24" s="107">
        <f t="shared" ref="D24" si="9">SUM(D22:D23)</f>
        <v>39336.303114337818</v>
      </c>
      <c r="E24" s="107">
        <f t="shared" ref="E24" si="10">SUM(E22:E23)</f>
        <v>38958.312372368266</v>
      </c>
      <c r="F24" s="107">
        <f t="shared" ref="F24" si="11">SUM(F22:F23)</f>
        <v>40522.746153868567</v>
      </c>
      <c r="G24" s="107">
        <f t="shared" ref="G24" si="12">SUM(G22:G23)</f>
        <v>38664.395916042355</v>
      </c>
      <c r="H24" s="107">
        <f t="shared" ref="H24:I24" si="13">SUM(H22:H23)</f>
        <v>38932.261223099777</v>
      </c>
      <c r="I24" s="107">
        <f t="shared" si="13"/>
        <v>196414.01877971677</v>
      </c>
      <c r="K24" s="5"/>
      <c r="Q24" s="5"/>
      <c r="R24" s="5"/>
      <c r="S24" s="5"/>
      <c r="T24" s="5"/>
      <c r="U24" s="5"/>
      <c r="V24" s="5"/>
    </row>
    <row r="25" spans="2:22" x14ac:dyDescent="0.25">
      <c r="B25" s="2" t="s">
        <v>174</v>
      </c>
      <c r="C25" s="27">
        <f>C24/C14</f>
        <v>0.28875959012954089</v>
      </c>
      <c r="D25" s="106">
        <f>D24/D14</f>
        <v>0.44000195745715492</v>
      </c>
      <c r="E25" s="27">
        <f t="shared" ref="E25:I25" si="14">E24/E14</f>
        <v>0.4396992380279523</v>
      </c>
      <c r="F25" s="27">
        <f t="shared" si="14"/>
        <v>0.44010744108069322</v>
      </c>
      <c r="G25" s="27">
        <f t="shared" si="14"/>
        <v>0.43914107081856663</v>
      </c>
      <c r="H25" s="27">
        <f t="shared" si="14"/>
        <v>0.43900035242527147</v>
      </c>
      <c r="I25" s="27">
        <f t="shared" si="14"/>
        <v>0.43959522065085344</v>
      </c>
      <c r="Q25" s="5"/>
      <c r="R25" s="5"/>
      <c r="S25" s="5"/>
      <c r="T25" s="5"/>
      <c r="U25" s="5"/>
      <c r="V25" s="5"/>
    </row>
    <row r="26" spans="2:22" x14ac:dyDescent="0.25">
      <c r="C26" s="27"/>
      <c r="D26" s="106"/>
      <c r="E26" s="27"/>
      <c r="F26" s="27"/>
      <c r="G26" s="27"/>
      <c r="H26" s="27"/>
      <c r="I26" s="27"/>
      <c r="Q26" s="5"/>
      <c r="R26" s="5"/>
      <c r="S26" s="5"/>
      <c r="T26" s="5"/>
      <c r="U26" s="5"/>
      <c r="V26" s="5"/>
    </row>
    <row r="27" spans="2:22" x14ac:dyDescent="0.25">
      <c r="B27" s="1" t="s">
        <v>70</v>
      </c>
      <c r="Q27" s="5"/>
      <c r="R27" s="5"/>
      <c r="S27" s="5"/>
      <c r="T27" s="5"/>
      <c r="U27" s="5"/>
      <c r="V27" s="5"/>
    </row>
    <row r="28" spans="2:22" x14ac:dyDescent="0.25">
      <c r="B28" s="2" t="s">
        <v>18</v>
      </c>
      <c r="C28" s="5">
        <f>C7-C17</f>
        <v>23321.475191209607</v>
      </c>
      <c r="D28" s="5">
        <f t="shared" ref="D28:H28" si="15">D7-D17</f>
        <v>12589.983757784614</v>
      </c>
      <c r="E28" s="5">
        <f t="shared" si="15"/>
        <v>12530.579657361279</v>
      </c>
      <c r="F28" s="5">
        <f t="shared" si="15"/>
        <v>12987.414824902031</v>
      </c>
      <c r="G28" s="5">
        <f t="shared" si="15"/>
        <v>12551.387628391163</v>
      </c>
      <c r="H28" s="5">
        <f t="shared" si="15"/>
        <v>12677.075661139026</v>
      </c>
      <c r="I28" s="5">
        <f t="shared" ref="I28:I32" si="16">SUM(D28:H28)</f>
        <v>63336.441529578107</v>
      </c>
      <c r="K28" s="5"/>
      <c r="O28" s="5"/>
      <c r="P28" s="5"/>
      <c r="Q28" s="5"/>
      <c r="R28" s="5"/>
      <c r="S28" s="5"/>
      <c r="T28" s="5"/>
      <c r="U28" s="5"/>
      <c r="V28" s="5"/>
    </row>
    <row r="29" spans="2:22" x14ac:dyDescent="0.25">
      <c r="B29" s="2" t="s">
        <v>19</v>
      </c>
      <c r="C29" s="5">
        <f t="shared" ref="C29:H29" si="17">C8-C18</f>
        <v>13476.99604768823</v>
      </c>
      <c r="D29" s="5">
        <f t="shared" si="17"/>
        <v>14090.778506236747</v>
      </c>
      <c r="E29" s="5">
        <f t="shared" si="17"/>
        <v>14009.005722413061</v>
      </c>
      <c r="F29" s="5">
        <f t="shared" si="17"/>
        <v>14502.738625957329</v>
      </c>
      <c r="G29" s="5">
        <f t="shared" si="17"/>
        <v>14001.592559548519</v>
      </c>
      <c r="H29" s="5">
        <f t="shared" si="17"/>
        <v>14124.983771664814</v>
      </c>
      <c r="I29" s="5">
        <f t="shared" si="16"/>
        <v>70729.099185820465</v>
      </c>
      <c r="K29" s="5"/>
      <c r="O29" s="5"/>
      <c r="P29" s="5"/>
      <c r="Q29" s="5"/>
      <c r="R29" s="5"/>
      <c r="S29" s="5"/>
      <c r="T29" s="5"/>
      <c r="U29" s="5"/>
      <c r="V29" s="5"/>
    </row>
    <row r="30" spans="2:22" x14ac:dyDescent="0.25">
      <c r="B30" s="2" t="s">
        <v>20</v>
      </c>
      <c r="C30" s="5">
        <f t="shared" ref="C30:H30" si="18">C9-C19</f>
        <v>14371.28390474813</v>
      </c>
      <c r="D30" s="5">
        <f t="shared" si="18"/>
        <v>11782.824345856239</v>
      </c>
      <c r="E30" s="5">
        <f t="shared" si="18"/>
        <v>11564.775767326715</v>
      </c>
      <c r="F30" s="5">
        <f t="shared" si="18"/>
        <v>12153.474745117499</v>
      </c>
      <c r="G30" s="5">
        <f t="shared" si="18"/>
        <v>11286.145390600028</v>
      </c>
      <c r="H30" s="5">
        <f t="shared" si="18"/>
        <v>11310.527095372683</v>
      </c>
      <c r="I30" s="5">
        <f t="shared" si="16"/>
        <v>58097.747344273172</v>
      </c>
      <c r="K30" s="5"/>
      <c r="O30" s="5"/>
      <c r="P30" s="5"/>
      <c r="Q30" s="5"/>
      <c r="R30" s="5"/>
      <c r="S30" s="5"/>
      <c r="T30" s="5"/>
      <c r="U30" s="5"/>
      <c r="V30" s="5"/>
    </row>
    <row r="31" spans="2:22" x14ac:dyDescent="0.25">
      <c r="B31" s="2" t="s">
        <v>21</v>
      </c>
      <c r="C31" s="5">
        <f t="shared" ref="C31:H31" si="19">C10-C20</f>
        <v>10246.627245637213</v>
      </c>
      <c r="D31" s="5">
        <f t="shared" si="19"/>
        <v>10418.033385798288</v>
      </c>
      <c r="E31" s="5">
        <f t="shared" si="19"/>
        <v>10347.354523706301</v>
      </c>
      <c r="F31" s="5">
        <f t="shared" si="19"/>
        <v>10700.019361098666</v>
      </c>
      <c r="G31" s="5">
        <f t="shared" si="19"/>
        <v>10319.51942786009</v>
      </c>
      <c r="H31" s="5">
        <f t="shared" si="19"/>
        <v>10398.665679137694</v>
      </c>
      <c r="I31" s="5">
        <f t="shared" si="16"/>
        <v>52183.592377601039</v>
      </c>
      <c r="K31" s="5"/>
      <c r="O31" s="5"/>
      <c r="P31" s="5"/>
      <c r="Q31" s="5"/>
      <c r="R31" s="5"/>
      <c r="S31" s="5"/>
      <c r="T31" s="5"/>
      <c r="U31" s="5"/>
      <c r="V31" s="5"/>
    </row>
    <row r="32" spans="2:22" x14ac:dyDescent="0.25">
      <c r="B32" s="2" t="s">
        <v>22</v>
      </c>
      <c r="C32" s="5">
        <f t="shared" ref="C32:H32" si="20">C11-C21</f>
        <v>-1141.8997841988889</v>
      </c>
      <c r="D32" s="5">
        <f t="shared" si="20"/>
        <v>0</v>
      </c>
      <c r="E32" s="5">
        <f t="shared" si="20"/>
        <v>0</v>
      </c>
      <c r="F32" s="5">
        <f t="shared" si="20"/>
        <v>0</v>
      </c>
      <c r="G32" s="5">
        <f t="shared" si="20"/>
        <v>0</v>
      </c>
      <c r="H32" s="5">
        <f t="shared" si="20"/>
        <v>0</v>
      </c>
      <c r="I32" s="5">
        <f t="shared" si="16"/>
        <v>0</v>
      </c>
      <c r="K32" s="5"/>
      <c r="O32" s="5"/>
      <c r="P32" s="5"/>
      <c r="Q32" s="5"/>
      <c r="R32" s="5"/>
      <c r="S32" s="5"/>
      <c r="T32" s="5"/>
      <c r="U32" s="5"/>
      <c r="V32" s="5"/>
    </row>
    <row r="33" spans="2:22" x14ac:dyDescent="0.25">
      <c r="C33" s="6">
        <f>SUM(C28:C32)</f>
        <v>60274.482605084297</v>
      </c>
      <c r="D33" s="6">
        <f t="shared" ref="D33" si="21">SUM(D28:D32)</f>
        <v>48881.619995675894</v>
      </c>
      <c r="E33" s="6">
        <f t="shared" ref="E33" si="22">SUM(E28:E32)</f>
        <v>48451.715670807353</v>
      </c>
      <c r="F33" s="6">
        <f t="shared" ref="F33" si="23">SUM(F28:F32)</f>
        <v>50343.647557075528</v>
      </c>
      <c r="G33" s="6">
        <f t="shared" ref="G33" si="24">SUM(G28:G32)</f>
        <v>48158.645006399798</v>
      </c>
      <c r="H33" s="6">
        <f t="shared" ref="H33:I33" si="25">SUM(H28:H32)</f>
        <v>48511.252207314225</v>
      </c>
      <c r="I33" s="6">
        <f t="shared" si="25"/>
        <v>244346.88043727278</v>
      </c>
      <c r="K33" s="5"/>
      <c r="Q33" s="5"/>
      <c r="R33" s="5"/>
      <c r="S33" s="5"/>
      <c r="T33" s="5"/>
      <c r="U33" s="5"/>
      <c r="V33" s="5"/>
    </row>
    <row r="34" spans="2:22" x14ac:dyDescent="0.25">
      <c r="B34" s="2" t="s">
        <v>58</v>
      </c>
      <c r="C34" s="5">
        <f t="shared" ref="C34:H34" si="26">C13-C23</f>
        <v>1169.3903941554845</v>
      </c>
      <c r="D34" s="5">
        <f t="shared" si="26"/>
        <v>1182.3680652094934</v>
      </c>
      <c r="E34" s="5">
        <f t="shared" si="26"/>
        <v>1192.1550015255571</v>
      </c>
      <c r="F34" s="5">
        <f t="shared" si="26"/>
        <v>1208.2734529741037</v>
      </c>
      <c r="G34" s="5">
        <f t="shared" si="26"/>
        <v>1222.4608202466918</v>
      </c>
      <c r="H34" s="5">
        <f t="shared" si="26"/>
        <v>1240.3817145836213</v>
      </c>
      <c r="I34" s="5">
        <f>SUM(D34:H34)</f>
        <v>6045.639054539467</v>
      </c>
      <c r="K34" s="5"/>
      <c r="Q34" s="5"/>
      <c r="R34" s="5"/>
      <c r="S34" s="5"/>
      <c r="T34" s="5"/>
      <c r="U34" s="5"/>
      <c r="V34" s="5"/>
    </row>
    <row r="35" spans="2:22" ht="15.75" thickBot="1" x14ac:dyDescent="0.3">
      <c r="B35" s="1" t="s">
        <v>173</v>
      </c>
      <c r="C35" s="107">
        <f>SUM(C33:C34)</f>
        <v>61443.872999239778</v>
      </c>
      <c r="D35" s="107">
        <f t="shared" ref="D35" si="27">SUM(D33:D34)</f>
        <v>50063.988060885385</v>
      </c>
      <c r="E35" s="107">
        <f t="shared" ref="E35" si="28">SUM(E33:E34)</f>
        <v>49643.870672332909</v>
      </c>
      <c r="F35" s="107">
        <f t="shared" ref="F35" si="29">SUM(F33:F34)</f>
        <v>51551.921010049635</v>
      </c>
      <c r="G35" s="107">
        <f t="shared" ref="G35" si="30">SUM(G33:G34)</f>
        <v>49381.10582664649</v>
      </c>
      <c r="H35" s="107">
        <f t="shared" ref="H35:I35" si="31">SUM(H33:H34)</f>
        <v>49751.633921897846</v>
      </c>
      <c r="I35" s="107">
        <f t="shared" si="31"/>
        <v>250392.51949181224</v>
      </c>
      <c r="K35" s="5"/>
      <c r="Q35" s="5"/>
      <c r="R35" s="5"/>
      <c r="S35" s="5"/>
      <c r="T35" s="5"/>
      <c r="U35" s="5"/>
      <c r="V35" s="5"/>
    </row>
  </sheetData>
  <hyperlinks>
    <hyperlink ref="B3" location="Contents!A1" display="Table of Contents"/>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C4"/>
  <sheetViews>
    <sheetView workbookViewId="0">
      <selection activeCell="F5" sqref="F5"/>
    </sheetView>
  </sheetViews>
  <sheetFormatPr defaultRowHeight="15" x14ac:dyDescent="0.25"/>
  <cols>
    <col min="1" max="16384" width="9.140625" style="54"/>
  </cols>
  <sheetData>
    <row r="3" spans="3:3" ht="18.75" x14ac:dyDescent="0.3">
      <c r="C3" s="55" t="s">
        <v>92</v>
      </c>
    </row>
    <row r="4" spans="3:3" x14ac:dyDescent="0.25">
      <c r="C4" s="94" t="s">
        <v>147</v>
      </c>
    </row>
  </sheetData>
  <hyperlinks>
    <hyperlink ref="C4" location="Contents!A1" display="Table of Contents"/>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6"/>
  <sheetViews>
    <sheetView zoomScaleNormal="100" workbookViewId="0">
      <selection activeCell="D16" sqref="D16:I16"/>
    </sheetView>
  </sheetViews>
  <sheetFormatPr defaultRowHeight="15" x14ac:dyDescent="0.25"/>
  <cols>
    <col min="1" max="1" width="4.85546875" customWidth="1"/>
    <col min="2" max="2" width="30.28515625" customWidth="1"/>
    <col min="3" max="3" width="8.28515625" customWidth="1"/>
  </cols>
  <sheetData>
    <row r="1" spans="2:9" x14ac:dyDescent="0.25">
      <c r="B1" s="91" t="s">
        <v>147</v>
      </c>
    </row>
    <row r="3" spans="2:9" x14ac:dyDescent="0.25">
      <c r="B3" s="1" t="s">
        <v>90</v>
      </c>
      <c r="D3" s="53" t="s">
        <v>87</v>
      </c>
    </row>
    <row r="5" spans="2:9" x14ac:dyDescent="0.25">
      <c r="B5" s="1" t="s">
        <v>89</v>
      </c>
      <c r="C5" s="49" t="s">
        <v>86</v>
      </c>
      <c r="D5" s="49" t="s">
        <v>12</v>
      </c>
      <c r="E5" s="49" t="s">
        <v>13</v>
      </c>
      <c r="F5" s="49" t="s">
        <v>14</v>
      </c>
      <c r="G5" s="49" t="s">
        <v>15</v>
      </c>
      <c r="H5" s="49" t="s">
        <v>16</v>
      </c>
      <c r="I5" s="49" t="s">
        <v>17</v>
      </c>
    </row>
    <row r="6" spans="2:9" x14ac:dyDescent="0.25">
      <c r="B6" s="1"/>
      <c r="C6" s="49"/>
      <c r="D6" s="49"/>
      <c r="E6" s="49"/>
      <c r="F6" s="49"/>
      <c r="G6" s="49"/>
      <c r="H6" s="49"/>
      <c r="I6" s="49"/>
    </row>
    <row r="7" spans="2:9" x14ac:dyDescent="0.25">
      <c r="B7" t="s">
        <v>82</v>
      </c>
      <c r="C7" s="50">
        <v>107</v>
      </c>
      <c r="D7" s="51">
        <v>14336.13327330482</v>
      </c>
      <c r="E7" s="51">
        <v>14535.358006885714</v>
      </c>
      <c r="F7" s="51">
        <v>14469.045617903923</v>
      </c>
      <c r="G7" s="51">
        <v>14943.781824415184</v>
      </c>
      <c r="H7" s="51">
        <v>14418.114914052676</v>
      </c>
      <c r="I7" s="51">
        <v>14499.631805837156</v>
      </c>
    </row>
    <row r="8" spans="2:9" x14ac:dyDescent="0.25">
      <c r="C8" s="50">
        <v>109</v>
      </c>
      <c r="D8" s="51">
        <v>1060.927990128778</v>
      </c>
      <c r="E8" s="51">
        <v>1069.2675306855795</v>
      </c>
      <c r="F8" s="51">
        <v>1079.3415373553571</v>
      </c>
      <c r="G8" s="51">
        <v>1091.4181916919488</v>
      </c>
      <c r="H8" s="51">
        <v>1103.2853326273496</v>
      </c>
      <c r="I8" s="51">
        <v>1115.9016247642712</v>
      </c>
    </row>
    <row r="9" spans="2:9" x14ac:dyDescent="0.25">
      <c r="C9" s="50">
        <v>110</v>
      </c>
      <c r="D9" s="52">
        <v>16369.66409241299</v>
      </c>
      <c r="E9" s="52">
        <v>16588.894164072797</v>
      </c>
      <c r="F9" s="52">
        <v>16496.919276802495</v>
      </c>
      <c r="G9" s="52">
        <v>17019.077216122409</v>
      </c>
      <c r="H9" s="52">
        <v>16403.309024870639</v>
      </c>
      <c r="I9" s="52">
        <v>16477.358060502953</v>
      </c>
    </row>
    <row r="10" spans="2:9" x14ac:dyDescent="0.25">
      <c r="B10" t="s">
        <v>91</v>
      </c>
      <c r="C10" s="50"/>
      <c r="D10" s="51">
        <f>SUM(D7:D9)</f>
        <v>31766.725355846589</v>
      </c>
      <c r="E10" s="51">
        <f t="shared" ref="E10:I10" si="0">SUM(E7:E9)</f>
        <v>32193.519701644091</v>
      </c>
      <c r="F10" s="51">
        <f t="shared" si="0"/>
        <v>32045.306432061774</v>
      </c>
      <c r="G10" s="51">
        <f t="shared" si="0"/>
        <v>33054.277232229542</v>
      </c>
      <c r="H10" s="51">
        <f t="shared" si="0"/>
        <v>31924.709271550666</v>
      </c>
      <c r="I10" s="51">
        <f t="shared" si="0"/>
        <v>32092.891491104379</v>
      </c>
    </row>
    <row r="11" spans="2:9" x14ac:dyDescent="0.25">
      <c r="B11" t="s">
        <v>83</v>
      </c>
      <c r="C11" s="50">
        <v>108</v>
      </c>
      <c r="D11" s="51">
        <v>19154.390763174051</v>
      </c>
      <c r="E11" s="51">
        <v>22404.946318578975</v>
      </c>
      <c r="F11" s="51">
        <v>22017.781082160211</v>
      </c>
      <c r="G11" s="51">
        <v>23084.194281875905</v>
      </c>
      <c r="H11" s="51">
        <v>21423.007858363406</v>
      </c>
      <c r="I11" s="51">
        <v>21402.062142001956</v>
      </c>
    </row>
    <row r="12" spans="2:9" x14ac:dyDescent="0.25">
      <c r="B12" t="s">
        <v>84</v>
      </c>
      <c r="C12" s="50">
        <v>104</v>
      </c>
      <c r="D12" s="51">
        <v>25197.050497801469</v>
      </c>
      <c r="E12" s="51">
        <v>25547.069521635363</v>
      </c>
      <c r="F12" s="51">
        <v>25458.271294148282</v>
      </c>
      <c r="G12" s="51">
        <v>26324.394224167452</v>
      </c>
      <c r="H12" s="51">
        <v>25424.239115741082</v>
      </c>
      <c r="I12" s="51">
        <v>25598.426718043025</v>
      </c>
    </row>
    <row r="13" spans="2:9" x14ac:dyDescent="0.25">
      <c r="B13" t="s">
        <v>85</v>
      </c>
      <c r="C13" s="50">
        <v>118</v>
      </c>
      <c r="D13" s="51">
        <v>2159.7753911275877</v>
      </c>
      <c r="E13" s="51">
        <v>599.26536394695643</v>
      </c>
      <c r="F13" s="51">
        <v>602.40661580223627</v>
      </c>
      <c r="G13" s="51">
        <v>605.39676900724703</v>
      </c>
      <c r="H13" s="51">
        <v>610.00036472486977</v>
      </c>
      <c r="I13" s="51">
        <v>613.73961148938872</v>
      </c>
    </row>
    <row r="15" spans="2:9" x14ac:dyDescent="0.25">
      <c r="B15" t="s">
        <v>88</v>
      </c>
      <c r="D15" s="51">
        <f>SUM(D10:D13)</f>
        <v>78277.942007949707</v>
      </c>
      <c r="E15" s="51">
        <f t="shared" ref="E15:I15" si="1">SUM(E10:E13)</f>
        <v>80744.800905805387</v>
      </c>
      <c r="F15" s="51">
        <f t="shared" si="1"/>
        <v>80123.76542417251</v>
      </c>
      <c r="G15" s="51">
        <f t="shared" si="1"/>
        <v>83068.262507280146</v>
      </c>
      <c r="H15" s="51">
        <f t="shared" si="1"/>
        <v>79381.956610380032</v>
      </c>
      <c r="I15" s="51">
        <f t="shared" si="1"/>
        <v>79707.119962638753</v>
      </c>
    </row>
    <row r="16" spans="2:9" x14ac:dyDescent="0.25">
      <c r="B16" t="s">
        <v>162</v>
      </c>
      <c r="D16" s="51">
        <v>0</v>
      </c>
      <c r="E16" s="51">
        <v>0</v>
      </c>
      <c r="F16" s="51">
        <v>0</v>
      </c>
      <c r="G16" s="51">
        <v>0</v>
      </c>
      <c r="H16" s="51">
        <v>0</v>
      </c>
      <c r="I16" s="51">
        <v>0</v>
      </c>
    </row>
  </sheetData>
  <hyperlinks>
    <hyperlink ref="B1" location="Contents!A1" display="Table of Contents"/>
  </hyperlink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N19"/>
  <sheetViews>
    <sheetView zoomScaleNormal="100" workbookViewId="0">
      <pane xSplit="2" topLeftCell="C1" activePane="topRight" state="frozen"/>
      <selection pane="topRight" activeCell="A7" sqref="A7"/>
    </sheetView>
  </sheetViews>
  <sheetFormatPr defaultRowHeight="15" x14ac:dyDescent="0.25"/>
  <cols>
    <col min="1" max="1" width="5.140625" style="2" customWidth="1"/>
    <col min="2" max="2" width="37.140625" style="2" bestFit="1" customWidth="1"/>
    <col min="3" max="3" width="9.42578125" style="2" customWidth="1"/>
    <col min="4" max="26" width="9.140625" style="2"/>
    <col min="27" max="27" width="3.28515625" style="2" customWidth="1"/>
    <col min="28" max="28" width="8.7109375" style="2" customWidth="1"/>
    <col min="29" max="33" width="9.140625" style="2"/>
    <col min="34" max="34" width="4.140625" style="2" customWidth="1"/>
    <col min="35" max="16384" width="9.140625" style="2"/>
  </cols>
  <sheetData>
    <row r="1" spans="2:40" x14ac:dyDescent="0.25">
      <c r="B1" s="91" t="s">
        <v>147</v>
      </c>
    </row>
    <row r="3" spans="2:40" ht="27.75" customHeight="1" x14ac:dyDescent="0.25">
      <c r="B3" s="1" t="s">
        <v>90</v>
      </c>
      <c r="C3" s="147" t="s">
        <v>74</v>
      </c>
      <c r="D3" s="148"/>
      <c r="E3" s="148"/>
      <c r="F3" s="148"/>
      <c r="G3" s="148"/>
      <c r="H3" s="149"/>
      <c r="I3" s="148" t="s">
        <v>75</v>
      </c>
      <c r="J3" s="148"/>
      <c r="K3" s="148"/>
      <c r="L3" s="148"/>
      <c r="M3" s="148"/>
      <c r="N3" s="148"/>
      <c r="O3" s="147" t="s">
        <v>151</v>
      </c>
      <c r="P3" s="148"/>
      <c r="Q3" s="148"/>
      <c r="R3" s="148"/>
      <c r="S3" s="148"/>
      <c r="T3" s="149"/>
      <c r="U3" s="148" t="s">
        <v>76</v>
      </c>
      <c r="V3" s="148"/>
      <c r="W3" s="148"/>
      <c r="X3" s="148"/>
      <c r="Y3" s="148"/>
      <c r="Z3" s="149"/>
      <c r="AB3" s="140" t="s">
        <v>94</v>
      </c>
      <c r="AC3" s="141"/>
      <c r="AD3" s="141"/>
      <c r="AE3" s="141"/>
      <c r="AF3" s="141"/>
      <c r="AG3" s="142"/>
      <c r="AI3" s="13" t="s">
        <v>77</v>
      </c>
      <c r="AJ3" s="13" t="s">
        <v>77</v>
      </c>
      <c r="AK3" s="13" t="s">
        <v>77</v>
      </c>
      <c r="AL3" s="13" t="s">
        <v>77</v>
      </c>
      <c r="AM3" s="13" t="s">
        <v>77</v>
      </c>
      <c r="AN3" s="13" t="s">
        <v>77</v>
      </c>
    </row>
    <row r="4" spans="2:40" x14ac:dyDescent="0.25">
      <c r="B4" s="1"/>
      <c r="C4" s="58" t="s">
        <v>12</v>
      </c>
      <c r="D4" s="59" t="s">
        <v>13</v>
      </c>
      <c r="E4" s="59" t="s">
        <v>14</v>
      </c>
      <c r="F4" s="59" t="s">
        <v>15</v>
      </c>
      <c r="G4" s="59" t="s">
        <v>16</v>
      </c>
      <c r="H4" s="60" t="s">
        <v>17</v>
      </c>
      <c r="I4" s="65" t="s">
        <v>12</v>
      </c>
      <c r="J4" s="66" t="s">
        <v>13</v>
      </c>
      <c r="K4" s="66" t="s">
        <v>14</v>
      </c>
      <c r="L4" s="66" t="s">
        <v>15</v>
      </c>
      <c r="M4" s="66" t="s">
        <v>16</v>
      </c>
      <c r="N4" s="67" t="s">
        <v>17</v>
      </c>
      <c r="O4" s="65" t="s">
        <v>12</v>
      </c>
      <c r="P4" s="66" t="s">
        <v>13</v>
      </c>
      <c r="Q4" s="66" t="s">
        <v>14</v>
      </c>
      <c r="R4" s="66" t="s">
        <v>15</v>
      </c>
      <c r="S4" s="66" t="s">
        <v>16</v>
      </c>
      <c r="T4" s="67" t="s">
        <v>17</v>
      </c>
      <c r="U4" s="65" t="s">
        <v>12</v>
      </c>
      <c r="V4" s="66" t="s">
        <v>13</v>
      </c>
      <c r="W4" s="66" t="s">
        <v>14</v>
      </c>
      <c r="X4" s="66" t="s">
        <v>15</v>
      </c>
      <c r="Y4" s="66" t="s">
        <v>16</v>
      </c>
      <c r="Z4" s="67" t="s">
        <v>17</v>
      </c>
      <c r="AB4" s="65" t="s">
        <v>12</v>
      </c>
      <c r="AC4" s="66" t="s">
        <v>13</v>
      </c>
      <c r="AD4" s="66" t="s">
        <v>14</v>
      </c>
      <c r="AE4" s="66" t="s">
        <v>15</v>
      </c>
      <c r="AF4" s="66" t="s">
        <v>16</v>
      </c>
      <c r="AG4" s="67" t="s">
        <v>17</v>
      </c>
      <c r="AI4" s="13" t="s">
        <v>12</v>
      </c>
      <c r="AJ4" s="13" t="s">
        <v>13</v>
      </c>
      <c r="AK4" s="13" t="s">
        <v>14</v>
      </c>
      <c r="AL4" s="13" t="s">
        <v>15</v>
      </c>
      <c r="AM4" s="13" t="s">
        <v>16</v>
      </c>
      <c r="AN4" s="13" t="s">
        <v>17</v>
      </c>
    </row>
    <row r="5" spans="2:40" x14ac:dyDescent="0.25">
      <c r="B5" s="2" t="s">
        <v>18</v>
      </c>
      <c r="C5" s="61">
        <v>1378.2159828179501</v>
      </c>
      <c r="D5" s="57">
        <v>1388.926083109508</v>
      </c>
      <c r="E5" s="57">
        <v>1369.3366689010168</v>
      </c>
      <c r="F5" s="57">
        <v>1400.3684979509164</v>
      </c>
      <c r="G5" s="57">
        <v>1334.9178850580606</v>
      </c>
      <c r="H5" s="62">
        <v>1327.5947395595595</v>
      </c>
      <c r="I5" s="61">
        <v>1839.8437382650736</v>
      </c>
      <c r="J5" s="57">
        <v>1886.3171349324953</v>
      </c>
      <c r="K5" s="57">
        <v>1876.0990352467061</v>
      </c>
      <c r="L5" s="57">
        <v>1940.9634283016123</v>
      </c>
      <c r="M5" s="57">
        <v>1873.3711625671613</v>
      </c>
      <c r="N5" s="62">
        <v>1884.8752589613666</v>
      </c>
      <c r="O5" s="61">
        <v>21978.990776718445</v>
      </c>
      <c r="P5" s="57">
        <v>22271.826303593356</v>
      </c>
      <c r="Q5" s="57">
        <v>22212.835590000559</v>
      </c>
      <c r="R5" s="57">
        <v>22983.062297914919</v>
      </c>
      <c r="S5" s="57">
        <v>22215.950068115861</v>
      </c>
      <c r="T5" s="62">
        <v>22385.956719522099</v>
      </c>
      <c r="U5" s="61">
        <v>0</v>
      </c>
      <c r="V5" s="57">
        <v>0</v>
      </c>
      <c r="W5" s="57">
        <v>0</v>
      </c>
      <c r="X5" s="57">
        <v>0</v>
      </c>
      <c r="Y5" s="57">
        <v>0</v>
      </c>
      <c r="Z5" s="62">
        <v>0</v>
      </c>
      <c r="AA5" s="17"/>
      <c r="AB5" s="61">
        <f t="shared" ref="AB5:AB10" si="0">C5+I5+O5+U5</f>
        <v>25197.050497801469</v>
      </c>
      <c r="AC5" s="57">
        <f>D5+J5+P5+V5</f>
        <v>25547.06952163536</v>
      </c>
      <c r="AD5" s="57">
        <f t="shared" ref="AD5:AD9" si="1">E5+K5+Q5+W5</f>
        <v>25458.271294148282</v>
      </c>
      <c r="AE5" s="57">
        <f t="shared" ref="AE5:AE9" si="2">F5+L5+R5+X5</f>
        <v>26324.394224167449</v>
      </c>
      <c r="AF5" s="57">
        <f t="shared" ref="AF5:AF9" si="3">G5+M5+S5+Y5</f>
        <v>25424.239115741082</v>
      </c>
      <c r="AG5" s="62">
        <f t="shared" ref="AG5:AG9" si="4">H5+N5+T5+Z5</f>
        <v>25598.426718043025</v>
      </c>
      <c r="AI5" s="17">
        <v>0</v>
      </c>
      <c r="AJ5" s="17">
        <v>0</v>
      </c>
      <c r="AK5" s="17">
        <v>0</v>
      </c>
      <c r="AL5" s="17">
        <v>0</v>
      </c>
      <c r="AM5" s="17">
        <v>0</v>
      </c>
      <c r="AN5" s="17">
        <v>0</v>
      </c>
    </row>
    <row r="6" spans="2:40" x14ac:dyDescent="0.25">
      <c r="B6" s="2" t="s">
        <v>19</v>
      </c>
      <c r="C6" s="61">
        <v>2053.9548454617179</v>
      </c>
      <c r="D6" s="57">
        <v>2069.9161045557016</v>
      </c>
      <c r="E6" s="57">
        <v>2040.7220067256799</v>
      </c>
      <c r="F6" s="57">
        <v>2086.9687317928638</v>
      </c>
      <c r="G6" s="57">
        <v>1989.4277039962963</v>
      </c>
      <c r="H6" s="62">
        <v>1978.5140225645121</v>
      </c>
      <c r="I6" s="61">
        <v>1786.5230974041249</v>
      </c>
      <c r="J6" s="57">
        <v>1831.6496452920796</v>
      </c>
      <c r="K6" s="57">
        <v>1821.7276770724018</v>
      </c>
      <c r="L6" s="57">
        <v>1884.7122305872358</v>
      </c>
      <c r="M6" s="57">
        <v>1819.0788610629616</v>
      </c>
      <c r="N6" s="62">
        <v>1830.2495564299452</v>
      </c>
      <c r="O6" s="61">
        <v>10495.40630452338</v>
      </c>
      <c r="P6" s="57">
        <v>10633.541295944857</v>
      </c>
      <c r="Q6" s="57">
        <v>10606.348512568155</v>
      </c>
      <c r="R6" s="57">
        <v>10971.847833444705</v>
      </c>
      <c r="S6" s="57">
        <v>10609.36714648763</v>
      </c>
      <c r="T6" s="62">
        <v>10690.628347535188</v>
      </c>
      <c r="U6" s="61">
        <v>0.24902591559658038</v>
      </c>
      <c r="V6" s="57">
        <v>0.25096109307564518</v>
      </c>
      <c r="W6" s="57">
        <v>0.24742153768658648</v>
      </c>
      <c r="X6" s="57">
        <v>0.25302859038233838</v>
      </c>
      <c r="Y6" s="57">
        <v>0.24120250578805338</v>
      </c>
      <c r="Z6" s="62">
        <v>0.23987930751176972</v>
      </c>
      <c r="AA6" s="17"/>
      <c r="AB6" s="61">
        <f t="shared" si="0"/>
        <v>14336.133273304818</v>
      </c>
      <c r="AC6" s="57">
        <f t="shared" ref="AC6:AC9" si="5">D6+J6+P6+V6</f>
        <v>14535.358006885714</v>
      </c>
      <c r="AD6" s="57">
        <f t="shared" si="1"/>
        <v>14469.045617903921</v>
      </c>
      <c r="AE6" s="57">
        <f t="shared" si="2"/>
        <v>14943.781824415188</v>
      </c>
      <c r="AF6" s="57">
        <f t="shared" si="3"/>
        <v>14418.114914052674</v>
      </c>
      <c r="AG6" s="62">
        <f t="shared" si="4"/>
        <v>14499.631805837158</v>
      </c>
      <c r="AI6" s="17">
        <v>0</v>
      </c>
      <c r="AJ6" s="17">
        <v>0</v>
      </c>
      <c r="AK6" s="17">
        <v>0</v>
      </c>
      <c r="AL6" s="17">
        <v>0</v>
      </c>
      <c r="AM6" s="17">
        <v>0</v>
      </c>
      <c r="AN6" s="17">
        <v>0</v>
      </c>
    </row>
    <row r="7" spans="2:40" x14ac:dyDescent="0.25">
      <c r="B7" s="2" t="s">
        <v>20</v>
      </c>
      <c r="C7" s="61">
        <v>5730.1532094591657</v>
      </c>
      <c r="D7" s="57">
        <v>6670.6646784889372</v>
      </c>
      <c r="E7" s="57">
        <v>6503.4626395503119</v>
      </c>
      <c r="F7" s="57">
        <v>6764.715825391916</v>
      </c>
      <c r="G7" s="57">
        <v>6214.3424472189381</v>
      </c>
      <c r="H7" s="62">
        <v>6151.6416826169525</v>
      </c>
      <c r="I7" s="61">
        <v>1923.1449664346046</v>
      </c>
      <c r="J7" s="57">
        <v>2277.6491058472361</v>
      </c>
      <c r="K7" s="57">
        <v>2240.1252596607419</v>
      </c>
      <c r="L7" s="57">
        <v>2357.2557769908985</v>
      </c>
      <c r="M7" s="57">
        <v>2192.5352897351599</v>
      </c>
      <c r="N7" s="62">
        <v>2195.7872219565011</v>
      </c>
      <c r="O7" s="61">
        <v>11500.165452027557</v>
      </c>
      <c r="P7" s="57">
        <v>13455.553224814856</v>
      </c>
      <c r="Q7" s="57">
        <v>13273.140926707918</v>
      </c>
      <c r="R7" s="57">
        <v>13961.128152647621</v>
      </c>
      <c r="S7" s="57">
        <v>13015.124644636746</v>
      </c>
      <c r="T7" s="62">
        <v>13053.637905600961</v>
      </c>
      <c r="U7" s="61">
        <v>0.92713525272667519</v>
      </c>
      <c r="V7" s="57">
        <v>1.079309427946251</v>
      </c>
      <c r="W7" s="57">
        <v>1.0522562412405485</v>
      </c>
      <c r="X7" s="57">
        <v>1.0945268454682087</v>
      </c>
      <c r="Y7" s="57">
        <v>1.0054767725619385</v>
      </c>
      <c r="Z7" s="62">
        <v>0.99533182754729999</v>
      </c>
      <c r="AA7" s="17"/>
      <c r="AB7" s="61">
        <f t="shared" si="0"/>
        <v>19154.390763174055</v>
      </c>
      <c r="AC7" s="57">
        <f t="shared" si="5"/>
        <v>22404.946318578975</v>
      </c>
      <c r="AD7" s="57">
        <f t="shared" si="1"/>
        <v>22017.781082160214</v>
      </c>
      <c r="AE7" s="57">
        <f t="shared" si="2"/>
        <v>23084.194281875905</v>
      </c>
      <c r="AF7" s="57">
        <f t="shared" si="3"/>
        <v>21423.007858363406</v>
      </c>
      <c r="AG7" s="62">
        <f t="shared" si="4"/>
        <v>21402.062142001963</v>
      </c>
      <c r="AI7" s="17">
        <v>0</v>
      </c>
      <c r="AJ7" s="17">
        <v>0</v>
      </c>
      <c r="AK7" s="17">
        <v>0</v>
      </c>
      <c r="AL7" s="17">
        <v>0</v>
      </c>
      <c r="AM7" s="17">
        <v>0</v>
      </c>
      <c r="AN7" s="17">
        <v>0</v>
      </c>
    </row>
    <row r="8" spans="2:40" x14ac:dyDescent="0.25">
      <c r="B8" s="2" t="s">
        <v>21</v>
      </c>
      <c r="C8" s="61">
        <v>3781.9075467925659</v>
      </c>
      <c r="D8" s="57">
        <v>3811.2967061293571</v>
      </c>
      <c r="E8" s="57">
        <v>3757.5421753765931</v>
      </c>
      <c r="F8" s="57">
        <v>3842.6953806344759</v>
      </c>
      <c r="G8" s="57">
        <v>3663.0949624651953</v>
      </c>
      <c r="H8" s="62">
        <v>3642.9998107819197</v>
      </c>
      <c r="I8" s="61">
        <v>2146.85912912709</v>
      </c>
      <c r="J8" s="57">
        <v>2201.087558325692</v>
      </c>
      <c r="K8" s="57">
        <v>2189.1643606450821</v>
      </c>
      <c r="L8" s="57">
        <v>2264.8526984582304</v>
      </c>
      <c r="M8" s="57">
        <v>2185.9812868636645</v>
      </c>
      <c r="N8" s="62">
        <v>2199.4050759891184</v>
      </c>
      <c r="O8" s="61">
        <v>10439.979627070474</v>
      </c>
      <c r="P8" s="57">
        <v>10575.584978064013</v>
      </c>
      <c r="Q8" s="57">
        <v>10549.300864321167</v>
      </c>
      <c r="R8" s="57">
        <v>10910.596595678024</v>
      </c>
      <c r="S8" s="57">
        <v>10553.343819434345</v>
      </c>
      <c r="T8" s="62">
        <v>10634.069094295166</v>
      </c>
      <c r="U8" s="61">
        <v>0.91778942285854836</v>
      </c>
      <c r="V8" s="57">
        <v>0.9249215537349067</v>
      </c>
      <c r="W8" s="57">
        <v>0.91187645965336239</v>
      </c>
      <c r="X8" s="57">
        <v>0.93254135167973384</v>
      </c>
      <c r="Y8" s="57">
        <v>0.88895610743532216</v>
      </c>
      <c r="Z8" s="62">
        <v>0.88407943675063283</v>
      </c>
      <c r="AA8" s="17"/>
      <c r="AB8" s="61">
        <f t="shared" si="0"/>
        <v>16369.664092412988</v>
      </c>
      <c r="AC8" s="57">
        <f t="shared" si="5"/>
        <v>16588.894164072797</v>
      </c>
      <c r="AD8" s="57">
        <f t="shared" si="1"/>
        <v>16496.919276802495</v>
      </c>
      <c r="AE8" s="57">
        <f t="shared" si="2"/>
        <v>17019.077216122409</v>
      </c>
      <c r="AF8" s="57">
        <f t="shared" si="3"/>
        <v>16403.309024870639</v>
      </c>
      <c r="AG8" s="62">
        <f t="shared" si="4"/>
        <v>16477.358060502953</v>
      </c>
      <c r="AI8" s="17">
        <v>0</v>
      </c>
      <c r="AJ8" s="17">
        <v>0</v>
      </c>
      <c r="AK8" s="17">
        <v>0</v>
      </c>
      <c r="AL8" s="17">
        <v>0</v>
      </c>
      <c r="AM8" s="17">
        <v>0</v>
      </c>
      <c r="AN8" s="17">
        <v>0</v>
      </c>
    </row>
    <row r="9" spans="2:40" x14ac:dyDescent="0.25">
      <c r="B9" s="2" t="s">
        <v>22</v>
      </c>
      <c r="C9" s="109">
        <v>400.50305319428628</v>
      </c>
      <c r="D9" s="57">
        <v>310.56964403686459</v>
      </c>
      <c r="E9" s="57">
        <v>310.56964403686459</v>
      </c>
      <c r="F9" s="57">
        <v>310.56964403686459</v>
      </c>
      <c r="G9" s="57">
        <v>310.56964403686459</v>
      </c>
      <c r="H9" s="62">
        <v>310.56964403686459</v>
      </c>
      <c r="I9" s="109">
        <v>265.14873027611372</v>
      </c>
      <c r="J9" s="57">
        <v>134.52310963905231</v>
      </c>
      <c r="K9" s="57">
        <v>135.70843552221029</v>
      </c>
      <c r="L9" s="57">
        <v>137.28918971840369</v>
      </c>
      <c r="M9" s="57">
        <v>139.00505721818641</v>
      </c>
      <c r="N9" s="62">
        <v>140.63014120986409</v>
      </c>
      <c r="O9" s="109">
        <v>1490.5240670950786</v>
      </c>
      <c r="P9" s="57">
        <v>154.09928730379255</v>
      </c>
      <c r="Q9" s="57">
        <v>156.05521327591447</v>
      </c>
      <c r="R9" s="57">
        <v>157.46461228473177</v>
      </c>
      <c r="S9" s="57">
        <v>160.35234050257199</v>
      </c>
      <c r="T9" s="62">
        <v>162.46650327541312</v>
      </c>
      <c r="U9" s="109">
        <v>3.5995405621091394</v>
      </c>
      <c r="V9" s="57">
        <v>7.3322967246935544E-2</v>
      </c>
      <c r="W9" s="57">
        <v>7.3322967246935544E-2</v>
      </c>
      <c r="X9" s="57">
        <v>7.3322967246935544E-2</v>
      </c>
      <c r="Y9" s="57">
        <v>7.3322967246935544E-2</v>
      </c>
      <c r="Z9" s="62">
        <v>7.3322967246935544E-2</v>
      </c>
      <c r="AA9" s="17"/>
      <c r="AB9" s="61">
        <f t="shared" si="0"/>
        <v>2159.7753911275881</v>
      </c>
      <c r="AC9" s="57">
        <f t="shared" si="5"/>
        <v>599.26536394695631</v>
      </c>
      <c r="AD9" s="57">
        <f t="shared" si="1"/>
        <v>602.40661580223627</v>
      </c>
      <c r="AE9" s="57">
        <f t="shared" si="2"/>
        <v>605.39676900724692</v>
      </c>
      <c r="AF9" s="57">
        <f t="shared" si="3"/>
        <v>610.00036472486988</v>
      </c>
      <c r="AG9" s="62">
        <f t="shared" si="4"/>
        <v>613.73961148938861</v>
      </c>
      <c r="AI9" s="17">
        <v>0</v>
      </c>
      <c r="AJ9" s="17">
        <v>0</v>
      </c>
      <c r="AK9" s="17">
        <v>0</v>
      </c>
      <c r="AL9" s="17">
        <v>0</v>
      </c>
      <c r="AM9" s="17">
        <v>0</v>
      </c>
      <c r="AN9" s="17">
        <v>0</v>
      </c>
    </row>
    <row r="10" spans="2:40" x14ac:dyDescent="0.25">
      <c r="B10" s="2" t="s">
        <v>58</v>
      </c>
      <c r="C10" s="61">
        <v>61.272940372321514</v>
      </c>
      <c r="D10" s="57">
        <v>61.272940372321514</v>
      </c>
      <c r="E10" s="57">
        <v>61.272940372321514</v>
      </c>
      <c r="F10" s="57">
        <v>61.272940372321514</v>
      </c>
      <c r="G10" s="57">
        <v>61.272940372321514</v>
      </c>
      <c r="H10" s="62">
        <v>61.272940372321514</v>
      </c>
      <c r="I10" s="61">
        <v>204.4360963653088</v>
      </c>
      <c r="J10" s="57">
        <v>207.98379516214396</v>
      </c>
      <c r="K10" s="57">
        <v>209.81640649817831</v>
      </c>
      <c r="L10" s="57">
        <v>212.26038253935769</v>
      </c>
      <c r="M10" s="57">
        <v>214.91325486410346</v>
      </c>
      <c r="N10" s="62">
        <v>217.4257684162601</v>
      </c>
      <c r="O10" s="61">
        <v>795.20837854688716</v>
      </c>
      <c r="P10" s="57">
        <v>800.00022030685329</v>
      </c>
      <c r="Q10" s="57">
        <v>808.24161564059648</v>
      </c>
      <c r="R10" s="57">
        <v>817.87429393600894</v>
      </c>
      <c r="S10" s="57">
        <v>827.08856254666398</v>
      </c>
      <c r="T10" s="62">
        <v>837.19234113142932</v>
      </c>
      <c r="U10" s="61">
        <v>1.0574844260517297E-2</v>
      </c>
      <c r="V10" s="57">
        <v>1.0574844260517297E-2</v>
      </c>
      <c r="W10" s="57">
        <v>1.0574844260517297E-2</v>
      </c>
      <c r="X10" s="57">
        <v>1.0574844260517297E-2</v>
      </c>
      <c r="Y10" s="57">
        <v>1.0574844260517297E-2</v>
      </c>
      <c r="Z10" s="62">
        <v>1.0574844260517297E-2</v>
      </c>
      <c r="AA10" s="17"/>
      <c r="AB10" s="61">
        <f t="shared" si="0"/>
        <v>1060.927990128778</v>
      </c>
      <c r="AC10" s="57">
        <f t="shared" ref="AC10" si="6">D10+J10+P10+V10</f>
        <v>1069.2675306855792</v>
      </c>
      <c r="AD10" s="57">
        <f t="shared" ref="AD10" si="7">E10+K10+Q10+W10</f>
        <v>1079.3415373553566</v>
      </c>
      <c r="AE10" s="57">
        <f t="shared" ref="AE10" si="8">F10+L10+R10+X10</f>
        <v>1091.4181916919486</v>
      </c>
      <c r="AF10" s="57">
        <f t="shared" ref="AF10" si="9">G10+M10+S10+Y10</f>
        <v>1103.2853326273494</v>
      </c>
      <c r="AG10" s="62">
        <f t="shared" ref="AG10" si="10">H10+N10+T10+Z10</f>
        <v>1115.9016247642714</v>
      </c>
      <c r="AI10" s="17">
        <v>0</v>
      </c>
      <c r="AJ10" s="17">
        <v>0</v>
      </c>
      <c r="AK10" s="17">
        <v>0</v>
      </c>
      <c r="AL10" s="17">
        <v>0</v>
      </c>
      <c r="AM10" s="17">
        <v>0</v>
      </c>
      <c r="AN10" s="17">
        <v>0</v>
      </c>
    </row>
    <row r="11" spans="2:40" x14ac:dyDescent="0.25">
      <c r="B11" s="2" t="s">
        <v>9</v>
      </c>
      <c r="C11" s="63">
        <f t="shared" ref="C11" si="11">SUM(C5:C10)</f>
        <v>13406.00757809801</v>
      </c>
      <c r="D11" s="28">
        <f>SUM(D5:D10)</f>
        <v>14312.64615669269</v>
      </c>
      <c r="E11" s="28">
        <f t="shared" ref="E11:AG11" si="12">SUM(E5:E10)</f>
        <v>14042.906074962788</v>
      </c>
      <c r="F11" s="28">
        <f t="shared" si="12"/>
        <v>14466.591020179359</v>
      </c>
      <c r="G11" s="28">
        <f t="shared" si="12"/>
        <v>13573.625583147677</v>
      </c>
      <c r="H11" s="64">
        <f t="shared" si="12"/>
        <v>13472.592839932131</v>
      </c>
      <c r="I11" s="63">
        <f t="shared" ref="I11" si="13">SUM(I5:I10)</f>
        <v>8165.9557578723152</v>
      </c>
      <c r="J11" s="28">
        <f t="shared" si="12"/>
        <v>8539.2103491987</v>
      </c>
      <c r="K11" s="28">
        <f t="shared" si="12"/>
        <v>8472.6411746453196</v>
      </c>
      <c r="L11" s="28">
        <f t="shared" si="12"/>
        <v>8797.3337065957385</v>
      </c>
      <c r="M11" s="28">
        <f t="shared" si="12"/>
        <v>8424.8849123112377</v>
      </c>
      <c r="N11" s="64">
        <f t="shared" si="12"/>
        <v>8468.3730229630546</v>
      </c>
      <c r="O11" s="63">
        <f t="shared" ref="O11" si="14">SUM(O5:O10)</f>
        <v>56700.274605981824</v>
      </c>
      <c r="P11" s="28">
        <f t="shared" si="12"/>
        <v>57890.605310027728</v>
      </c>
      <c r="Q11" s="28">
        <f t="shared" si="12"/>
        <v>57605.922722514304</v>
      </c>
      <c r="R11" s="28">
        <f t="shared" si="12"/>
        <v>59801.973785906011</v>
      </c>
      <c r="S11" s="28">
        <f t="shared" si="12"/>
        <v>57381.226581723815</v>
      </c>
      <c r="T11" s="64">
        <f t="shared" si="12"/>
        <v>57763.950911360247</v>
      </c>
      <c r="U11" s="63">
        <f t="shared" ref="U11" si="15">SUM(U5:U10)</f>
        <v>5.7040659975514609</v>
      </c>
      <c r="V11" s="28">
        <f t="shared" si="12"/>
        <v>2.3390898862642553</v>
      </c>
      <c r="W11" s="28">
        <f t="shared" si="12"/>
        <v>2.2954520500879498</v>
      </c>
      <c r="X11" s="28">
        <f t="shared" si="12"/>
        <v>2.3639945990377336</v>
      </c>
      <c r="Y11" s="28">
        <f t="shared" si="12"/>
        <v>2.2195331972927668</v>
      </c>
      <c r="Z11" s="64">
        <f t="shared" si="12"/>
        <v>2.2031883833171553</v>
      </c>
      <c r="AA11" s="17"/>
      <c r="AB11" s="63">
        <f t="shared" si="12"/>
        <v>78277.942007949707</v>
      </c>
      <c r="AC11" s="28">
        <f t="shared" si="12"/>
        <v>80744.800905805387</v>
      </c>
      <c r="AD11" s="28">
        <f t="shared" si="12"/>
        <v>80123.76542417251</v>
      </c>
      <c r="AE11" s="28">
        <f t="shared" si="12"/>
        <v>83068.262507280146</v>
      </c>
      <c r="AF11" s="28">
        <f t="shared" si="12"/>
        <v>79381.956610380017</v>
      </c>
      <c r="AG11" s="64">
        <f t="shared" si="12"/>
        <v>79707.119962638768</v>
      </c>
      <c r="AI11" s="28">
        <f>SUM(AI5:AI10)</f>
        <v>0</v>
      </c>
      <c r="AJ11" s="28">
        <f t="shared" ref="AJ11:AN11" si="16">SUM(AJ5:AJ10)</f>
        <v>0</v>
      </c>
      <c r="AK11" s="28">
        <f t="shared" si="16"/>
        <v>0</v>
      </c>
      <c r="AL11" s="28">
        <f t="shared" si="16"/>
        <v>0</v>
      </c>
      <c r="AM11" s="28">
        <f t="shared" si="16"/>
        <v>0</v>
      </c>
      <c r="AN11" s="28">
        <f t="shared" si="16"/>
        <v>0</v>
      </c>
    </row>
    <row r="12" spans="2:40" x14ac:dyDescent="0.25">
      <c r="B12" s="2" t="s">
        <v>77</v>
      </c>
      <c r="C12" s="57"/>
      <c r="D12" s="57"/>
      <c r="E12" s="57"/>
      <c r="F12" s="57"/>
      <c r="G12" s="57"/>
      <c r="H12" s="57"/>
      <c r="I12" s="57"/>
      <c r="J12" s="57"/>
      <c r="K12" s="57"/>
      <c r="L12" s="57"/>
      <c r="M12" s="57"/>
      <c r="N12" s="57"/>
      <c r="O12" s="57"/>
      <c r="P12" s="57"/>
      <c r="Q12" s="57"/>
      <c r="R12" s="57"/>
      <c r="S12" s="57"/>
      <c r="T12" s="57"/>
      <c r="U12" s="57"/>
      <c r="V12" s="57"/>
      <c r="W12" s="57"/>
      <c r="X12" s="57"/>
      <c r="Y12" s="57"/>
      <c r="Z12" s="57"/>
      <c r="AA12" s="17"/>
      <c r="AB12" s="57">
        <v>0</v>
      </c>
      <c r="AC12" s="57">
        <v>0</v>
      </c>
      <c r="AD12" s="57">
        <v>0</v>
      </c>
      <c r="AE12" s="57">
        <v>0</v>
      </c>
      <c r="AF12" s="57">
        <v>0</v>
      </c>
      <c r="AG12" s="57">
        <v>0</v>
      </c>
    </row>
    <row r="13" spans="2:40" x14ac:dyDescent="0.25">
      <c r="C13" s="57"/>
      <c r="D13" s="57"/>
      <c r="E13" s="57"/>
      <c r="F13" s="57"/>
      <c r="G13" s="57"/>
      <c r="H13" s="57"/>
      <c r="I13" s="57"/>
      <c r="J13" s="57"/>
      <c r="K13" s="57"/>
      <c r="L13" s="57"/>
      <c r="M13" s="57"/>
      <c r="N13" s="57"/>
      <c r="O13" s="57"/>
      <c r="P13" s="57"/>
      <c r="Q13" s="57"/>
      <c r="R13" s="57"/>
      <c r="S13" s="57"/>
      <c r="T13" s="57"/>
      <c r="U13" s="57"/>
      <c r="V13" s="57"/>
      <c r="W13" s="57"/>
      <c r="X13" s="57"/>
      <c r="Y13" s="57"/>
      <c r="Z13" s="57"/>
      <c r="AA13" s="17"/>
      <c r="AB13" s="57"/>
      <c r="AC13" s="57"/>
      <c r="AD13" s="57"/>
      <c r="AE13" s="57"/>
      <c r="AF13" s="57"/>
      <c r="AG13" s="57"/>
    </row>
    <row r="14" spans="2:40" x14ac:dyDescent="0.25">
      <c r="D14" s="17"/>
      <c r="E14" s="17"/>
      <c r="F14" s="17"/>
      <c r="G14" s="17"/>
      <c r="H14" s="17"/>
      <c r="I14" s="17"/>
      <c r="J14" s="17"/>
      <c r="K14" s="17"/>
      <c r="L14" s="17"/>
      <c r="M14" s="17"/>
      <c r="N14" s="17"/>
      <c r="O14" s="17"/>
      <c r="P14" s="17"/>
      <c r="Q14" s="17"/>
      <c r="R14" s="17"/>
      <c r="S14" s="17"/>
      <c r="T14" s="17"/>
      <c r="U14" s="17"/>
      <c r="V14" s="17"/>
      <c r="W14" s="17"/>
      <c r="X14" s="17"/>
      <c r="Y14" s="17"/>
      <c r="Z14" s="17"/>
      <c r="AA14" s="17"/>
    </row>
    <row r="17" spans="27:27" x14ac:dyDescent="0.25">
      <c r="AA17" s="17"/>
    </row>
    <row r="18" spans="27:27" x14ac:dyDescent="0.25">
      <c r="AA18" s="17"/>
    </row>
    <row r="19" spans="27:27" x14ac:dyDescent="0.25">
      <c r="AA19" s="17"/>
    </row>
  </sheetData>
  <mergeCells count="5">
    <mergeCell ref="AB3:AG3"/>
    <mergeCell ref="C3:H3"/>
    <mergeCell ref="I3:N3"/>
    <mergeCell ref="O3:T3"/>
    <mergeCell ref="U3:Z3"/>
  </mergeCells>
  <hyperlinks>
    <hyperlink ref="B1" location="Contents!A1" display="Table of Content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2"/>
  <sheetViews>
    <sheetView zoomScaleNormal="100" workbookViewId="0">
      <selection activeCell="F16" sqref="F16"/>
    </sheetView>
  </sheetViews>
  <sheetFormatPr defaultRowHeight="15" outlineLevelCol="1" x14ac:dyDescent="0.25"/>
  <cols>
    <col min="1" max="1" width="5.42578125" customWidth="1"/>
    <col min="2" max="2" width="7.7109375" customWidth="1"/>
    <col min="3" max="3" width="35.42578125" customWidth="1"/>
    <col min="4" max="5" width="11.5703125" hidden="1" customWidth="1" outlineLevel="1"/>
    <col min="6" max="6" width="10.5703125" customWidth="1" collapsed="1"/>
    <col min="7" max="8" width="10.5703125" customWidth="1"/>
    <col min="9" max="11" width="10.28515625" customWidth="1"/>
    <col min="14" max="14" width="9.140625" customWidth="1"/>
  </cols>
  <sheetData>
    <row r="1" spans="2:11" x14ac:dyDescent="0.25">
      <c r="B1" s="92"/>
    </row>
    <row r="2" spans="2:11" ht="18.75" x14ac:dyDescent="0.3">
      <c r="B2" s="90" t="s">
        <v>95</v>
      </c>
    </row>
    <row r="3" spans="2:11" x14ac:dyDescent="0.25">
      <c r="B3" s="91" t="s">
        <v>147</v>
      </c>
    </row>
    <row r="4" spans="2:11" x14ac:dyDescent="0.25">
      <c r="B4" s="91"/>
    </row>
    <row r="5" spans="2:11" x14ac:dyDescent="0.25">
      <c r="B5" s="25" t="s">
        <v>149</v>
      </c>
    </row>
    <row r="6" spans="2:11" ht="6.75" customHeight="1" x14ac:dyDescent="0.25">
      <c r="B6" s="1"/>
    </row>
    <row r="7" spans="2:11" x14ac:dyDescent="0.25">
      <c r="B7" s="71" t="s">
        <v>86</v>
      </c>
      <c r="C7" s="70" t="s">
        <v>96</v>
      </c>
      <c r="D7" s="101"/>
      <c r="E7" s="101"/>
      <c r="F7" s="140" t="s">
        <v>97</v>
      </c>
      <c r="G7" s="141"/>
      <c r="H7" s="142"/>
      <c r="I7" s="140" t="s">
        <v>98</v>
      </c>
      <c r="J7" s="141"/>
      <c r="K7" s="142"/>
    </row>
    <row r="8" spans="2:11" ht="30" customHeight="1" x14ac:dyDescent="0.25">
      <c r="B8" s="73">
        <v>104</v>
      </c>
      <c r="C8" s="72" t="s">
        <v>0</v>
      </c>
      <c r="D8" s="102"/>
      <c r="E8" s="102"/>
      <c r="F8" s="143" t="s">
        <v>99</v>
      </c>
      <c r="G8" s="144"/>
      <c r="H8" s="145"/>
      <c r="I8" s="137" t="s">
        <v>100</v>
      </c>
      <c r="J8" s="138"/>
      <c r="K8" s="139"/>
    </row>
    <row r="9" spans="2:11" ht="30" customHeight="1" x14ac:dyDescent="0.25">
      <c r="B9" s="73">
        <v>107</v>
      </c>
      <c r="C9" s="72" t="s">
        <v>1</v>
      </c>
      <c r="D9" s="102"/>
      <c r="E9" s="102"/>
      <c r="F9" s="143" t="s">
        <v>99</v>
      </c>
      <c r="G9" s="144"/>
      <c r="H9" s="145"/>
      <c r="I9" s="137" t="s">
        <v>100</v>
      </c>
      <c r="J9" s="138"/>
      <c r="K9" s="139"/>
    </row>
    <row r="10" spans="2:11" ht="30" customHeight="1" x14ac:dyDescent="0.25">
      <c r="B10" s="73">
        <v>108</v>
      </c>
      <c r="C10" s="72" t="s">
        <v>2</v>
      </c>
      <c r="D10" s="102"/>
      <c r="E10" s="102"/>
      <c r="F10" s="137" t="s">
        <v>101</v>
      </c>
      <c r="G10" s="138"/>
      <c r="H10" s="139"/>
      <c r="I10" s="137" t="s">
        <v>102</v>
      </c>
      <c r="J10" s="138"/>
      <c r="K10" s="139"/>
    </row>
    <row r="11" spans="2:11" ht="30" customHeight="1" x14ac:dyDescent="0.25">
      <c r="B11" s="73">
        <v>109</v>
      </c>
      <c r="C11" s="72" t="s">
        <v>103</v>
      </c>
      <c r="D11" s="102"/>
      <c r="E11" s="102"/>
      <c r="F11" s="137" t="s">
        <v>104</v>
      </c>
      <c r="G11" s="138"/>
      <c r="H11" s="139"/>
      <c r="I11" s="137" t="s">
        <v>105</v>
      </c>
      <c r="J11" s="138"/>
      <c r="K11" s="139"/>
    </row>
    <row r="12" spans="2:11" ht="30" customHeight="1" x14ac:dyDescent="0.25">
      <c r="B12" s="73">
        <v>110</v>
      </c>
      <c r="C12" s="72" t="s">
        <v>4</v>
      </c>
      <c r="D12" s="102"/>
      <c r="E12" s="102"/>
      <c r="F12" s="137" t="s">
        <v>101</v>
      </c>
      <c r="G12" s="138"/>
      <c r="H12" s="139"/>
      <c r="I12" s="137" t="s">
        <v>100</v>
      </c>
      <c r="J12" s="138"/>
      <c r="K12" s="139"/>
    </row>
    <row r="13" spans="2:11" ht="30" customHeight="1" x14ac:dyDescent="0.25">
      <c r="B13" s="73">
        <v>118</v>
      </c>
      <c r="C13" s="72" t="s">
        <v>7</v>
      </c>
      <c r="D13" s="102"/>
      <c r="E13" s="102"/>
      <c r="F13" s="137" t="s">
        <v>106</v>
      </c>
      <c r="G13" s="138"/>
      <c r="H13" s="139"/>
      <c r="I13" s="137" t="s">
        <v>105</v>
      </c>
      <c r="J13" s="138"/>
      <c r="K13" s="139"/>
    </row>
    <row r="16" spans="2:11" ht="15.75" x14ac:dyDescent="0.25">
      <c r="B16" s="83" t="s">
        <v>139</v>
      </c>
    </row>
    <row r="17" spans="2:12" ht="6.75" customHeight="1" x14ac:dyDescent="0.25">
      <c r="B17" s="1"/>
    </row>
    <row r="18" spans="2:12" x14ac:dyDescent="0.25">
      <c r="B18" s="9">
        <v>1.0216110019646365</v>
      </c>
      <c r="C18" s="2" t="s">
        <v>143</v>
      </c>
      <c r="D18" s="2"/>
      <c r="E18" s="2"/>
      <c r="F18" s="2"/>
      <c r="G18" s="2"/>
    </row>
    <row r="19" spans="2:12" x14ac:dyDescent="0.25">
      <c r="B19" s="9">
        <v>1.0307405277289521</v>
      </c>
      <c r="C19" s="2" t="s">
        <v>144</v>
      </c>
      <c r="D19" s="2"/>
      <c r="E19" s="2"/>
      <c r="F19" s="2"/>
      <c r="G19" s="2"/>
    </row>
    <row r="20" spans="2:12" x14ac:dyDescent="0.25">
      <c r="B20" s="117" t="s">
        <v>186</v>
      </c>
      <c r="C20" s="2"/>
      <c r="D20" s="2"/>
      <c r="E20" s="2"/>
      <c r="F20" s="2"/>
      <c r="G20" s="2"/>
    </row>
    <row r="21" spans="2:12" x14ac:dyDescent="0.25">
      <c r="B21" s="9"/>
      <c r="C21" s="2"/>
      <c r="D21" s="2"/>
      <c r="E21" s="2"/>
      <c r="F21" s="2"/>
      <c r="G21" s="2"/>
    </row>
    <row r="22" spans="2:12" x14ac:dyDescent="0.25">
      <c r="B22" s="1" t="s">
        <v>146</v>
      </c>
    </row>
    <row r="23" spans="2:12" x14ac:dyDescent="0.25">
      <c r="B23" s="2">
        <v>1000</v>
      </c>
      <c r="C23" t="s">
        <v>145</v>
      </c>
    </row>
    <row r="25" spans="2:12" x14ac:dyDescent="0.25">
      <c r="B25" s="25" t="s">
        <v>170</v>
      </c>
    </row>
    <row r="26" spans="2:12" x14ac:dyDescent="0.25">
      <c r="B26" s="1"/>
    </row>
    <row r="27" spans="2:12" ht="21.75" customHeight="1" x14ac:dyDescent="0.35">
      <c r="B27" s="77"/>
      <c r="C27" s="103" t="s">
        <v>165</v>
      </c>
      <c r="D27" s="104">
        <v>2014</v>
      </c>
      <c r="E27" s="104">
        <v>2015</v>
      </c>
      <c r="F27" s="104">
        <v>2016</v>
      </c>
      <c r="G27" s="104">
        <v>2017</v>
      </c>
      <c r="H27" s="104">
        <v>2018</v>
      </c>
      <c r="I27" s="104">
        <v>2019</v>
      </c>
      <c r="J27" s="104">
        <v>2020</v>
      </c>
      <c r="K27" s="104">
        <v>2021</v>
      </c>
    </row>
    <row r="28" spans="2:12" x14ac:dyDescent="0.25">
      <c r="C28" s="97" t="s">
        <v>166</v>
      </c>
      <c r="D28" s="98">
        <v>6.0767490000000002E-3</v>
      </c>
      <c r="E28" s="99">
        <v>2.142857142857113E-2</v>
      </c>
      <c r="F28" s="108">
        <v>1.7353583148524532E-2</v>
      </c>
      <c r="G28" s="108">
        <v>8.8113178942889597E-3</v>
      </c>
      <c r="H28" s="108">
        <v>1.164816461195369E-2</v>
      </c>
      <c r="I28" s="108">
        <v>1.2498198170607131E-2</v>
      </c>
      <c r="J28" s="108">
        <v>1.1690826392933982E-2</v>
      </c>
      <c r="K28" s="98"/>
      <c r="L28" t="s">
        <v>183</v>
      </c>
    </row>
    <row r="29" spans="2:12" x14ac:dyDescent="0.25">
      <c r="C29" s="97" t="s">
        <v>167</v>
      </c>
      <c r="D29" s="100">
        <v>1</v>
      </c>
      <c r="E29" s="100">
        <f>(1+E28)*D29</f>
        <v>1.0214285714285711</v>
      </c>
      <c r="F29" s="100">
        <f>(1+F28)*E29</f>
        <v>1.0391540170731355</v>
      </c>
      <c r="G29" s="100">
        <f t="shared" ref="G29:K29" si="0">(1+G28)*F29</f>
        <v>1.0483103334586943</v>
      </c>
      <c r="H29" s="100">
        <f t="shared" si="0"/>
        <v>1.0605212247872333</v>
      </c>
      <c r="I29" s="100">
        <f t="shared" si="0"/>
        <v>1.0737758292187591</v>
      </c>
      <c r="J29" s="100">
        <f t="shared" si="0"/>
        <v>1.0863291560230846</v>
      </c>
      <c r="K29" s="100">
        <f t="shared" si="0"/>
        <v>1.0863291560230846</v>
      </c>
    </row>
    <row r="30" spans="2:12" x14ac:dyDescent="0.25">
      <c r="C30" s="97" t="s">
        <v>168</v>
      </c>
      <c r="D30" s="98">
        <v>7.6630057335663306E-3</v>
      </c>
      <c r="E30" s="99">
        <v>1.34E-2</v>
      </c>
      <c r="F30" s="108">
        <v>6.3499999999999997E-3</v>
      </c>
      <c r="G30" s="108">
        <v>1.09E-2</v>
      </c>
      <c r="H30" s="108">
        <v>1.26E-2</v>
      </c>
      <c r="I30" s="108">
        <v>1.1900000000000001E-2</v>
      </c>
      <c r="J30" s="108">
        <v>1.29E-2</v>
      </c>
      <c r="K30" s="98"/>
      <c r="L30" t="s">
        <v>184</v>
      </c>
    </row>
    <row r="31" spans="2:12" x14ac:dyDescent="0.25">
      <c r="C31" s="97" t="s">
        <v>169</v>
      </c>
      <c r="D31" s="100">
        <v>1</v>
      </c>
      <c r="E31" s="100">
        <f>(1+E30)*D31</f>
        <v>1.0134000000000001</v>
      </c>
      <c r="F31" s="100">
        <f>(1+F30)*E31</f>
        <v>1.0198350900000002</v>
      </c>
      <c r="G31" s="100">
        <f t="shared" ref="G31:K31" si="1">(1+G30)*F31</f>
        <v>1.030951292481</v>
      </c>
      <c r="H31" s="100">
        <f t="shared" si="1"/>
        <v>1.0439412787662605</v>
      </c>
      <c r="I31" s="100">
        <f t="shared" si="1"/>
        <v>1.056364179983579</v>
      </c>
      <c r="J31" s="100">
        <f t="shared" si="1"/>
        <v>1.0699912779053671</v>
      </c>
      <c r="K31" s="100">
        <f t="shared" si="1"/>
        <v>1.0699912779053671</v>
      </c>
    </row>
    <row r="32" spans="2:12" x14ac:dyDescent="0.25">
      <c r="C32" s="105" t="s">
        <v>185</v>
      </c>
    </row>
  </sheetData>
  <mergeCells count="14">
    <mergeCell ref="F13:H13"/>
    <mergeCell ref="I7:K7"/>
    <mergeCell ref="I8:K8"/>
    <mergeCell ref="I9:K9"/>
    <mergeCell ref="I10:K10"/>
    <mergeCell ref="I11:K11"/>
    <mergeCell ref="I12:K12"/>
    <mergeCell ref="I13:K13"/>
    <mergeCell ref="F7:H7"/>
    <mergeCell ref="F8:H8"/>
    <mergeCell ref="F9:H9"/>
    <mergeCell ref="F10:H10"/>
    <mergeCell ref="F11:H11"/>
    <mergeCell ref="F12:H12"/>
  </mergeCells>
  <hyperlinks>
    <hyperlink ref="B3" location="Contents!A1" display="Table of Contents"/>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4"/>
  <sheetViews>
    <sheetView zoomScaleNormal="100" workbookViewId="0">
      <selection activeCell="E20" sqref="E20"/>
    </sheetView>
  </sheetViews>
  <sheetFormatPr defaultRowHeight="15" x14ac:dyDescent="0.25"/>
  <cols>
    <col min="1" max="1" width="9.140625" style="2"/>
    <col min="2" max="2" width="7.85546875" style="2" customWidth="1"/>
    <col min="3" max="3" width="36.28515625" style="2" customWidth="1"/>
    <col min="4" max="4" width="12.28515625" style="2" customWidth="1"/>
    <col min="5" max="7" width="11.42578125" style="2" customWidth="1"/>
    <col min="8" max="8" width="10" style="2" customWidth="1"/>
    <col min="9" max="9" width="46.28515625" style="2" customWidth="1"/>
    <col min="10" max="10" width="10.140625" style="2" customWidth="1"/>
    <col min="11" max="16384" width="9.140625" style="2"/>
  </cols>
  <sheetData>
    <row r="2" spans="2:5" ht="18.75" x14ac:dyDescent="0.3">
      <c r="B2" s="90" t="s">
        <v>161</v>
      </c>
    </row>
    <row r="3" spans="2:5" x14ac:dyDescent="0.25">
      <c r="B3" s="91" t="s">
        <v>147</v>
      </c>
    </row>
    <row r="4" spans="2:5" x14ac:dyDescent="0.25">
      <c r="B4" s="91"/>
    </row>
    <row r="5" spans="2:5" x14ac:dyDescent="0.25">
      <c r="B5" s="39" t="s">
        <v>156</v>
      </c>
    </row>
    <row r="6" spans="2:5" x14ac:dyDescent="0.25">
      <c r="B6" s="2" t="s">
        <v>159</v>
      </c>
    </row>
    <row r="7" spans="2:5" x14ac:dyDescent="0.25">
      <c r="D7" s="4" t="s">
        <v>8</v>
      </c>
    </row>
    <row r="8" spans="2:5" x14ac:dyDescent="0.25">
      <c r="B8" s="2">
        <v>104</v>
      </c>
      <c r="C8" s="2" t="s">
        <v>0</v>
      </c>
      <c r="D8" s="40">
        <v>1</v>
      </c>
    </row>
    <row r="9" spans="2:5" x14ac:dyDescent="0.25">
      <c r="B9" s="2">
        <v>107</v>
      </c>
      <c r="C9" s="2" t="s">
        <v>1</v>
      </c>
      <c r="D9" s="40">
        <v>1</v>
      </c>
    </row>
    <row r="10" spans="2:5" x14ac:dyDescent="0.25">
      <c r="B10" s="2">
        <v>108</v>
      </c>
      <c r="C10" s="2" t="s">
        <v>2</v>
      </c>
      <c r="D10" s="40">
        <v>1</v>
      </c>
    </row>
    <row r="11" spans="2:5" x14ac:dyDescent="0.25">
      <c r="B11" s="23">
        <v>109</v>
      </c>
      <c r="C11" s="23" t="s">
        <v>3</v>
      </c>
      <c r="D11" s="74">
        <v>1</v>
      </c>
      <c r="E11" s="23"/>
    </row>
    <row r="12" spans="2:5" x14ac:dyDescent="0.25">
      <c r="B12" s="2">
        <v>110</v>
      </c>
      <c r="C12" s="2" t="s">
        <v>4</v>
      </c>
      <c r="D12" s="40">
        <v>1</v>
      </c>
      <c r="E12" s="23"/>
    </row>
    <row r="13" spans="2:5" x14ac:dyDescent="0.25">
      <c r="B13" s="41">
        <v>112</v>
      </c>
      <c r="C13" s="41" t="s">
        <v>5</v>
      </c>
      <c r="D13" s="42">
        <v>0.48299999999999998</v>
      </c>
      <c r="E13" s="23" t="s">
        <v>108</v>
      </c>
    </row>
    <row r="14" spans="2:5" x14ac:dyDescent="0.25">
      <c r="B14" s="41">
        <v>116</v>
      </c>
      <c r="C14" s="41" t="s">
        <v>6</v>
      </c>
      <c r="D14" s="42">
        <v>1</v>
      </c>
      <c r="E14" s="23" t="s">
        <v>148</v>
      </c>
    </row>
    <row r="15" spans="2:5" x14ac:dyDescent="0.25">
      <c r="B15" s="2">
        <v>118</v>
      </c>
      <c r="C15" s="2" t="s">
        <v>7</v>
      </c>
      <c r="D15" s="40">
        <v>1</v>
      </c>
    </row>
    <row r="17" spans="2:13" x14ac:dyDescent="0.25">
      <c r="B17" s="14" t="s">
        <v>10</v>
      </c>
    </row>
    <row r="19" spans="2:13" x14ac:dyDescent="0.25">
      <c r="B19" s="39" t="s">
        <v>163</v>
      </c>
    </row>
    <row r="21" spans="2:13" x14ac:dyDescent="0.25">
      <c r="D21" s="146" t="s">
        <v>78</v>
      </c>
      <c r="E21" s="146"/>
      <c r="F21" s="146"/>
      <c r="G21" s="146"/>
    </row>
    <row r="22" spans="2:13" ht="45" x14ac:dyDescent="0.25">
      <c r="C22" s="43" t="s">
        <v>34</v>
      </c>
      <c r="D22" s="95" t="s">
        <v>35</v>
      </c>
      <c r="E22" s="95" t="s">
        <v>36</v>
      </c>
      <c r="F22" s="95" t="s">
        <v>37</v>
      </c>
      <c r="G22" s="95" t="s">
        <v>38</v>
      </c>
      <c r="H22" s="96" t="s">
        <v>9</v>
      </c>
    </row>
    <row r="23" spans="2:13" x14ac:dyDescent="0.25">
      <c r="C23" s="44" t="s">
        <v>18</v>
      </c>
      <c r="D23" s="131"/>
      <c r="E23" s="131"/>
      <c r="F23" s="131"/>
      <c r="G23" s="132"/>
      <c r="H23" s="45">
        <v>0.99999999999999978</v>
      </c>
      <c r="J23" s="22"/>
      <c r="K23" s="22"/>
      <c r="L23" s="22"/>
      <c r="M23" s="22"/>
    </row>
    <row r="24" spans="2:13" x14ac:dyDescent="0.25">
      <c r="C24" s="46" t="s">
        <v>19</v>
      </c>
      <c r="D24" s="131"/>
      <c r="E24" s="131"/>
      <c r="F24" s="131"/>
      <c r="G24" s="132"/>
      <c r="H24" s="45">
        <v>0.99999999999999978</v>
      </c>
      <c r="J24" s="22"/>
      <c r="K24" s="22"/>
      <c r="L24" s="22"/>
      <c r="M24" s="22"/>
    </row>
    <row r="25" spans="2:13" x14ac:dyDescent="0.25">
      <c r="C25" s="46" t="s">
        <v>20</v>
      </c>
      <c r="D25" s="131"/>
      <c r="E25" s="131"/>
      <c r="F25" s="131"/>
      <c r="G25" s="132"/>
      <c r="H25" s="45">
        <v>0.99999999999999978</v>
      </c>
      <c r="J25" s="22"/>
      <c r="K25" s="22"/>
      <c r="L25" s="22"/>
      <c r="M25" s="22"/>
    </row>
    <row r="26" spans="2:13" x14ac:dyDescent="0.25">
      <c r="C26" s="46" t="s">
        <v>21</v>
      </c>
      <c r="D26" s="131"/>
      <c r="E26" s="131"/>
      <c r="F26" s="131"/>
      <c r="G26" s="132"/>
      <c r="H26" s="45">
        <v>0.99999999999999978</v>
      </c>
      <c r="J26" s="22"/>
      <c r="K26" s="22"/>
      <c r="L26" s="22"/>
      <c r="M26" s="22"/>
    </row>
    <row r="27" spans="2:13" x14ac:dyDescent="0.25">
      <c r="C27" s="46" t="s">
        <v>22</v>
      </c>
      <c r="D27" s="131"/>
      <c r="E27" s="131"/>
      <c r="F27" s="131"/>
      <c r="G27" s="132"/>
      <c r="H27" s="45">
        <v>0.99999999999999978</v>
      </c>
      <c r="J27" s="22"/>
      <c r="K27" s="22"/>
      <c r="L27" s="22"/>
      <c r="M27" s="22"/>
    </row>
    <row r="28" spans="2:13" x14ac:dyDescent="0.25">
      <c r="C28" s="24" t="s">
        <v>79</v>
      </c>
      <c r="D28" s="23"/>
      <c r="E28" s="23"/>
      <c r="F28" s="23"/>
      <c r="G28" s="23"/>
      <c r="H28" s="23"/>
    </row>
    <row r="31" spans="2:13" x14ac:dyDescent="0.25">
      <c r="B31" s="2">
        <v>109</v>
      </c>
      <c r="C31" s="2" t="s">
        <v>3</v>
      </c>
      <c r="D31" s="133"/>
      <c r="E31" s="133"/>
      <c r="F31" s="133"/>
      <c r="G31" s="133"/>
      <c r="H31" s="22">
        <v>0.99999999999999978</v>
      </c>
      <c r="I31" s="2" t="s">
        <v>78</v>
      </c>
    </row>
    <row r="32" spans="2:13" x14ac:dyDescent="0.25">
      <c r="B32" s="2">
        <v>112</v>
      </c>
      <c r="C32" s="2" t="s">
        <v>5</v>
      </c>
      <c r="D32" s="133"/>
      <c r="E32" s="133"/>
      <c r="F32" s="133"/>
      <c r="G32" s="133"/>
      <c r="H32" s="22">
        <v>0.99999999999999978</v>
      </c>
      <c r="I32" s="47" t="s">
        <v>81</v>
      </c>
    </row>
    <row r="33" spans="2:9" x14ac:dyDescent="0.25">
      <c r="B33" s="2">
        <v>116</v>
      </c>
      <c r="C33" s="2" t="s">
        <v>6</v>
      </c>
      <c r="D33" s="133"/>
      <c r="E33" s="133"/>
      <c r="F33" s="133"/>
      <c r="G33" s="133"/>
      <c r="H33" s="22">
        <v>0.99999999999999978</v>
      </c>
      <c r="I33" s="47" t="s">
        <v>81</v>
      </c>
    </row>
    <row r="34" spans="2:9" x14ac:dyDescent="0.25">
      <c r="C34" s="14" t="s">
        <v>52</v>
      </c>
    </row>
  </sheetData>
  <mergeCells count="1">
    <mergeCell ref="D21:G21"/>
  </mergeCells>
  <hyperlinks>
    <hyperlink ref="B3" location="Contents!A1" display="Table of Contents"/>
  </hyperlink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21"/>
  <sheetViews>
    <sheetView zoomScaleNormal="100" workbookViewId="0">
      <selection activeCell="H11" sqref="H11"/>
    </sheetView>
  </sheetViews>
  <sheetFormatPr defaultRowHeight="15" x14ac:dyDescent="0.25"/>
  <cols>
    <col min="1" max="1" width="9.140625" style="2"/>
    <col min="2" max="2" width="37.140625" style="2" bestFit="1" customWidth="1"/>
    <col min="3" max="6" width="10.7109375" style="2" customWidth="1"/>
    <col min="7" max="13" width="10" style="2" customWidth="1"/>
    <col min="14" max="16384" width="9.140625" style="2"/>
  </cols>
  <sheetData>
    <row r="1" spans="2:17" x14ac:dyDescent="0.25">
      <c r="B1" s="23"/>
    </row>
    <row r="2" spans="2:17" ht="18.75" x14ac:dyDescent="0.3">
      <c r="B2" s="90" t="s">
        <v>157</v>
      </c>
    </row>
    <row r="3" spans="2:17" x14ac:dyDescent="0.25">
      <c r="B3" s="91" t="s">
        <v>147</v>
      </c>
    </row>
    <row r="4" spans="2:17" x14ac:dyDescent="0.25">
      <c r="B4" s="91"/>
    </row>
    <row r="5" spans="2:17" ht="17.25" x14ac:dyDescent="0.25">
      <c r="B5" s="82" t="s">
        <v>152</v>
      </c>
      <c r="C5" s="82"/>
      <c r="D5" s="82"/>
      <c r="E5" s="82"/>
    </row>
    <row r="6" spans="2:17" x14ac:dyDescent="0.25">
      <c r="B6" s="1"/>
    </row>
    <row r="7" spans="2:17" x14ac:dyDescent="0.25">
      <c r="C7" s="4" t="s">
        <v>28</v>
      </c>
      <c r="D7" s="4" t="s">
        <v>28</v>
      </c>
      <c r="E7" s="4" t="s">
        <v>28</v>
      </c>
      <c r="F7" s="4" t="s">
        <v>28</v>
      </c>
      <c r="G7" s="4" t="s">
        <v>28</v>
      </c>
      <c r="H7" s="4" t="s">
        <v>29</v>
      </c>
      <c r="I7" s="4" t="s">
        <v>29</v>
      </c>
      <c r="J7" s="4" t="s">
        <v>29</v>
      </c>
      <c r="K7" s="4" t="s">
        <v>29</v>
      </c>
      <c r="L7" s="4" t="s">
        <v>29</v>
      </c>
      <c r="M7" s="4" t="s">
        <v>29</v>
      </c>
    </row>
    <row r="8" spans="2:17" x14ac:dyDescent="0.25">
      <c r="B8" s="2" t="s">
        <v>11</v>
      </c>
      <c r="C8" s="4" t="s">
        <v>23</v>
      </c>
      <c r="D8" s="4" t="s">
        <v>24</v>
      </c>
      <c r="E8" s="4" t="s">
        <v>25</v>
      </c>
      <c r="F8" s="4" t="s">
        <v>26</v>
      </c>
      <c r="G8" s="4" t="s">
        <v>27</v>
      </c>
      <c r="H8" s="4" t="s">
        <v>12</v>
      </c>
      <c r="I8" s="4" t="s">
        <v>13</v>
      </c>
      <c r="J8" s="4" t="s">
        <v>14</v>
      </c>
      <c r="K8" s="4" t="s">
        <v>15</v>
      </c>
      <c r="L8" s="4" t="s">
        <v>16</v>
      </c>
      <c r="M8" s="4" t="s">
        <v>17</v>
      </c>
    </row>
    <row r="9" spans="2:17" x14ac:dyDescent="0.25">
      <c r="B9" s="2" t="s">
        <v>18</v>
      </c>
      <c r="C9" s="17">
        <v>8754.5</v>
      </c>
      <c r="D9" s="17">
        <v>11216</v>
      </c>
      <c r="E9" s="17">
        <v>12310.5</v>
      </c>
      <c r="F9" s="17">
        <v>10367</v>
      </c>
      <c r="G9" s="29">
        <v>7340.5</v>
      </c>
      <c r="H9" s="17">
        <v>12240.803999607882</v>
      </c>
      <c r="I9" s="17">
        <v>12335.927144397609</v>
      </c>
      <c r="J9" s="17">
        <v>12161.941221448877</v>
      </c>
      <c r="K9" s="17">
        <v>12437.554435839624</v>
      </c>
      <c r="L9" s="17">
        <v>11856.246328791294</v>
      </c>
      <c r="M9" s="17">
        <v>11791.204862268405</v>
      </c>
      <c r="O9" s="17"/>
      <c r="P9" s="17"/>
      <c r="Q9" s="17"/>
    </row>
    <row r="10" spans="2:17" x14ac:dyDescent="0.25">
      <c r="B10" s="2" t="s">
        <v>19</v>
      </c>
      <c r="C10" s="17">
        <v>2019.5</v>
      </c>
      <c r="D10" s="17">
        <v>2080</v>
      </c>
      <c r="E10" s="17">
        <v>1868.5</v>
      </c>
      <c r="F10" s="17">
        <v>2026</v>
      </c>
      <c r="G10" s="17">
        <v>2021</v>
      </c>
      <c r="H10" s="17">
        <v>2392.1933928046274</v>
      </c>
      <c r="I10" s="17">
        <v>2410.7830996961084</v>
      </c>
      <c r="J10" s="17">
        <v>2376.7814135869035</v>
      </c>
      <c r="K10" s="17">
        <v>2430.6438976570926</v>
      </c>
      <c r="L10" s="17">
        <v>2317.0401333202631</v>
      </c>
      <c r="M10" s="17">
        <v>2304.3292226252329</v>
      </c>
      <c r="O10" s="17"/>
      <c r="P10" s="17"/>
      <c r="Q10" s="17"/>
    </row>
    <row r="11" spans="2:17" x14ac:dyDescent="0.25">
      <c r="B11" s="2" t="s">
        <v>20</v>
      </c>
      <c r="C11" s="17">
        <v>391</v>
      </c>
      <c r="D11" s="17">
        <v>428</v>
      </c>
      <c r="E11" s="17">
        <v>408.5</v>
      </c>
      <c r="F11" s="17">
        <v>408</v>
      </c>
      <c r="G11" s="17">
        <v>367</v>
      </c>
      <c r="H11" s="29">
        <v>388.99576968101945</v>
      </c>
      <c r="I11" s="29">
        <v>452.84309965905908</v>
      </c>
      <c r="J11" s="29">
        <v>441.49246321851871</v>
      </c>
      <c r="K11" s="29">
        <v>459.22783265686309</v>
      </c>
      <c r="L11" s="29">
        <v>421.86532104008432</v>
      </c>
      <c r="M11" s="29">
        <v>417.60883237488167</v>
      </c>
      <c r="O11" s="17"/>
      <c r="P11" s="17"/>
      <c r="Q11" s="17"/>
    </row>
    <row r="12" spans="2:17" x14ac:dyDescent="0.25">
      <c r="B12" s="2" t="s">
        <v>21</v>
      </c>
      <c r="C12" s="17">
        <v>373.5</v>
      </c>
      <c r="D12" s="17">
        <v>400.25</v>
      </c>
      <c r="E12" s="17">
        <v>390.75</v>
      </c>
      <c r="F12" s="17">
        <v>358.25</v>
      </c>
      <c r="G12" s="17">
        <v>308</v>
      </c>
      <c r="H12" s="17">
        <v>423.00260758749147</v>
      </c>
      <c r="I12" s="17">
        <v>426.28975590628374</v>
      </c>
      <c r="J12" s="17">
        <v>420.2773649642192</v>
      </c>
      <c r="K12" s="17">
        <v>429.80166650328403</v>
      </c>
      <c r="L12" s="17">
        <v>409.71353788844232</v>
      </c>
      <c r="M12" s="17">
        <v>407.46591510636216</v>
      </c>
      <c r="O12" s="17"/>
      <c r="P12" s="17"/>
      <c r="Q12" s="17"/>
    </row>
    <row r="13" spans="2:17" x14ac:dyDescent="0.25">
      <c r="B13" s="2" t="s">
        <v>22</v>
      </c>
      <c r="C13" s="34">
        <v>4</v>
      </c>
      <c r="D13" s="34">
        <v>4</v>
      </c>
      <c r="E13" s="34">
        <v>0</v>
      </c>
      <c r="F13" s="34">
        <v>1</v>
      </c>
      <c r="G13" s="34">
        <v>2</v>
      </c>
      <c r="H13" s="31">
        <v>2</v>
      </c>
      <c r="I13" s="31">
        <v>1</v>
      </c>
      <c r="J13" s="31">
        <v>1</v>
      </c>
      <c r="K13" s="31">
        <v>1</v>
      </c>
      <c r="L13" s="31">
        <v>1</v>
      </c>
      <c r="M13" s="31">
        <v>1</v>
      </c>
    </row>
    <row r="14" spans="2:17" x14ac:dyDescent="0.25">
      <c r="B14" s="2" t="s">
        <v>9</v>
      </c>
      <c r="C14" s="35">
        <f t="shared" ref="C14:M14" si="0">SUM(C9:C13)</f>
        <v>11542.5</v>
      </c>
      <c r="D14" s="35">
        <f t="shared" si="0"/>
        <v>14128.25</v>
      </c>
      <c r="E14" s="35">
        <f t="shared" si="0"/>
        <v>14978.25</v>
      </c>
      <c r="F14" s="35">
        <f t="shared" si="0"/>
        <v>13160.25</v>
      </c>
      <c r="G14" s="35">
        <f t="shared" si="0"/>
        <v>10038.5</v>
      </c>
      <c r="H14" s="36">
        <f t="shared" si="0"/>
        <v>15446.995769681022</v>
      </c>
      <c r="I14" s="36">
        <f t="shared" si="0"/>
        <v>15626.84309965906</v>
      </c>
      <c r="J14" s="36">
        <f t="shared" si="0"/>
        <v>15401.492463218518</v>
      </c>
      <c r="K14" s="36">
        <f t="shared" si="0"/>
        <v>15758.227832656863</v>
      </c>
      <c r="L14" s="36">
        <f t="shared" si="0"/>
        <v>15005.865321040084</v>
      </c>
      <c r="M14" s="36">
        <f t="shared" si="0"/>
        <v>14921.608832374881</v>
      </c>
      <c r="N14" s="30"/>
    </row>
    <row r="15" spans="2:17" x14ac:dyDescent="0.25">
      <c r="H15" s="17"/>
      <c r="I15" s="17"/>
      <c r="J15" s="17"/>
      <c r="K15" s="17"/>
      <c r="L15" s="17"/>
      <c r="M15" s="17"/>
    </row>
    <row r="16" spans="2:17" x14ac:dyDescent="0.25">
      <c r="B16" s="2" t="s">
        <v>80</v>
      </c>
      <c r="I16" s="17"/>
      <c r="J16" s="17"/>
      <c r="K16" s="17"/>
      <c r="L16" s="17"/>
      <c r="M16" s="17"/>
    </row>
    <row r="17" spans="2:16" x14ac:dyDescent="0.25">
      <c r="H17" s="17"/>
      <c r="I17" s="17"/>
      <c r="J17" s="17"/>
      <c r="K17" s="17"/>
      <c r="L17" s="17"/>
      <c r="M17" s="17"/>
    </row>
    <row r="18" spans="2:16" x14ac:dyDescent="0.25">
      <c r="B18" s="17" t="s">
        <v>150</v>
      </c>
    </row>
    <row r="19" spans="2:16" x14ac:dyDescent="0.25">
      <c r="G19" s="23"/>
      <c r="H19" s="37"/>
      <c r="I19" s="37"/>
      <c r="J19" s="37"/>
      <c r="K19" s="37"/>
      <c r="L19" s="37"/>
      <c r="M19" s="37"/>
      <c r="N19" s="23"/>
      <c r="O19" s="23"/>
      <c r="P19" s="23"/>
    </row>
    <row r="20" spans="2:16" x14ac:dyDescent="0.25">
      <c r="G20" s="23"/>
      <c r="H20" s="37"/>
      <c r="I20" s="37"/>
      <c r="J20" s="37"/>
      <c r="K20" s="37"/>
      <c r="L20" s="37"/>
      <c r="M20" s="37"/>
      <c r="N20" s="23"/>
      <c r="O20" s="23"/>
      <c r="P20" s="23"/>
    </row>
    <row r="21" spans="2:16" x14ac:dyDescent="0.25">
      <c r="G21" s="23"/>
      <c r="H21" s="37"/>
      <c r="I21" s="37"/>
      <c r="J21" s="37"/>
      <c r="K21" s="37"/>
      <c r="L21" s="37"/>
      <c r="M21" s="37"/>
      <c r="N21" s="23"/>
      <c r="O21" s="23"/>
      <c r="P21" s="38"/>
    </row>
  </sheetData>
  <hyperlinks>
    <hyperlink ref="B3" location="Contents!A1" display="Table of Contents"/>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61"/>
  <sheetViews>
    <sheetView zoomScaleNormal="100" workbookViewId="0">
      <pane xSplit="2" ySplit="5" topLeftCell="C6" activePane="bottomRight" state="frozen"/>
      <selection pane="topRight" activeCell="C1" sqref="C1"/>
      <selection pane="bottomLeft" activeCell="A5" sqref="A5"/>
      <selection pane="bottomRight" activeCell="O14" sqref="O14"/>
    </sheetView>
  </sheetViews>
  <sheetFormatPr defaultRowHeight="15" outlineLevelCol="1" x14ac:dyDescent="0.25"/>
  <cols>
    <col min="1" max="1" width="7.5703125" style="2" customWidth="1"/>
    <col min="2" max="2" width="39.7109375" style="2" customWidth="1"/>
    <col min="3" max="6" width="12.85546875" style="2" hidden="1" customWidth="1" outlineLevel="1"/>
    <col min="7" max="7" width="13" style="2" hidden="1" customWidth="1" outlineLevel="1"/>
    <col min="8" max="8" width="12" style="2" customWidth="1" collapsed="1"/>
    <col min="9" max="13" width="10.7109375" style="2" customWidth="1"/>
    <col min="14" max="14" width="9.140625" style="2"/>
    <col min="15" max="15" width="12.140625" style="2" bestFit="1" customWidth="1"/>
    <col min="16" max="20" width="10.85546875" style="2" bestFit="1" customWidth="1"/>
    <col min="21" max="27" width="9.140625" style="2"/>
    <col min="28" max="28" width="10.28515625" style="2" bestFit="1" customWidth="1"/>
    <col min="29" max="32" width="9.85546875" style="2" bestFit="1" customWidth="1"/>
    <col min="33" max="16384" width="9.140625" style="2"/>
  </cols>
  <sheetData>
    <row r="1" spans="2:35" ht="18.75" x14ac:dyDescent="0.3">
      <c r="B1" s="89" t="s">
        <v>45</v>
      </c>
    </row>
    <row r="2" spans="2:35" x14ac:dyDescent="0.25">
      <c r="B2" s="91" t="s">
        <v>147</v>
      </c>
    </row>
    <row r="3" spans="2:35" x14ac:dyDescent="0.25">
      <c r="H3" s="1" t="s">
        <v>44</v>
      </c>
      <c r="O3" s="1" t="s">
        <v>43</v>
      </c>
    </row>
    <row r="4" spans="2:35" x14ac:dyDescent="0.25">
      <c r="B4" s="14" t="s">
        <v>115</v>
      </c>
      <c r="C4" s="13" t="s">
        <v>28</v>
      </c>
      <c r="D4" s="13" t="s">
        <v>28</v>
      </c>
      <c r="E4" s="13" t="s">
        <v>28</v>
      </c>
      <c r="F4" s="13" t="s">
        <v>28</v>
      </c>
      <c r="G4" s="13" t="s">
        <v>28</v>
      </c>
      <c r="H4" s="13" t="s">
        <v>29</v>
      </c>
      <c r="I4" s="13" t="s">
        <v>29</v>
      </c>
      <c r="J4" s="13" t="s">
        <v>29</v>
      </c>
      <c r="K4" s="13" t="s">
        <v>29</v>
      </c>
      <c r="L4" s="13" t="s">
        <v>29</v>
      </c>
      <c r="M4" s="13" t="s">
        <v>29</v>
      </c>
      <c r="O4" s="13" t="s">
        <v>29</v>
      </c>
      <c r="P4" s="13" t="s">
        <v>29</v>
      </c>
      <c r="Q4" s="13" t="s">
        <v>29</v>
      </c>
      <c r="R4" s="13" t="s">
        <v>29</v>
      </c>
      <c r="S4" s="13" t="s">
        <v>29</v>
      </c>
      <c r="T4" s="13" t="s">
        <v>29</v>
      </c>
    </row>
    <row r="5" spans="2:35" x14ac:dyDescent="0.25">
      <c r="C5" s="4" t="s">
        <v>23</v>
      </c>
      <c r="D5" s="4" t="s">
        <v>24</v>
      </c>
      <c r="E5" s="4" t="s">
        <v>25</v>
      </c>
      <c r="F5" s="4" t="s">
        <v>26</v>
      </c>
      <c r="G5" s="4" t="s">
        <v>27</v>
      </c>
      <c r="H5" s="4" t="s">
        <v>12</v>
      </c>
      <c r="I5" s="4" t="s">
        <v>13</v>
      </c>
      <c r="J5" s="4" t="s">
        <v>14</v>
      </c>
      <c r="K5" s="4" t="s">
        <v>15</v>
      </c>
      <c r="L5" s="4" t="s">
        <v>16</v>
      </c>
      <c r="M5" s="4" t="s">
        <v>17</v>
      </c>
      <c r="O5" s="4" t="s">
        <v>12</v>
      </c>
      <c r="P5" s="4" t="s">
        <v>13</v>
      </c>
      <c r="Q5" s="4" t="s">
        <v>14</v>
      </c>
      <c r="R5" s="4" t="s">
        <v>15</v>
      </c>
      <c r="S5" s="4" t="s">
        <v>16</v>
      </c>
      <c r="T5" s="4" t="s">
        <v>17</v>
      </c>
    </row>
    <row r="6" spans="2:35" x14ac:dyDescent="0.25">
      <c r="B6" s="1" t="s">
        <v>30</v>
      </c>
      <c r="C6" s="13"/>
      <c r="D6" s="13"/>
      <c r="E6" s="13"/>
      <c r="F6" s="13"/>
      <c r="G6" s="13"/>
      <c r="H6" s="13"/>
      <c r="I6" s="13"/>
      <c r="J6" s="13"/>
      <c r="K6" s="13"/>
      <c r="L6" s="13"/>
      <c r="M6" s="13"/>
    </row>
    <row r="7" spans="2:35" x14ac:dyDescent="0.25">
      <c r="B7" s="2" t="s">
        <v>18</v>
      </c>
      <c r="C7" s="127"/>
      <c r="D7" s="127"/>
      <c r="E7" s="127"/>
      <c r="F7" s="127"/>
      <c r="G7" s="127"/>
      <c r="H7" s="127"/>
      <c r="I7" s="127"/>
      <c r="J7" s="127"/>
      <c r="K7" s="127"/>
      <c r="L7" s="127"/>
      <c r="M7" s="127"/>
      <c r="N7" s="127"/>
      <c r="O7" s="127"/>
      <c r="P7" s="127"/>
      <c r="Q7" s="127"/>
      <c r="R7" s="127"/>
      <c r="S7" s="127"/>
      <c r="T7" s="127"/>
      <c r="V7" s="22">
        <f>IF(ISERROR((O7-H7)/H7),0,(O7-H7)/H7)</f>
        <v>0</v>
      </c>
      <c r="W7" s="22">
        <f t="shared" ref="W7:W11" si="0">IF(ISERROR((P7-I7)/I7),0,(P7-I7)/I7)</f>
        <v>0</v>
      </c>
      <c r="X7" s="22">
        <f t="shared" ref="X7:X11" si="1">IF(ISERROR((Q7-J7)/J7),0,(Q7-J7)/J7)</f>
        <v>0</v>
      </c>
      <c r="Y7" s="22">
        <f t="shared" ref="Y7:Y11" si="2">IF(ISERROR((R7-K7)/K7),0,(R7-K7)/K7)</f>
        <v>0</v>
      </c>
      <c r="Z7" s="22">
        <f t="shared" ref="Z7:Z11" si="3">IF(ISERROR((S7-L7)/L7),0,(S7-L7)/L7)</f>
        <v>0</v>
      </c>
      <c r="AA7" s="22">
        <f t="shared" ref="AA7:AA11" si="4">IF(ISERROR((T7-M7)/M7),0,(T7-M7)/M7)</f>
        <v>0</v>
      </c>
    </row>
    <row r="8" spans="2:35" x14ac:dyDescent="0.25">
      <c r="B8" s="2" t="s">
        <v>19</v>
      </c>
      <c r="C8" s="127"/>
      <c r="D8" s="127"/>
      <c r="E8" s="127"/>
      <c r="F8" s="127"/>
      <c r="G8" s="127"/>
      <c r="H8" s="127"/>
      <c r="I8" s="127"/>
      <c r="J8" s="127"/>
      <c r="K8" s="127"/>
      <c r="L8" s="127"/>
      <c r="M8" s="127"/>
      <c r="N8" s="127"/>
      <c r="O8" s="127"/>
      <c r="P8" s="127"/>
      <c r="Q8" s="127"/>
      <c r="R8" s="127"/>
      <c r="S8" s="127"/>
      <c r="T8" s="127"/>
      <c r="V8" s="22">
        <f t="shared" ref="V8:V11" si="5">IF(ISERROR((O8-H8)/H8),0,(O8-H8)/H8)</f>
        <v>0</v>
      </c>
      <c r="W8" s="22">
        <f t="shared" si="0"/>
        <v>0</v>
      </c>
      <c r="X8" s="22">
        <f t="shared" si="1"/>
        <v>0</v>
      </c>
      <c r="Y8" s="22">
        <f t="shared" si="2"/>
        <v>0</v>
      </c>
      <c r="Z8" s="22">
        <f t="shared" si="3"/>
        <v>0</v>
      </c>
      <c r="AA8" s="22">
        <f t="shared" si="4"/>
        <v>0</v>
      </c>
    </row>
    <row r="9" spans="2:35" x14ac:dyDescent="0.25">
      <c r="B9" s="2" t="s">
        <v>20</v>
      </c>
      <c r="C9" s="127"/>
      <c r="D9" s="127"/>
      <c r="E9" s="127"/>
      <c r="F9" s="127"/>
      <c r="G9" s="127"/>
      <c r="H9" s="127"/>
      <c r="I9" s="127"/>
      <c r="J9" s="127"/>
      <c r="K9" s="127"/>
      <c r="L9" s="127"/>
      <c r="M9" s="127"/>
      <c r="N9" s="127"/>
      <c r="O9" s="127"/>
      <c r="P9" s="127"/>
      <c r="Q9" s="127"/>
      <c r="R9" s="127"/>
      <c r="S9" s="127"/>
      <c r="T9" s="127"/>
      <c r="V9" s="22">
        <f t="shared" si="5"/>
        <v>0</v>
      </c>
      <c r="W9" s="22">
        <f t="shared" si="0"/>
        <v>0</v>
      </c>
      <c r="X9" s="22">
        <f t="shared" si="1"/>
        <v>0</v>
      </c>
      <c r="Y9" s="22">
        <f t="shared" si="2"/>
        <v>0</v>
      </c>
      <c r="Z9" s="22">
        <f t="shared" si="3"/>
        <v>0</v>
      </c>
      <c r="AA9" s="22">
        <f t="shared" si="4"/>
        <v>0</v>
      </c>
    </row>
    <row r="10" spans="2:35" x14ac:dyDescent="0.25">
      <c r="B10" s="2" t="s">
        <v>21</v>
      </c>
      <c r="C10" s="127"/>
      <c r="D10" s="127"/>
      <c r="E10" s="127"/>
      <c r="F10" s="127"/>
      <c r="G10" s="127"/>
      <c r="H10" s="127"/>
      <c r="I10" s="127"/>
      <c r="J10" s="127"/>
      <c r="K10" s="127"/>
      <c r="L10" s="127"/>
      <c r="M10" s="127"/>
      <c r="N10" s="127"/>
      <c r="O10" s="127"/>
      <c r="P10" s="127"/>
      <c r="Q10" s="127"/>
      <c r="R10" s="127"/>
      <c r="S10" s="127"/>
      <c r="T10" s="127"/>
      <c r="V10" s="22">
        <f t="shared" si="5"/>
        <v>0</v>
      </c>
      <c r="W10" s="22">
        <f t="shared" si="0"/>
        <v>0</v>
      </c>
      <c r="X10" s="22">
        <f t="shared" si="1"/>
        <v>0</v>
      </c>
      <c r="Y10" s="22">
        <f t="shared" si="2"/>
        <v>0</v>
      </c>
      <c r="Z10" s="22">
        <f t="shared" si="3"/>
        <v>0</v>
      </c>
      <c r="AA10" s="22">
        <f t="shared" si="4"/>
        <v>0</v>
      </c>
    </row>
    <row r="11" spans="2:35" x14ac:dyDescent="0.25">
      <c r="B11" s="2" t="s">
        <v>22</v>
      </c>
      <c r="C11" s="127"/>
      <c r="D11" s="127"/>
      <c r="E11" s="127"/>
      <c r="F11" s="127"/>
      <c r="G11" s="127"/>
      <c r="H11" s="127"/>
      <c r="I11" s="127"/>
      <c r="J11" s="127"/>
      <c r="K11" s="127"/>
      <c r="L11" s="127"/>
      <c r="M11" s="127"/>
      <c r="N11" s="127"/>
      <c r="O11" s="127"/>
      <c r="P11" s="127"/>
      <c r="Q11" s="127"/>
      <c r="R11" s="127"/>
      <c r="S11" s="127"/>
      <c r="T11" s="127"/>
      <c r="V11" s="22">
        <f t="shared" si="5"/>
        <v>0</v>
      </c>
      <c r="W11" s="22">
        <f t="shared" si="0"/>
        <v>0</v>
      </c>
      <c r="X11" s="22">
        <f t="shared" si="1"/>
        <v>0</v>
      </c>
      <c r="Y11" s="22">
        <f t="shared" si="2"/>
        <v>0</v>
      </c>
      <c r="Z11" s="22">
        <f t="shared" si="3"/>
        <v>0</v>
      </c>
      <c r="AA11" s="22">
        <f t="shared" si="4"/>
        <v>0</v>
      </c>
    </row>
    <row r="12" spans="2:35" x14ac:dyDescent="0.25">
      <c r="C12" s="128"/>
      <c r="D12" s="128"/>
      <c r="E12" s="128"/>
      <c r="F12" s="128"/>
      <c r="G12" s="128"/>
      <c r="H12" s="128"/>
      <c r="I12" s="128"/>
      <c r="J12" s="128"/>
      <c r="K12" s="128"/>
      <c r="L12" s="128"/>
      <c r="M12" s="128"/>
      <c r="N12" s="127"/>
      <c r="O12" s="128"/>
      <c r="P12" s="128"/>
      <c r="Q12" s="128"/>
      <c r="R12" s="128"/>
      <c r="S12" s="128"/>
      <c r="T12" s="128"/>
    </row>
    <row r="13" spans="2:35" x14ac:dyDescent="0.25">
      <c r="C13" s="121"/>
      <c r="D13" s="121"/>
      <c r="E13" s="121"/>
      <c r="F13" s="121"/>
      <c r="G13" s="121"/>
      <c r="H13" s="121"/>
      <c r="I13" s="121"/>
      <c r="J13" s="121"/>
      <c r="K13" s="121"/>
      <c r="L13" s="121"/>
      <c r="M13" s="121"/>
      <c r="N13" s="121"/>
      <c r="O13" s="127"/>
      <c r="P13" s="124"/>
      <c r="Q13" s="121"/>
      <c r="R13" s="121"/>
      <c r="S13" s="121"/>
      <c r="T13" s="121"/>
    </row>
    <row r="14" spans="2:35" x14ac:dyDescent="0.25">
      <c r="B14" s="1" t="s">
        <v>31</v>
      </c>
      <c r="C14" s="129"/>
      <c r="D14" s="121"/>
      <c r="E14" s="121"/>
      <c r="F14" s="121"/>
      <c r="G14" s="121"/>
      <c r="H14" s="121"/>
      <c r="I14" s="121"/>
      <c r="J14" s="121"/>
      <c r="K14" s="121"/>
      <c r="L14" s="121"/>
      <c r="M14" s="121"/>
      <c r="N14" s="121"/>
      <c r="O14" s="121"/>
      <c r="P14" s="121"/>
      <c r="Q14" s="121"/>
      <c r="R14" s="121"/>
      <c r="S14" s="121"/>
      <c r="T14" s="121"/>
    </row>
    <row r="15" spans="2:35" x14ac:dyDescent="0.25">
      <c r="B15" s="2" t="s">
        <v>18</v>
      </c>
      <c r="C15" s="130"/>
      <c r="D15" s="130"/>
      <c r="E15" s="130"/>
      <c r="F15" s="130"/>
      <c r="G15" s="130"/>
      <c r="H15" s="127"/>
      <c r="I15" s="127"/>
      <c r="J15" s="127"/>
      <c r="K15" s="127"/>
      <c r="L15" s="127"/>
      <c r="M15" s="127"/>
      <c r="N15" s="127"/>
      <c r="O15" s="127"/>
      <c r="P15" s="127"/>
      <c r="Q15" s="127"/>
      <c r="R15" s="127"/>
      <c r="S15" s="127"/>
      <c r="T15" s="127"/>
      <c r="U15" s="33"/>
      <c r="V15" s="22">
        <f t="shared" ref="V15:V19" si="6">IF(ISERROR((O15-H15)/H15),0,(O15-H15)/H15)</f>
        <v>0</v>
      </c>
      <c r="W15" s="22">
        <f t="shared" ref="W15:W19" si="7">IF(ISERROR((P15-I15)/I15),0,(P15-I15)/I15)</f>
        <v>0</v>
      </c>
      <c r="X15" s="22">
        <f t="shared" ref="X15:X19" si="8">IF(ISERROR((Q15-J15)/J15),0,(Q15-J15)/J15)</f>
        <v>0</v>
      </c>
      <c r="Y15" s="22">
        <f t="shared" ref="Y15:Y19" si="9">IF(ISERROR((R15-K15)/K15),0,(R15-K15)/K15)</f>
        <v>0</v>
      </c>
      <c r="Z15" s="22">
        <f t="shared" ref="Z15:Z19" si="10">IF(ISERROR((S15-L15)/L15),0,(S15-L15)/L15)</f>
        <v>0</v>
      </c>
      <c r="AA15" s="22">
        <f t="shared" ref="AA15:AA19" si="11">IF(ISERROR((T15-M15)/M15),0,(T15-M15)/M15)</f>
        <v>0</v>
      </c>
      <c r="AB15" s="5"/>
      <c r="AC15" s="5"/>
      <c r="AD15" s="5"/>
      <c r="AE15" s="5"/>
      <c r="AF15" s="5"/>
      <c r="AG15" s="5"/>
    </row>
    <row r="16" spans="2:35" x14ac:dyDescent="0.25">
      <c r="B16" s="2" t="s">
        <v>19</v>
      </c>
      <c r="C16" s="130"/>
      <c r="D16" s="130"/>
      <c r="E16" s="130"/>
      <c r="F16" s="130"/>
      <c r="G16" s="130"/>
      <c r="H16" s="127"/>
      <c r="I16" s="127"/>
      <c r="J16" s="127"/>
      <c r="K16" s="127"/>
      <c r="L16" s="127"/>
      <c r="M16" s="127"/>
      <c r="N16" s="127"/>
      <c r="O16" s="127"/>
      <c r="P16" s="127"/>
      <c r="Q16" s="127"/>
      <c r="R16" s="127"/>
      <c r="S16" s="127"/>
      <c r="T16" s="127"/>
      <c r="U16" s="33"/>
      <c r="V16" s="22">
        <f t="shared" si="6"/>
        <v>0</v>
      </c>
      <c r="W16" s="22">
        <f t="shared" si="7"/>
        <v>0</v>
      </c>
      <c r="X16" s="22">
        <f t="shared" si="8"/>
        <v>0</v>
      </c>
      <c r="Y16" s="22">
        <f t="shared" si="9"/>
        <v>0</v>
      </c>
      <c r="Z16" s="22">
        <f t="shared" si="10"/>
        <v>0</v>
      </c>
      <c r="AA16" s="22">
        <f t="shared" si="11"/>
        <v>0</v>
      </c>
      <c r="AB16" s="5"/>
      <c r="AC16" s="5"/>
      <c r="AD16" s="5"/>
      <c r="AE16" s="5"/>
      <c r="AF16" s="5"/>
      <c r="AG16" s="5"/>
      <c r="AI16" s="10"/>
    </row>
    <row r="17" spans="2:33" x14ac:dyDescent="0.25">
      <c r="B17" s="2" t="s">
        <v>20</v>
      </c>
      <c r="C17" s="130"/>
      <c r="D17" s="130"/>
      <c r="E17" s="130"/>
      <c r="F17" s="130"/>
      <c r="G17" s="130"/>
      <c r="H17" s="127"/>
      <c r="I17" s="127"/>
      <c r="J17" s="127"/>
      <c r="K17" s="127"/>
      <c r="L17" s="127"/>
      <c r="M17" s="127"/>
      <c r="N17" s="127"/>
      <c r="O17" s="127"/>
      <c r="P17" s="127"/>
      <c r="Q17" s="127"/>
      <c r="R17" s="127"/>
      <c r="S17" s="127"/>
      <c r="T17" s="127"/>
      <c r="U17" s="33"/>
      <c r="V17" s="22">
        <f t="shared" si="6"/>
        <v>0</v>
      </c>
      <c r="W17" s="22">
        <f t="shared" si="7"/>
        <v>0</v>
      </c>
      <c r="X17" s="22">
        <f t="shared" si="8"/>
        <v>0</v>
      </c>
      <c r="Y17" s="22">
        <f t="shared" si="9"/>
        <v>0</v>
      </c>
      <c r="Z17" s="22">
        <f t="shared" si="10"/>
        <v>0</v>
      </c>
      <c r="AA17" s="22">
        <f t="shared" si="11"/>
        <v>0</v>
      </c>
      <c r="AB17" s="5"/>
      <c r="AC17" s="5"/>
      <c r="AD17" s="5"/>
      <c r="AE17" s="5"/>
      <c r="AF17" s="5"/>
      <c r="AG17" s="5"/>
    </row>
    <row r="18" spans="2:33" x14ac:dyDescent="0.25">
      <c r="B18" s="2" t="s">
        <v>21</v>
      </c>
      <c r="C18" s="130"/>
      <c r="D18" s="130"/>
      <c r="E18" s="130"/>
      <c r="F18" s="130"/>
      <c r="G18" s="130"/>
      <c r="H18" s="127"/>
      <c r="I18" s="127"/>
      <c r="J18" s="127"/>
      <c r="K18" s="127"/>
      <c r="L18" s="127"/>
      <c r="M18" s="127"/>
      <c r="N18" s="127"/>
      <c r="O18" s="127"/>
      <c r="P18" s="127"/>
      <c r="Q18" s="127"/>
      <c r="R18" s="127"/>
      <c r="S18" s="127"/>
      <c r="T18" s="127"/>
      <c r="U18" s="33"/>
      <c r="V18" s="22">
        <f t="shared" si="6"/>
        <v>0</v>
      </c>
      <c r="W18" s="22">
        <f t="shared" si="7"/>
        <v>0</v>
      </c>
      <c r="X18" s="22">
        <f t="shared" si="8"/>
        <v>0</v>
      </c>
      <c r="Y18" s="22">
        <f t="shared" si="9"/>
        <v>0</v>
      </c>
      <c r="Z18" s="22">
        <f t="shared" si="10"/>
        <v>0</v>
      </c>
      <c r="AA18" s="22">
        <f t="shared" si="11"/>
        <v>0</v>
      </c>
      <c r="AB18" s="5"/>
      <c r="AC18" s="5"/>
      <c r="AD18" s="5"/>
      <c r="AE18" s="5"/>
      <c r="AF18" s="5"/>
      <c r="AG18" s="5"/>
    </row>
    <row r="19" spans="2:33" x14ac:dyDescent="0.25">
      <c r="B19" s="2" t="s">
        <v>22</v>
      </c>
      <c r="C19" s="130"/>
      <c r="D19" s="130"/>
      <c r="E19" s="130"/>
      <c r="F19" s="130"/>
      <c r="G19" s="130"/>
      <c r="H19" s="127"/>
      <c r="I19" s="127"/>
      <c r="J19" s="127"/>
      <c r="K19" s="127"/>
      <c r="L19" s="127"/>
      <c r="M19" s="127"/>
      <c r="N19" s="127"/>
      <c r="O19" s="127"/>
      <c r="P19" s="127"/>
      <c r="Q19" s="127"/>
      <c r="R19" s="127"/>
      <c r="S19" s="127"/>
      <c r="T19" s="127"/>
      <c r="U19" s="33"/>
      <c r="V19" s="22">
        <f t="shared" si="6"/>
        <v>0</v>
      </c>
      <c r="W19" s="22">
        <f t="shared" si="7"/>
        <v>0</v>
      </c>
      <c r="X19" s="22">
        <f t="shared" si="8"/>
        <v>0</v>
      </c>
      <c r="Y19" s="22">
        <f t="shared" si="9"/>
        <v>0</v>
      </c>
      <c r="Z19" s="22">
        <f t="shared" si="10"/>
        <v>0</v>
      </c>
      <c r="AA19" s="22">
        <f t="shared" si="11"/>
        <v>0</v>
      </c>
      <c r="AB19" s="5"/>
      <c r="AC19" s="5"/>
      <c r="AD19" s="5"/>
      <c r="AE19" s="5"/>
      <c r="AF19" s="5"/>
      <c r="AG19" s="5"/>
    </row>
    <row r="20" spans="2:33" x14ac:dyDescent="0.25">
      <c r="C20" s="121"/>
      <c r="D20" s="121"/>
      <c r="E20" s="121"/>
      <c r="F20" s="121"/>
      <c r="G20" s="121"/>
      <c r="H20" s="121"/>
      <c r="I20" s="121"/>
      <c r="J20" s="121"/>
      <c r="K20" s="121"/>
      <c r="L20" s="121"/>
      <c r="M20" s="121"/>
      <c r="N20" s="121"/>
      <c r="O20" s="121"/>
      <c r="P20" s="121"/>
      <c r="Q20" s="121"/>
      <c r="R20" s="121"/>
      <c r="S20" s="121"/>
      <c r="T20" s="121"/>
      <c r="AB20" s="5"/>
      <c r="AC20" s="5"/>
      <c r="AD20" s="5"/>
      <c r="AE20" s="5"/>
      <c r="AF20" s="5"/>
      <c r="AG20" s="5"/>
    </row>
    <row r="21" spans="2:33" x14ac:dyDescent="0.25">
      <c r="B21" s="1" t="s">
        <v>39</v>
      </c>
      <c r="C21" s="121"/>
      <c r="D21" s="121"/>
      <c r="E21" s="121"/>
      <c r="F21" s="121"/>
      <c r="G21" s="121"/>
      <c r="H21" s="121"/>
      <c r="I21" s="121"/>
      <c r="J21" s="121"/>
      <c r="K21" s="121"/>
      <c r="L21" s="121"/>
      <c r="M21" s="121"/>
      <c r="N21" s="121"/>
      <c r="O21" s="121"/>
      <c r="P21" s="121"/>
      <c r="Q21" s="121"/>
      <c r="R21" s="121"/>
      <c r="S21" s="121"/>
      <c r="T21" s="121"/>
      <c r="AB21" s="5"/>
      <c r="AC21" s="5"/>
      <c r="AD21" s="5"/>
      <c r="AE21" s="5"/>
      <c r="AF21" s="5"/>
      <c r="AG21" s="5"/>
    </row>
    <row r="22" spans="2:33" x14ac:dyDescent="0.25">
      <c r="B22" s="2" t="s">
        <v>18</v>
      </c>
      <c r="C22" s="121"/>
      <c r="D22" s="121"/>
      <c r="E22" s="121"/>
      <c r="F22" s="121"/>
      <c r="G22" s="121"/>
      <c r="H22" s="127"/>
      <c r="I22" s="127"/>
      <c r="J22" s="127"/>
      <c r="K22" s="127"/>
      <c r="L22" s="127"/>
      <c r="M22" s="127"/>
      <c r="N22" s="121"/>
      <c r="O22" s="127"/>
      <c r="P22" s="127"/>
      <c r="Q22" s="127"/>
      <c r="R22" s="127"/>
      <c r="S22" s="127"/>
      <c r="T22" s="127"/>
      <c r="V22" s="22">
        <f t="shared" ref="V22:V26" si="12">IF(ISERROR((O22-H22)/H22),0,(O22-H22)/H22)</f>
        <v>0</v>
      </c>
      <c r="W22" s="22">
        <f t="shared" ref="W22:W26" si="13">IF(ISERROR((P22-I22)/I22),0,(P22-I22)/I22)</f>
        <v>0</v>
      </c>
      <c r="X22" s="22">
        <f t="shared" ref="X22:X26" si="14">IF(ISERROR((Q22-J22)/J22),0,(Q22-J22)/J22)</f>
        <v>0</v>
      </c>
      <c r="Y22" s="22">
        <f t="shared" ref="Y22:Y26" si="15">IF(ISERROR((R22-K22)/K22),0,(R22-K22)/K22)</f>
        <v>0</v>
      </c>
      <c r="Z22" s="22">
        <f t="shared" ref="Z22:Z26" si="16">IF(ISERROR((S22-L22)/L22),0,(S22-L22)/L22)</f>
        <v>0</v>
      </c>
      <c r="AA22" s="22">
        <f t="shared" ref="AA22:AA26" si="17">IF(ISERROR((T22-M22)/M22),0,(T22-M22)/M22)</f>
        <v>0</v>
      </c>
      <c r="AB22" s="5"/>
      <c r="AC22" s="5"/>
      <c r="AD22" s="5"/>
      <c r="AE22" s="5"/>
      <c r="AF22" s="5"/>
      <c r="AG22" s="5"/>
    </row>
    <row r="23" spans="2:33" x14ac:dyDescent="0.25">
      <c r="B23" s="2" t="s">
        <v>19</v>
      </c>
      <c r="C23" s="121"/>
      <c r="D23" s="121"/>
      <c r="E23" s="121"/>
      <c r="F23" s="121"/>
      <c r="G23" s="121"/>
      <c r="H23" s="127"/>
      <c r="I23" s="127"/>
      <c r="J23" s="127"/>
      <c r="K23" s="127"/>
      <c r="L23" s="127"/>
      <c r="M23" s="127"/>
      <c r="N23" s="121"/>
      <c r="O23" s="127"/>
      <c r="P23" s="127"/>
      <c r="Q23" s="127"/>
      <c r="R23" s="127"/>
      <c r="S23" s="127"/>
      <c r="T23" s="127"/>
      <c r="V23" s="22">
        <f t="shared" si="12"/>
        <v>0</v>
      </c>
      <c r="W23" s="22">
        <f t="shared" si="13"/>
        <v>0</v>
      </c>
      <c r="X23" s="22">
        <f t="shared" si="14"/>
        <v>0</v>
      </c>
      <c r="Y23" s="22">
        <f t="shared" si="15"/>
        <v>0</v>
      </c>
      <c r="Z23" s="22">
        <f t="shared" si="16"/>
        <v>0</v>
      </c>
      <c r="AA23" s="22">
        <f t="shared" si="17"/>
        <v>0</v>
      </c>
      <c r="AB23" s="5"/>
      <c r="AC23" s="5"/>
      <c r="AD23" s="5"/>
      <c r="AE23" s="5"/>
      <c r="AF23" s="5"/>
      <c r="AG23" s="5"/>
    </row>
    <row r="24" spans="2:33" x14ac:dyDescent="0.25">
      <c r="B24" s="2" t="s">
        <v>20</v>
      </c>
      <c r="C24" s="121"/>
      <c r="D24" s="121"/>
      <c r="E24" s="121"/>
      <c r="F24" s="121"/>
      <c r="G24" s="121"/>
      <c r="H24" s="127"/>
      <c r="I24" s="127"/>
      <c r="J24" s="127"/>
      <c r="K24" s="127"/>
      <c r="L24" s="127"/>
      <c r="M24" s="127"/>
      <c r="N24" s="121"/>
      <c r="O24" s="127"/>
      <c r="P24" s="127"/>
      <c r="Q24" s="127"/>
      <c r="R24" s="127"/>
      <c r="S24" s="127"/>
      <c r="T24" s="127"/>
      <c r="V24" s="22">
        <f t="shared" si="12"/>
        <v>0</v>
      </c>
      <c r="W24" s="22">
        <f t="shared" si="13"/>
        <v>0</v>
      </c>
      <c r="X24" s="22">
        <f t="shared" si="14"/>
        <v>0</v>
      </c>
      <c r="Y24" s="22">
        <f t="shared" si="15"/>
        <v>0</v>
      </c>
      <c r="Z24" s="22">
        <f t="shared" si="16"/>
        <v>0</v>
      </c>
      <c r="AA24" s="22">
        <f t="shared" si="17"/>
        <v>0</v>
      </c>
      <c r="AB24" s="5"/>
      <c r="AC24" s="5"/>
      <c r="AD24" s="5"/>
      <c r="AE24" s="5"/>
      <c r="AF24" s="5"/>
      <c r="AG24" s="5"/>
    </row>
    <row r="25" spans="2:33" x14ac:dyDescent="0.25">
      <c r="B25" s="2" t="s">
        <v>21</v>
      </c>
      <c r="C25" s="121"/>
      <c r="D25" s="121"/>
      <c r="E25" s="121"/>
      <c r="F25" s="121"/>
      <c r="G25" s="121"/>
      <c r="H25" s="127"/>
      <c r="I25" s="127"/>
      <c r="J25" s="127"/>
      <c r="K25" s="127"/>
      <c r="L25" s="127"/>
      <c r="M25" s="127"/>
      <c r="N25" s="121"/>
      <c r="O25" s="127"/>
      <c r="P25" s="127"/>
      <c r="Q25" s="127"/>
      <c r="R25" s="127"/>
      <c r="S25" s="127"/>
      <c r="T25" s="127"/>
      <c r="V25" s="22">
        <f t="shared" si="12"/>
        <v>0</v>
      </c>
      <c r="W25" s="22">
        <f t="shared" si="13"/>
        <v>0</v>
      </c>
      <c r="X25" s="22">
        <f t="shared" si="14"/>
        <v>0</v>
      </c>
      <c r="Y25" s="22">
        <f t="shared" si="15"/>
        <v>0</v>
      </c>
      <c r="Z25" s="22">
        <f t="shared" si="16"/>
        <v>0</v>
      </c>
      <c r="AA25" s="22">
        <f t="shared" si="17"/>
        <v>0</v>
      </c>
      <c r="AB25" s="5"/>
      <c r="AC25" s="5"/>
      <c r="AD25" s="5"/>
      <c r="AE25" s="5"/>
      <c r="AF25" s="5"/>
      <c r="AG25" s="5"/>
    </row>
    <row r="26" spans="2:33" x14ac:dyDescent="0.25">
      <c r="B26" s="2" t="s">
        <v>22</v>
      </c>
      <c r="C26" s="121"/>
      <c r="D26" s="121"/>
      <c r="E26" s="121"/>
      <c r="F26" s="121"/>
      <c r="G26" s="121"/>
      <c r="H26" s="127"/>
      <c r="I26" s="127"/>
      <c r="J26" s="127"/>
      <c r="K26" s="127"/>
      <c r="L26" s="127"/>
      <c r="M26" s="127"/>
      <c r="N26" s="121"/>
      <c r="O26" s="127"/>
      <c r="P26" s="127"/>
      <c r="Q26" s="127"/>
      <c r="R26" s="127"/>
      <c r="S26" s="127"/>
      <c r="T26" s="127"/>
      <c r="V26" s="22">
        <f t="shared" si="12"/>
        <v>0</v>
      </c>
      <c r="W26" s="22">
        <f t="shared" si="13"/>
        <v>0</v>
      </c>
      <c r="X26" s="22">
        <f t="shared" si="14"/>
        <v>0</v>
      </c>
      <c r="Y26" s="22">
        <f t="shared" si="15"/>
        <v>0</v>
      </c>
      <c r="Z26" s="22">
        <f t="shared" si="16"/>
        <v>0</v>
      </c>
      <c r="AA26" s="22">
        <f t="shared" si="17"/>
        <v>0</v>
      </c>
      <c r="AB26" s="5"/>
      <c r="AC26" s="5"/>
      <c r="AD26" s="5"/>
      <c r="AE26" s="5"/>
      <c r="AF26" s="5"/>
      <c r="AG26" s="5"/>
    </row>
    <row r="27" spans="2:33" x14ac:dyDescent="0.25">
      <c r="C27" s="121"/>
      <c r="D27" s="121"/>
      <c r="E27" s="121"/>
      <c r="F27" s="121"/>
      <c r="G27" s="121"/>
      <c r="H27" s="121"/>
      <c r="I27" s="121"/>
      <c r="J27" s="121"/>
      <c r="K27" s="121"/>
      <c r="L27" s="121"/>
      <c r="M27" s="121"/>
      <c r="N27" s="121"/>
      <c r="O27" s="121"/>
      <c r="P27" s="121"/>
      <c r="Q27" s="121"/>
      <c r="R27" s="121"/>
      <c r="S27" s="121"/>
      <c r="T27" s="121"/>
      <c r="AB27" s="5"/>
      <c r="AC27" s="5"/>
      <c r="AD27" s="5"/>
      <c r="AE27" s="5"/>
      <c r="AF27" s="5"/>
      <c r="AG27" s="5"/>
    </row>
    <row r="28" spans="2:33" x14ac:dyDescent="0.25">
      <c r="B28" s="1" t="s">
        <v>40</v>
      </c>
      <c r="C28" s="121"/>
      <c r="D28" s="121"/>
      <c r="E28" s="121"/>
      <c r="F28" s="121"/>
      <c r="G28" s="121"/>
      <c r="H28" s="121"/>
      <c r="I28" s="121"/>
      <c r="J28" s="121"/>
      <c r="K28" s="121"/>
      <c r="L28" s="121"/>
      <c r="M28" s="121"/>
      <c r="N28" s="121"/>
      <c r="O28" s="121"/>
      <c r="P28" s="121"/>
      <c r="Q28" s="121"/>
      <c r="R28" s="121"/>
      <c r="S28" s="121"/>
      <c r="T28" s="121"/>
      <c r="AB28" s="5"/>
      <c r="AC28" s="5"/>
      <c r="AD28" s="5"/>
      <c r="AE28" s="5"/>
      <c r="AF28" s="5"/>
      <c r="AG28" s="5"/>
    </row>
    <row r="29" spans="2:33" x14ac:dyDescent="0.25">
      <c r="B29" s="2" t="s">
        <v>18</v>
      </c>
      <c r="C29" s="121"/>
      <c r="D29" s="121"/>
      <c r="E29" s="121"/>
      <c r="F29" s="121"/>
      <c r="G29" s="121"/>
      <c r="H29" s="127"/>
      <c r="I29" s="127"/>
      <c r="J29" s="127"/>
      <c r="K29" s="127"/>
      <c r="L29" s="127"/>
      <c r="M29" s="127"/>
      <c r="N29" s="121"/>
      <c r="O29" s="127"/>
      <c r="P29" s="127"/>
      <c r="Q29" s="127"/>
      <c r="R29" s="127"/>
      <c r="S29" s="127"/>
      <c r="T29" s="127"/>
      <c r="V29" s="22">
        <f t="shared" ref="V29:V33" si="18">IF(ISERROR((O29-H29)/H29),0,(O29-H29)/H29)</f>
        <v>0</v>
      </c>
      <c r="W29" s="22">
        <f t="shared" ref="W29:W33" si="19">IF(ISERROR((P29-I29)/I29),0,(P29-I29)/I29)</f>
        <v>0</v>
      </c>
      <c r="X29" s="22">
        <f t="shared" ref="X29:X33" si="20">IF(ISERROR((Q29-J29)/J29),0,(Q29-J29)/J29)</f>
        <v>0</v>
      </c>
      <c r="Y29" s="22">
        <f t="shared" ref="Y29:Y33" si="21">IF(ISERROR((R29-K29)/K29),0,(R29-K29)/K29)</f>
        <v>0</v>
      </c>
      <c r="Z29" s="22">
        <f t="shared" ref="Z29:Z33" si="22">IF(ISERROR((S29-L29)/L29),0,(S29-L29)/L29)</f>
        <v>0</v>
      </c>
      <c r="AA29" s="22">
        <f t="shared" ref="AA29:AA33" si="23">IF(ISERROR((T29-M29)/M29),0,(T29-M29)/M29)</f>
        <v>0</v>
      </c>
      <c r="AB29" s="5"/>
      <c r="AC29" s="5"/>
      <c r="AD29" s="5"/>
      <c r="AE29" s="5"/>
      <c r="AF29" s="5"/>
      <c r="AG29" s="5"/>
    </row>
    <row r="30" spans="2:33" x14ac:dyDescent="0.25">
      <c r="B30" s="2" t="s">
        <v>19</v>
      </c>
      <c r="C30" s="121"/>
      <c r="D30" s="121"/>
      <c r="E30" s="121"/>
      <c r="F30" s="121"/>
      <c r="G30" s="121"/>
      <c r="H30" s="127"/>
      <c r="I30" s="127"/>
      <c r="J30" s="127"/>
      <c r="K30" s="127"/>
      <c r="L30" s="127"/>
      <c r="M30" s="127"/>
      <c r="N30" s="121"/>
      <c r="O30" s="127"/>
      <c r="P30" s="127"/>
      <c r="Q30" s="127"/>
      <c r="R30" s="127"/>
      <c r="S30" s="127"/>
      <c r="T30" s="127"/>
      <c r="V30" s="22">
        <f t="shared" si="18"/>
        <v>0</v>
      </c>
      <c r="W30" s="22">
        <f t="shared" si="19"/>
        <v>0</v>
      </c>
      <c r="X30" s="22">
        <f t="shared" si="20"/>
        <v>0</v>
      </c>
      <c r="Y30" s="22">
        <f t="shared" si="21"/>
        <v>0</v>
      </c>
      <c r="Z30" s="22">
        <f t="shared" si="22"/>
        <v>0</v>
      </c>
      <c r="AA30" s="22">
        <f t="shared" si="23"/>
        <v>0</v>
      </c>
      <c r="AB30" s="5"/>
      <c r="AC30" s="5"/>
      <c r="AD30" s="5"/>
      <c r="AE30" s="5"/>
      <c r="AF30" s="5"/>
      <c r="AG30" s="5"/>
    </row>
    <row r="31" spans="2:33" x14ac:dyDescent="0.25">
      <c r="B31" s="2" t="s">
        <v>20</v>
      </c>
      <c r="C31" s="121"/>
      <c r="D31" s="121"/>
      <c r="E31" s="121"/>
      <c r="F31" s="121"/>
      <c r="G31" s="121"/>
      <c r="H31" s="127"/>
      <c r="I31" s="127"/>
      <c r="J31" s="127"/>
      <c r="K31" s="127"/>
      <c r="L31" s="127"/>
      <c r="M31" s="127"/>
      <c r="N31" s="121"/>
      <c r="O31" s="127"/>
      <c r="P31" s="127"/>
      <c r="Q31" s="127"/>
      <c r="R31" s="127"/>
      <c r="S31" s="127"/>
      <c r="T31" s="127"/>
      <c r="V31" s="22">
        <f t="shared" si="18"/>
        <v>0</v>
      </c>
      <c r="W31" s="22">
        <f t="shared" si="19"/>
        <v>0</v>
      </c>
      <c r="X31" s="22">
        <f t="shared" si="20"/>
        <v>0</v>
      </c>
      <c r="Y31" s="22">
        <f t="shared" si="21"/>
        <v>0</v>
      </c>
      <c r="Z31" s="22">
        <f t="shared" si="22"/>
        <v>0</v>
      </c>
      <c r="AA31" s="22">
        <f t="shared" si="23"/>
        <v>0</v>
      </c>
      <c r="AB31" s="5"/>
      <c r="AC31" s="5"/>
      <c r="AD31" s="5"/>
      <c r="AE31" s="5"/>
      <c r="AF31" s="5"/>
      <c r="AG31" s="5"/>
    </row>
    <row r="32" spans="2:33" x14ac:dyDescent="0.25">
      <c r="B32" s="2" t="s">
        <v>21</v>
      </c>
      <c r="C32" s="121"/>
      <c r="D32" s="121"/>
      <c r="E32" s="121"/>
      <c r="F32" s="121"/>
      <c r="G32" s="121"/>
      <c r="H32" s="127"/>
      <c r="I32" s="127"/>
      <c r="J32" s="127"/>
      <c r="K32" s="127"/>
      <c r="L32" s="127"/>
      <c r="M32" s="127"/>
      <c r="N32" s="121"/>
      <c r="O32" s="127"/>
      <c r="P32" s="127"/>
      <c r="Q32" s="127"/>
      <c r="R32" s="127"/>
      <c r="S32" s="127"/>
      <c r="T32" s="127"/>
      <c r="V32" s="22">
        <f t="shared" si="18"/>
        <v>0</v>
      </c>
      <c r="W32" s="22">
        <f t="shared" si="19"/>
        <v>0</v>
      </c>
      <c r="X32" s="22">
        <f t="shared" si="20"/>
        <v>0</v>
      </c>
      <c r="Y32" s="22">
        <f t="shared" si="21"/>
        <v>0</v>
      </c>
      <c r="Z32" s="22">
        <f t="shared" si="22"/>
        <v>0</v>
      </c>
      <c r="AA32" s="22">
        <f t="shared" si="23"/>
        <v>0</v>
      </c>
      <c r="AB32" s="5"/>
      <c r="AC32" s="5"/>
      <c r="AD32" s="5"/>
      <c r="AE32" s="5"/>
      <c r="AF32" s="5"/>
      <c r="AG32" s="5"/>
    </row>
    <row r="33" spans="2:33" x14ac:dyDescent="0.25">
      <c r="B33" s="2" t="s">
        <v>22</v>
      </c>
      <c r="C33" s="121"/>
      <c r="D33" s="121"/>
      <c r="E33" s="121"/>
      <c r="F33" s="121"/>
      <c r="G33" s="121"/>
      <c r="H33" s="127"/>
      <c r="I33" s="127"/>
      <c r="J33" s="127"/>
      <c r="K33" s="127"/>
      <c r="L33" s="127"/>
      <c r="M33" s="127"/>
      <c r="N33" s="121"/>
      <c r="O33" s="127"/>
      <c r="P33" s="127"/>
      <c r="Q33" s="127"/>
      <c r="R33" s="127"/>
      <c r="S33" s="127"/>
      <c r="T33" s="127"/>
      <c r="V33" s="22">
        <f t="shared" si="18"/>
        <v>0</v>
      </c>
      <c r="W33" s="22">
        <f t="shared" si="19"/>
        <v>0</v>
      </c>
      <c r="X33" s="22">
        <f t="shared" si="20"/>
        <v>0</v>
      </c>
      <c r="Y33" s="22">
        <f t="shared" si="21"/>
        <v>0</v>
      </c>
      <c r="Z33" s="22">
        <f t="shared" si="22"/>
        <v>0</v>
      </c>
      <c r="AA33" s="22">
        <f t="shared" si="23"/>
        <v>0</v>
      </c>
      <c r="AB33" s="5"/>
      <c r="AC33" s="5"/>
      <c r="AD33" s="5"/>
      <c r="AE33" s="5"/>
      <c r="AF33" s="5"/>
      <c r="AG33" s="5"/>
    </row>
    <row r="34" spans="2:33" x14ac:dyDescent="0.25">
      <c r="C34" s="121"/>
      <c r="D34" s="121"/>
      <c r="E34" s="121"/>
      <c r="F34" s="121"/>
      <c r="G34" s="121"/>
      <c r="H34" s="121"/>
      <c r="I34" s="121"/>
      <c r="J34" s="121"/>
      <c r="K34" s="121"/>
      <c r="L34" s="121"/>
      <c r="M34" s="121"/>
      <c r="N34" s="121"/>
      <c r="O34" s="121"/>
      <c r="P34" s="121"/>
      <c r="Q34" s="121"/>
      <c r="R34" s="121"/>
      <c r="S34" s="121"/>
      <c r="T34" s="121"/>
      <c r="AB34" s="5"/>
      <c r="AC34" s="5"/>
      <c r="AD34" s="5"/>
      <c r="AE34" s="5"/>
      <c r="AF34" s="5"/>
      <c r="AG34" s="5"/>
    </row>
    <row r="35" spans="2:33" x14ac:dyDescent="0.25">
      <c r="C35" s="121"/>
      <c r="D35" s="121"/>
      <c r="E35" s="121"/>
      <c r="F35" s="121"/>
      <c r="G35" s="121"/>
      <c r="H35" s="121"/>
      <c r="I35" s="121"/>
      <c r="J35" s="121"/>
      <c r="K35" s="121"/>
      <c r="L35" s="121"/>
      <c r="M35" s="121"/>
      <c r="N35" s="121"/>
      <c r="O35" s="121"/>
      <c r="P35" s="121"/>
      <c r="Q35" s="121"/>
      <c r="R35" s="121"/>
      <c r="S35" s="121"/>
      <c r="T35" s="121"/>
      <c r="AB35" s="5"/>
      <c r="AC35" s="5"/>
      <c r="AD35" s="5"/>
      <c r="AE35" s="5"/>
      <c r="AF35" s="5"/>
      <c r="AG35" s="5"/>
    </row>
    <row r="36" spans="2:33" x14ac:dyDescent="0.25">
      <c r="B36" s="1" t="s">
        <v>41</v>
      </c>
      <c r="C36" s="121"/>
      <c r="D36" s="121"/>
      <c r="E36" s="121"/>
      <c r="F36" s="121"/>
      <c r="G36" s="121"/>
      <c r="H36" s="121"/>
      <c r="I36" s="121"/>
      <c r="J36" s="121"/>
      <c r="K36" s="121"/>
      <c r="L36" s="121"/>
      <c r="M36" s="121"/>
      <c r="N36" s="121"/>
      <c r="O36" s="121"/>
      <c r="P36" s="121"/>
      <c r="Q36" s="121"/>
      <c r="R36" s="121"/>
      <c r="S36" s="121"/>
      <c r="T36" s="121"/>
      <c r="AB36" s="5"/>
      <c r="AC36" s="5"/>
      <c r="AD36" s="5"/>
      <c r="AE36" s="5"/>
      <c r="AF36" s="5"/>
      <c r="AG36" s="5"/>
    </row>
    <row r="37" spans="2:33" x14ac:dyDescent="0.25">
      <c r="B37" s="2" t="s">
        <v>18</v>
      </c>
      <c r="C37" s="121"/>
      <c r="D37" s="121"/>
      <c r="E37" s="121"/>
      <c r="F37" s="121"/>
      <c r="G37" s="121"/>
      <c r="H37" s="127"/>
      <c r="I37" s="127"/>
      <c r="J37" s="127"/>
      <c r="K37" s="127"/>
      <c r="L37" s="127"/>
      <c r="M37" s="127"/>
      <c r="N37" s="121"/>
      <c r="O37" s="127"/>
      <c r="P37" s="127"/>
      <c r="Q37" s="127"/>
      <c r="R37" s="127"/>
      <c r="S37" s="127"/>
      <c r="T37" s="127"/>
      <c r="V37" s="22">
        <f t="shared" ref="V37:V41" si="24">IF(ISERROR((O37-H37)/H37),0,(O37-H37)/H37)</f>
        <v>0</v>
      </c>
      <c r="W37" s="22">
        <f t="shared" ref="W37:W41" si="25">IF(ISERROR((P37-I37)/I37),0,(P37-I37)/I37)</f>
        <v>0</v>
      </c>
      <c r="X37" s="22">
        <f t="shared" ref="X37:X41" si="26">IF(ISERROR((Q37-J37)/J37),0,(Q37-J37)/J37)</f>
        <v>0</v>
      </c>
      <c r="Y37" s="22">
        <f t="shared" ref="Y37:Y41" si="27">IF(ISERROR((R37-K37)/K37),0,(R37-K37)/K37)</f>
        <v>0</v>
      </c>
      <c r="Z37" s="22">
        <f t="shared" ref="Z37:Z41" si="28">IF(ISERROR((S37-L37)/L37),0,(S37-L37)/L37)</f>
        <v>0</v>
      </c>
      <c r="AA37" s="22">
        <f t="shared" ref="AA37:AA41" si="29">IF(ISERROR((T37-M37)/M37),0,(T37-M37)/M37)</f>
        <v>0</v>
      </c>
      <c r="AB37" s="5"/>
      <c r="AC37" s="5"/>
      <c r="AD37" s="5"/>
      <c r="AE37" s="5"/>
      <c r="AF37" s="5"/>
      <c r="AG37" s="5"/>
    </row>
    <row r="38" spans="2:33" x14ac:dyDescent="0.25">
      <c r="B38" s="2" t="s">
        <v>19</v>
      </c>
      <c r="C38" s="121"/>
      <c r="D38" s="121"/>
      <c r="E38" s="121"/>
      <c r="F38" s="121"/>
      <c r="G38" s="121"/>
      <c r="H38" s="127"/>
      <c r="I38" s="127"/>
      <c r="J38" s="127"/>
      <c r="K38" s="127"/>
      <c r="L38" s="127"/>
      <c r="M38" s="127"/>
      <c r="N38" s="121"/>
      <c r="O38" s="127"/>
      <c r="P38" s="127"/>
      <c r="Q38" s="127"/>
      <c r="R38" s="127"/>
      <c r="S38" s="127"/>
      <c r="T38" s="127"/>
      <c r="V38" s="22">
        <f t="shared" si="24"/>
        <v>0</v>
      </c>
      <c r="W38" s="22">
        <f t="shared" si="25"/>
        <v>0</v>
      </c>
      <c r="X38" s="22">
        <f t="shared" si="26"/>
        <v>0</v>
      </c>
      <c r="Y38" s="22">
        <f t="shared" si="27"/>
        <v>0</v>
      </c>
      <c r="Z38" s="22">
        <f t="shared" si="28"/>
        <v>0</v>
      </c>
      <c r="AA38" s="22">
        <f t="shared" si="29"/>
        <v>0</v>
      </c>
      <c r="AB38" s="5"/>
      <c r="AC38" s="5"/>
      <c r="AD38" s="5"/>
      <c r="AE38" s="5"/>
      <c r="AF38" s="5"/>
      <c r="AG38" s="5"/>
    </row>
    <row r="39" spans="2:33" x14ac:dyDescent="0.25">
      <c r="B39" s="2" t="s">
        <v>20</v>
      </c>
      <c r="C39" s="121"/>
      <c r="D39" s="121"/>
      <c r="E39" s="121"/>
      <c r="F39" s="121"/>
      <c r="G39" s="121"/>
      <c r="H39" s="127"/>
      <c r="I39" s="127"/>
      <c r="J39" s="127"/>
      <c r="K39" s="127"/>
      <c r="L39" s="127"/>
      <c r="M39" s="127"/>
      <c r="N39" s="121"/>
      <c r="O39" s="127"/>
      <c r="P39" s="127"/>
      <c r="Q39" s="127"/>
      <c r="R39" s="127"/>
      <c r="S39" s="127"/>
      <c r="T39" s="127"/>
      <c r="V39" s="22">
        <f t="shared" si="24"/>
        <v>0</v>
      </c>
      <c r="W39" s="22">
        <f t="shared" si="25"/>
        <v>0</v>
      </c>
      <c r="X39" s="22">
        <f t="shared" si="26"/>
        <v>0</v>
      </c>
      <c r="Y39" s="22">
        <f t="shared" si="27"/>
        <v>0</v>
      </c>
      <c r="Z39" s="22">
        <f t="shared" si="28"/>
        <v>0</v>
      </c>
      <c r="AA39" s="22">
        <f t="shared" si="29"/>
        <v>0</v>
      </c>
      <c r="AB39" s="5"/>
      <c r="AC39" s="5"/>
      <c r="AD39" s="5"/>
      <c r="AE39" s="5"/>
      <c r="AF39" s="5"/>
      <c r="AG39" s="5"/>
    </row>
    <row r="40" spans="2:33" x14ac:dyDescent="0.25">
      <c r="B40" s="2" t="s">
        <v>21</v>
      </c>
      <c r="C40" s="121"/>
      <c r="D40" s="121"/>
      <c r="E40" s="121"/>
      <c r="F40" s="121"/>
      <c r="G40" s="121"/>
      <c r="H40" s="127"/>
      <c r="I40" s="127"/>
      <c r="J40" s="127"/>
      <c r="K40" s="127"/>
      <c r="L40" s="127"/>
      <c r="M40" s="127"/>
      <c r="N40" s="121"/>
      <c r="O40" s="127"/>
      <c r="P40" s="127"/>
      <c r="Q40" s="127"/>
      <c r="R40" s="127"/>
      <c r="S40" s="127"/>
      <c r="T40" s="127"/>
      <c r="V40" s="22">
        <f t="shared" si="24"/>
        <v>0</v>
      </c>
      <c r="W40" s="22">
        <f t="shared" si="25"/>
        <v>0</v>
      </c>
      <c r="X40" s="22">
        <f t="shared" si="26"/>
        <v>0</v>
      </c>
      <c r="Y40" s="22">
        <f t="shared" si="27"/>
        <v>0</v>
      </c>
      <c r="Z40" s="22">
        <f t="shared" si="28"/>
        <v>0</v>
      </c>
      <c r="AA40" s="22">
        <f t="shared" si="29"/>
        <v>0</v>
      </c>
      <c r="AB40" s="5"/>
      <c r="AC40" s="5"/>
      <c r="AD40" s="5"/>
      <c r="AE40" s="5"/>
      <c r="AF40" s="5"/>
      <c r="AG40" s="5"/>
    </row>
    <row r="41" spans="2:33" x14ac:dyDescent="0.25">
      <c r="B41" s="2" t="s">
        <v>22</v>
      </c>
      <c r="C41" s="121"/>
      <c r="D41" s="121"/>
      <c r="E41" s="121"/>
      <c r="F41" s="121"/>
      <c r="G41" s="121"/>
      <c r="H41" s="127"/>
      <c r="I41" s="127"/>
      <c r="J41" s="127"/>
      <c r="K41" s="127"/>
      <c r="L41" s="127"/>
      <c r="M41" s="127"/>
      <c r="N41" s="121"/>
      <c r="O41" s="127"/>
      <c r="P41" s="127"/>
      <c r="Q41" s="127"/>
      <c r="R41" s="127"/>
      <c r="S41" s="127"/>
      <c r="T41" s="127"/>
      <c r="V41" s="22">
        <f t="shared" si="24"/>
        <v>0</v>
      </c>
      <c r="W41" s="22">
        <f t="shared" si="25"/>
        <v>0</v>
      </c>
      <c r="X41" s="22">
        <f t="shared" si="26"/>
        <v>0</v>
      </c>
      <c r="Y41" s="22">
        <f t="shared" si="27"/>
        <v>0</v>
      </c>
      <c r="Z41" s="22">
        <f t="shared" si="28"/>
        <v>0</v>
      </c>
      <c r="AA41" s="22">
        <f t="shared" si="29"/>
        <v>0</v>
      </c>
      <c r="AB41" s="5"/>
      <c r="AC41" s="5"/>
      <c r="AD41" s="5"/>
      <c r="AE41" s="5"/>
      <c r="AF41" s="5"/>
      <c r="AG41" s="5"/>
    </row>
    <row r="42" spans="2:33" x14ac:dyDescent="0.25">
      <c r="C42" s="121"/>
      <c r="D42" s="121"/>
      <c r="E42" s="121"/>
      <c r="F42" s="121"/>
      <c r="G42" s="121"/>
      <c r="H42" s="121"/>
      <c r="I42" s="121"/>
      <c r="J42" s="121"/>
      <c r="K42" s="121"/>
      <c r="L42" s="121"/>
      <c r="M42" s="121"/>
      <c r="N42" s="121"/>
      <c r="O42" s="121"/>
      <c r="P42" s="121"/>
      <c r="Q42" s="121"/>
      <c r="R42" s="121"/>
      <c r="S42" s="121"/>
      <c r="T42" s="121"/>
      <c r="AB42" s="5"/>
      <c r="AC42" s="5"/>
      <c r="AD42" s="5"/>
      <c r="AE42" s="5"/>
      <c r="AF42" s="5"/>
      <c r="AG42" s="5"/>
    </row>
    <row r="43" spans="2:33" x14ac:dyDescent="0.25">
      <c r="B43" s="1" t="s">
        <v>42</v>
      </c>
      <c r="C43" s="121"/>
      <c r="D43" s="121"/>
      <c r="E43" s="121"/>
      <c r="F43" s="121"/>
      <c r="G43" s="121"/>
      <c r="H43" s="121"/>
      <c r="I43" s="121"/>
      <c r="J43" s="121"/>
      <c r="K43" s="121"/>
      <c r="L43" s="121"/>
      <c r="M43" s="121"/>
      <c r="N43" s="121"/>
      <c r="O43" s="121"/>
      <c r="P43" s="121"/>
      <c r="Q43" s="121"/>
      <c r="R43" s="121"/>
      <c r="S43" s="121"/>
      <c r="T43" s="121"/>
      <c r="AB43" s="5"/>
      <c r="AC43" s="5"/>
      <c r="AD43" s="5"/>
      <c r="AE43" s="5"/>
      <c r="AF43" s="5"/>
      <c r="AG43" s="5"/>
    </row>
    <row r="44" spans="2:33" x14ac:dyDescent="0.25">
      <c r="B44" s="2" t="s">
        <v>18</v>
      </c>
      <c r="C44" s="121"/>
      <c r="D44" s="121"/>
      <c r="E44" s="121"/>
      <c r="F44" s="121"/>
      <c r="G44" s="121"/>
      <c r="H44" s="127"/>
      <c r="I44" s="127"/>
      <c r="J44" s="127"/>
      <c r="K44" s="127"/>
      <c r="L44" s="127"/>
      <c r="M44" s="127"/>
      <c r="N44" s="121"/>
      <c r="O44" s="127"/>
      <c r="P44" s="127"/>
      <c r="Q44" s="127"/>
      <c r="R44" s="127"/>
      <c r="S44" s="127"/>
      <c r="T44" s="127"/>
      <c r="V44" s="22">
        <f t="shared" ref="V44:V48" si="30">IF(ISERROR((O44-H44)/H44),0,(O44-H44)/H44)</f>
        <v>0</v>
      </c>
      <c r="W44" s="22">
        <f t="shared" ref="W44:W48" si="31">IF(ISERROR((P44-I44)/I44),0,(P44-I44)/I44)</f>
        <v>0</v>
      </c>
      <c r="X44" s="22">
        <f t="shared" ref="X44:X48" si="32">IF(ISERROR((Q44-J44)/J44),0,(Q44-J44)/J44)</f>
        <v>0</v>
      </c>
      <c r="Y44" s="22">
        <f t="shared" ref="Y44:Y48" si="33">IF(ISERROR((R44-K44)/K44),0,(R44-K44)/K44)</f>
        <v>0</v>
      </c>
      <c r="Z44" s="22">
        <f t="shared" ref="Z44:Z48" si="34">IF(ISERROR((S44-L44)/L44),0,(S44-L44)/L44)</f>
        <v>0</v>
      </c>
      <c r="AA44" s="22">
        <f t="shared" ref="AA44:AA48" si="35">IF(ISERROR((T44-M44)/M44),0,(T44-M44)/M44)</f>
        <v>0</v>
      </c>
      <c r="AB44" s="5"/>
      <c r="AC44" s="5"/>
      <c r="AD44" s="5"/>
      <c r="AE44" s="5"/>
      <c r="AF44" s="5"/>
      <c r="AG44" s="5"/>
    </row>
    <row r="45" spans="2:33" x14ac:dyDescent="0.25">
      <c r="B45" s="2" t="s">
        <v>19</v>
      </c>
      <c r="C45" s="121"/>
      <c r="D45" s="121"/>
      <c r="E45" s="121"/>
      <c r="F45" s="121"/>
      <c r="G45" s="121"/>
      <c r="H45" s="127"/>
      <c r="I45" s="127"/>
      <c r="J45" s="127"/>
      <c r="K45" s="127"/>
      <c r="L45" s="127"/>
      <c r="M45" s="127"/>
      <c r="N45" s="121"/>
      <c r="O45" s="127"/>
      <c r="P45" s="127"/>
      <c r="Q45" s="127"/>
      <c r="R45" s="127"/>
      <c r="S45" s="127"/>
      <c r="T45" s="127"/>
      <c r="V45" s="22">
        <f t="shared" si="30"/>
        <v>0</v>
      </c>
      <c r="W45" s="22">
        <f t="shared" si="31"/>
        <v>0</v>
      </c>
      <c r="X45" s="22">
        <f t="shared" si="32"/>
        <v>0</v>
      </c>
      <c r="Y45" s="22">
        <f t="shared" si="33"/>
        <v>0</v>
      </c>
      <c r="Z45" s="22">
        <f t="shared" si="34"/>
        <v>0</v>
      </c>
      <c r="AA45" s="22">
        <f t="shared" si="35"/>
        <v>0</v>
      </c>
      <c r="AB45" s="5"/>
      <c r="AC45" s="5"/>
      <c r="AD45" s="5"/>
      <c r="AE45" s="5"/>
      <c r="AF45" s="5"/>
      <c r="AG45" s="5"/>
    </row>
    <row r="46" spans="2:33" x14ac:dyDescent="0.25">
      <c r="B46" s="2" t="s">
        <v>20</v>
      </c>
      <c r="C46" s="121"/>
      <c r="D46" s="121"/>
      <c r="E46" s="121"/>
      <c r="F46" s="121"/>
      <c r="G46" s="121"/>
      <c r="H46" s="127"/>
      <c r="I46" s="127"/>
      <c r="J46" s="127"/>
      <c r="K46" s="127"/>
      <c r="L46" s="127"/>
      <c r="M46" s="127"/>
      <c r="N46" s="121"/>
      <c r="O46" s="127"/>
      <c r="P46" s="127"/>
      <c r="Q46" s="127"/>
      <c r="R46" s="127"/>
      <c r="S46" s="127"/>
      <c r="T46" s="127"/>
      <c r="V46" s="22">
        <f t="shared" si="30"/>
        <v>0</v>
      </c>
      <c r="W46" s="22">
        <f t="shared" si="31"/>
        <v>0</v>
      </c>
      <c r="X46" s="22">
        <f t="shared" si="32"/>
        <v>0</v>
      </c>
      <c r="Y46" s="22">
        <f t="shared" si="33"/>
        <v>0</v>
      </c>
      <c r="Z46" s="22">
        <f t="shared" si="34"/>
        <v>0</v>
      </c>
      <c r="AA46" s="22">
        <f t="shared" si="35"/>
        <v>0</v>
      </c>
      <c r="AB46" s="5"/>
      <c r="AC46" s="5"/>
      <c r="AD46" s="5"/>
      <c r="AE46" s="5"/>
      <c r="AF46" s="5"/>
      <c r="AG46" s="5"/>
    </row>
    <row r="47" spans="2:33" x14ac:dyDescent="0.25">
      <c r="B47" s="2" t="s">
        <v>21</v>
      </c>
      <c r="C47" s="121"/>
      <c r="D47" s="121"/>
      <c r="E47" s="121"/>
      <c r="F47" s="121"/>
      <c r="G47" s="121"/>
      <c r="H47" s="127"/>
      <c r="I47" s="127"/>
      <c r="J47" s="127"/>
      <c r="K47" s="127"/>
      <c r="L47" s="127"/>
      <c r="M47" s="127"/>
      <c r="N47" s="121"/>
      <c r="O47" s="127"/>
      <c r="P47" s="127"/>
      <c r="Q47" s="127"/>
      <c r="R47" s="127"/>
      <c r="S47" s="127"/>
      <c r="T47" s="127"/>
      <c r="V47" s="22">
        <f t="shared" si="30"/>
        <v>0</v>
      </c>
      <c r="W47" s="22">
        <f t="shared" si="31"/>
        <v>0</v>
      </c>
      <c r="X47" s="22">
        <f t="shared" si="32"/>
        <v>0</v>
      </c>
      <c r="Y47" s="22">
        <f t="shared" si="33"/>
        <v>0</v>
      </c>
      <c r="Z47" s="22">
        <f t="shared" si="34"/>
        <v>0</v>
      </c>
      <c r="AA47" s="22">
        <f t="shared" si="35"/>
        <v>0</v>
      </c>
      <c r="AB47" s="5"/>
      <c r="AC47" s="5"/>
      <c r="AD47" s="5"/>
      <c r="AE47" s="5"/>
      <c r="AF47" s="5"/>
      <c r="AG47" s="5"/>
    </row>
    <row r="48" spans="2:33" x14ac:dyDescent="0.25">
      <c r="B48" s="2" t="s">
        <v>22</v>
      </c>
      <c r="C48" s="121"/>
      <c r="D48" s="121"/>
      <c r="E48" s="121"/>
      <c r="F48" s="121"/>
      <c r="G48" s="121"/>
      <c r="H48" s="127"/>
      <c r="I48" s="127"/>
      <c r="J48" s="127"/>
      <c r="K48" s="127"/>
      <c r="L48" s="127"/>
      <c r="M48" s="127"/>
      <c r="N48" s="121"/>
      <c r="O48" s="127"/>
      <c r="P48" s="127"/>
      <c r="Q48" s="127"/>
      <c r="R48" s="127"/>
      <c r="S48" s="127"/>
      <c r="T48" s="127"/>
      <c r="V48" s="22">
        <f t="shared" si="30"/>
        <v>0</v>
      </c>
      <c r="W48" s="22">
        <f t="shared" si="31"/>
        <v>0</v>
      </c>
      <c r="X48" s="22">
        <f t="shared" si="32"/>
        <v>0</v>
      </c>
      <c r="Y48" s="22">
        <f t="shared" si="33"/>
        <v>0</v>
      </c>
      <c r="Z48" s="22">
        <f t="shared" si="34"/>
        <v>0</v>
      </c>
      <c r="AA48" s="22">
        <f t="shared" si="35"/>
        <v>0</v>
      </c>
      <c r="AB48" s="5"/>
      <c r="AC48" s="5"/>
      <c r="AD48" s="5"/>
      <c r="AE48" s="5"/>
      <c r="AF48" s="5"/>
      <c r="AG48" s="5"/>
    </row>
    <row r="50" spans="8:13" x14ac:dyDescent="0.25">
      <c r="H50" s="48"/>
      <c r="I50" s="48"/>
      <c r="J50" s="48"/>
      <c r="K50" s="48"/>
      <c r="L50" s="48"/>
      <c r="M50" s="48"/>
    </row>
    <row r="51" spans="8:13" x14ac:dyDescent="0.25">
      <c r="H51" s="48"/>
      <c r="I51" s="48"/>
      <c r="J51" s="48"/>
      <c r="K51" s="48"/>
      <c r="L51" s="48"/>
      <c r="M51" s="48"/>
    </row>
    <row r="52" spans="8:13" x14ac:dyDescent="0.25">
      <c r="H52" s="48"/>
      <c r="I52" s="48"/>
      <c r="J52" s="48"/>
      <c r="K52" s="48"/>
      <c r="L52" s="48"/>
      <c r="M52" s="48"/>
    </row>
    <row r="53" spans="8:13" x14ac:dyDescent="0.25">
      <c r="H53" s="48"/>
      <c r="I53" s="48"/>
      <c r="J53" s="48"/>
      <c r="K53" s="48"/>
      <c r="L53" s="48"/>
      <c r="M53" s="48"/>
    </row>
    <row r="54" spans="8:13" x14ac:dyDescent="0.25">
      <c r="H54" s="48"/>
      <c r="I54" s="48"/>
      <c r="J54" s="48"/>
      <c r="K54" s="48"/>
      <c r="L54" s="48"/>
      <c r="M54" s="48"/>
    </row>
    <row r="60" spans="8:13" x14ac:dyDescent="0.25">
      <c r="I60" s="5"/>
      <c r="J60" s="5"/>
      <c r="K60" s="5"/>
      <c r="L60" s="5"/>
      <c r="M60" s="5"/>
    </row>
    <row r="61" spans="8:13" x14ac:dyDescent="0.25">
      <c r="I61" s="5"/>
      <c r="J61" s="5"/>
      <c r="K61" s="5"/>
      <c r="L61" s="5"/>
      <c r="M61" s="5"/>
    </row>
  </sheetData>
  <hyperlinks>
    <hyperlink ref="B2" location="Contents!A1" display="Table of Contents"/>
  </hyperlink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82"/>
  <sheetViews>
    <sheetView zoomScaleNormal="100" workbookViewId="0">
      <pane ySplit="5" topLeftCell="A57" activePane="bottomLeft" state="frozen"/>
      <selection pane="bottomLeft" activeCell="C17" sqref="C17"/>
    </sheetView>
  </sheetViews>
  <sheetFormatPr defaultRowHeight="15" outlineLevelRow="1" x14ac:dyDescent="0.25"/>
  <cols>
    <col min="1" max="1" width="5.42578125" style="2" customWidth="1"/>
    <col min="2" max="2" width="6.140625" style="2" customWidth="1"/>
    <col min="3" max="3" width="32.7109375" style="2" customWidth="1"/>
    <col min="4" max="13" width="10.140625" style="2" customWidth="1"/>
    <col min="14" max="16384" width="9.140625" style="2"/>
  </cols>
  <sheetData>
    <row r="1" spans="2:13" ht="18.75" x14ac:dyDescent="0.3">
      <c r="B1" s="90" t="s">
        <v>46</v>
      </c>
    </row>
    <row r="2" spans="2:13" x14ac:dyDescent="0.25">
      <c r="B2" s="91" t="s">
        <v>147</v>
      </c>
    </row>
    <row r="3" spans="2:13" x14ac:dyDescent="0.25">
      <c r="B3" s="1"/>
    </row>
    <row r="4" spans="2:13" x14ac:dyDescent="0.25">
      <c r="B4" s="14" t="s">
        <v>115</v>
      </c>
      <c r="D4" s="13" t="s">
        <v>28</v>
      </c>
      <c r="E4" s="13" t="s">
        <v>28</v>
      </c>
      <c r="F4" s="13" t="s">
        <v>28</v>
      </c>
      <c r="G4" s="13" t="s">
        <v>28</v>
      </c>
      <c r="H4" s="13" t="s">
        <v>29</v>
      </c>
      <c r="I4" s="13" t="s">
        <v>29</v>
      </c>
      <c r="J4" s="13" t="s">
        <v>29</v>
      </c>
      <c r="K4" s="13" t="s">
        <v>29</v>
      </c>
      <c r="L4" s="13" t="s">
        <v>29</v>
      </c>
      <c r="M4" s="13" t="s">
        <v>29</v>
      </c>
    </row>
    <row r="5" spans="2:13" x14ac:dyDescent="0.25">
      <c r="D5" s="4" t="s">
        <v>24</v>
      </c>
      <c r="E5" s="4" t="s">
        <v>25</v>
      </c>
      <c r="F5" s="4" t="s">
        <v>26</v>
      </c>
      <c r="G5" s="4" t="s">
        <v>27</v>
      </c>
      <c r="H5" s="4" t="s">
        <v>12</v>
      </c>
      <c r="I5" s="4" t="s">
        <v>13</v>
      </c>
      <c r="J5" s="4" t="s">
        <v>14</v>
      </c>
      <c r="K5" s="4" t="s">
        <v>15</v>
      </c>
      <c r="L5" s="4" t="s">
        <v>16</v>
      </c>
      <c r="M5" s="4" t="s">
        <v>17</v>
      </c>
    </row>
    <row r="6" spans="2:13" x14ac:dyDescent="0.25">
      <c r="B6" s="1" t="s">
        <v>48</v>
      </c>
      <c r="D6" s="68"/>
      <c r="E6" s="68"/>
      <c r="F6" s="68"/>
      <c r="G6" s="68"/>
      <c r="H6" s="68"/>
      <c r="I6" s="68"/>
      <c r="J6" s="68"/>
      <c r="K6" s="68"/>
      <c r="L6" s="68"/>
      <c r="M6" s="68"/>
    </row>
    <row r="7" spans="2:13" x14ac:dyDescent="0.25">
      <c r="B7" s="2">
        <v>109</v>
      </c>
      <c r="C7" s="2" t="s">
        <v>3</v>
      </c>
      <c r="D7" s="125"/>
      <c r="E7" s="125"/>
      <c r="F7" s="125"/>
      <c r="G7" s="125"/>
      <c r="H7" s="17"/>
      <c r="I7" s="17"/>
      <c r="J7" s="17"/>
      <c r="K7" s="17"/>
      <c r="L7" s="17"/>
      <c r="M7" s="17"/>
    </row>
    <row r="8" spans="2:13" hidden="1" outlineLevel="1" x14ac:dyDescent="0.25">
      <c r="B8" s="2">
        <v>112</v>
      </c>
      <c r="C8" s="2" t="s">
        <v>5</v>
      </c>
      <c r="D8" s="125"/>
      <c r="E8" s="125"/>
      <c r="F8" s="125"/>
      <c r="G8" s="125"/>
      <c r="H8" s="17"/>
      <c r="I8" s="17"/>
      <c r="J8" s="17"/>
      <c r="K8" s="17"/>
      <c r="L8" s="17"/>
      <c r="M8" s="17"/>
    </row>
    <row r="9" spans="2:13" hidden="1" outlineLevel="1" x14ac:dyDescent="0.25">
      <c r="B9" s="2">
        <v>116</v>
      </c>
      <c r="C9" s="2" t="s">
        <v>6</v>
      </c>
      <c r="D9" s="125"/>
      <c r="E9" s="125"/>
      <c r="F9" s="125"/>
      <c r="G9" s="125"/>
      <c r="H9" s="17"/>
      <c r="I9" s="17"/>
      <c r="J9" s="17"/>
      <c r="K9" s="17"/>
      <c r="L9" s="17"/>
      <c r="M9" s="17"/>
    </row>
    <row r="10" spans="2:13" collapsed="1" x14ac:dyDescent="0.25">
      <c r="D10" s="29"/>
      <c r="E10" s="29"/>
      <c r="F10" s="29"/>
      <c r="G10" s="29"/>
      <c r="H10" s="17"/>
      <c r="I10" s="17"/>
      <c r="J10" s="17"/>
      <c r="K10" s="17"/>
      <c r="L10" s="17"/>
      <c r="M10" s="17"/>
    </row>
    <row r="11" spans="2:13" x14ac:dyDescent="0.25">
      <c r="B11" s="75" t="s">
        <v>49</v>
      </c>
      <c r="D11" s="29"/>
      <c r="E11" s="29"/>
      <c r="F11" s="29"/>
      <c r="G11" s="29"/>
      <c r="H11" s="17"/>
      <c r="I11" s="17"/>
      <c r="J11" s="17"/>
      <c r="K11" s="17"/>
      <c r="L11" s="17"/>
      <c r="M11" s="17"/>
    </row>
    <row r="12" spans="2:13" x14ac:dyDescent="0.25">
      <c r="B12" s="2">
        <v>109</v>
      </c>
      <c r="C12" s="2" t="s">
        <v>3</v>
      </c>
      <c r="D12" s="125"/>
      <c r="E12" s="125"/>
      <c r="F12" s="125"/>
      <c r="G12" s="125"/>
      <c r="H12" s="17"/>
      <c r="I12" s="17"/>
      <c r="J12" s="17"/>
      <c r="K12" s="17"/>
      <c r="L12" s="17"/>
      <c r="M12" s="17"/>
    </row>
    <row r="13" spans="2:13" hidden="1" outlineLevel="1" x14ac:dyDescent="0.25">
      <c r="B13" s="2">
        <v>112</v>
      </c>
      <c r="C13" s="2" t="s">
        <v>5</v>
      </c>
      <c r="D13" s="125"/>
      <c r="E13" s="125"/>
      <c r="F13" s="125"/>
      <c r="G13" s="125"/>
      <c r="H13" s="17"/>
      <c r="I13" s="17"/>
      <c r="J13" s="17"/>
      <c r="K13" s="17"/>
      <c r="L13" s="17"/>
      <c r="M13" s="17"/>
    </row>
    <row r="14" spans="2:13" hidden="1" outlineLevel="1" x14ac:dyDescent="0.25">
      <c r="B14" s="2">
        <v>116</v>
      </c>
      <c r="C14" s="2" t="s">
        <v>6</v>
      </c>
      <c r="D14" s="125"/>
      <c r="E14" s="125"/>
      <c r="F14" s="125"/>
      <c r="G14" s="125"/>
      <c r="H14" s="17"/>
      <c r="I14" s="17"/>
      <c r="J14" s="17"/>
      <c r="K14" s="17"/>
      <c r="L14" s="17"/>
      <c r="M14" s="17"/>
    </row>
    <row r="15" spans="2:13" hidden="1" outlineLevel="1" x14ac:dyDescent="0.25">
      <c r="D15" s="125"/>
      <c r="E15" s="125"/>
      <c r="F15" s="125"/>
      <c r="G15" s="125"/>
      <c r="H15" s="17"/>
      <c r="I15" s="17"/>
      <c r="J15" s="17"/>
      <c r="K15" s="17"/>
      <c r="L15" s="17"/>
      <c r="M15" s="17"/>
    </row>
    <row r="16" spans="2:13" collapsed="1" x14ac:dyDescent="0.25">
      <c r="D16" s="17"/>
      <c r="E16" s="17"/>
      <c r="F16" s="17"/>
      <c r="G16" s="17"/>
      <c r="H16" s="17"/>
      <c r="I16" s="17"/>
      <c r="J16" s="17"/>
      <c r="K16" s="17"/>
      <c r="L16" s="17"/>
      <c r="M16" s="17"/>
    </row>
    <row r="17" spans="2:13" x14ac:dyDescent="0.25">
      <c r="B17" s="1" t="s">
        <v>50</v>
      </c>
      <c r="D17" s="17"/>
      <c r="E17" s="17"/>
      <c r="F17" s="17"/>
      <c r="G17" s="17"/>
      <c r="H17" s="17"/>
      <c r="I17" s="17"/>
      <c r="J17" s="17"/>
      <c r="K17" s="17"/>
      <c r="L17" s="17"/>
      <c r="M17" s="17"/>
    </row>
    <row r="18" spans="2:13" x14ac:dyDescent="0.25">
      <c r="D18" s="17"/>
      <c r="E18" s="17"/>
      <c r="F18" s="17"/>
      <c r="G18" s="17"/>
      <c r="H18" s="17"/>
      <c r="I18" s="17"/>
      <c r="J18" s="17"/>
      <c r="K18" s="17"/>
      <c r="L18" s="17"/>
      <c r="M18" s="17"/>
    </row>
    <row r="19" spans="2:13" x14ac:dyDescent="0.25">
      <c r="B19" s="2">
        <v>109</v>
      </c>
      <c r="C19" s="2" t="s">
        <v>3</v>
      </c>
      <c r="D19" s="125"/>
      <c r="E19" s="125"/>
      <c r="F19" s="125"/>
      <c r="G19" s="125"/>
      <c r="H19" s="125"/>
      <c r="I19" s="125"/>
      <c r="J19" s="125"/>
      <c r="K19" s="125"/>
      <c r="L19" s="125"/>
      <c r="M19" s="125"/>
    </row>
    <row r="20" spans="2:13" hidden="1" outlineLevel="1" x14ac:dyDescent="0.25">
      <c r="B20" s="2">
        <v>112</v>
      </c>
      <c r="C20" s="2" t="s">
        <v>5</v>
      </c>
      <c r="D20" s="125"/>
      <c r="E20" s="125"/>
      <c r="F20" s="125"/>
      <c r="G20" s="125"/>
      <c r="H20" s="125"/>
      <c r="I20" s="125"/>
      <c r="J20" s="125"/>
      <c r="K20" s="125"/>
      <c r="L20" s="125"/>
      <c r="M20" s="125"/>
    </row>
    <row r="21" spans="2:13" hidden="1" outlineLevel="1" x14ac:dyDescent="0.25">
      <c r="B21" s="2">
        <v>116</v>
      </c>
      <c r="C21" s="2" t="s">
        <v>6</v>
      </c>
      <c r="D21" s="125"/>
      <c r="E21" s="125"/>
      <c r="F21" s="125"/>
      <c r="G21" s="125"/>
      <c r="H21" s="125"/>
      <c r="I21" s="125"/>
      <c r="J21" s="125"/>
      <c r="K21" s="125"/>
      <c r="L21" s="125"/>
      <c r="M21" s="125"/>
    </row>
    <row r="22" spans="2:13" collapsed="1" x14ac:dyDescent="0.25">
      <c r="D22" s="17"/>
      <c r="E22" s="17"/>
      <c r="F22" s="17"/>
      <c r="G22" s="17"/>
      <c r="H22" s="17"/>
      <c r="I22" s="17"/>
      <c r="J22" s="17"/>
      <c r="K22" s="17"/>
      <c r="L22" s="17"/>
      <c r="M22" s="17"/>
    </row>
    <row r="23" spans="2:13" x14ac:dyDescent="0.25">
      <c r="B23" s="1" t="s">
        <v>116</v>
      </c>
      <c r="D23" s="125"/>
      <c r="E23" s="125"/>
      <c r="F23" s="125"/>
      <c r="G23" s="125"/>
      <c r="H23" s="125"/>
      <c r="I23" s="125"/>
      <c r="J23" s="125"/>
      <c r="K23" s="125"/>
      <c r="L23" s="125"/>
      <c r="M23" s="125"/>
    </row>
    <row r="24" spans="2:13" x14ac:dyDescent="0.25">
      <c r="D24" s="17"/>
      <c r="E24" s="17"/>
      <c r="F24" s="17"/>
      <c r="G24" s="17"/>
      <c r="H24" s="17"/>
      <c r="I24" s="17"/>
      <c r="J24" s="17"/>
      <c r="K24" s="17"/>
      <c r="L24" s="17"/>
      <c r="M24" s="17"/>
    </row>
    <row r="25" spans="2:13" x14ac:dyDescent="0.25">
      <c r="D25" s="17"/>
      <c r="E25" s="17"/>
      <c r="F25" s="17"/>
      <c r="G25" s="17"/>
      <c r="H25" s="17"/>
      <c r="I25" s="17"/>
      <c r="J25" s="17"/>
      <c r="K25" s="17"/>
      <c r="L25" s="17"/>
      <c r="M25" s="17"/>
    </row>
    <row r="26" spans="2:13" x14ac:dyDescent="0.25">
      <c r="B26" s="1" t="s">
        <v>47</v>
      </c>
      <c r="D26" s="17"/>
      <c r="E26" s="17"/>
      <c r="F26" s="17"/>
      <c r="G26" s="17"/>
      <c r="H26" s="17"/>
      <c r="I26" s="17"/>
      <c r="J26" s="17"/>
      <c r="K26" s="17"/>
      <c r="L26" s="17"/>
      <c r="M26" s="17"/>
    </row>
    <row r="27" spans="2:13" x14ac:dyDescent="0.25">
      <c r="B27" s="1"/>
      <c r="D27" s="17"/>
      <c r="E27" s="17"/>
      <c r="F27" s="17"/>
      <c r="G27" s="17"/>
      <c r="H27" s="17"/>
      <c r="I27" s="17"/>
      <c r="J27" s="17"/>
      <c r="K27" s="17"/>
      <c r="L27" s="17"/>
      <c r="M27" s="17"/>
    </row>
    <row r="28" spans="2:13" x14ac:dyDescent="0.25">
      <c r="B28" s="1" t="s">
        <v>109</v>
      </c>
      <c r="D28" s="17"/>
      <c r="E28" s="17"/>
      <c r="F28" s="17"/>
      <c r="G28" s="17"/>
      <c r="H28" s="17"/>
      <c r="I28" s="17"/>
      <c r="J28" s="17"/>
      <c r="K28" s="17"/>
      <c r="L28" s="17"/>
      <c r="M28" s="17"/>
    </row>
    <row r="29" spans="2:13" x14ac:dyDescent="0.25">
      <c r="B29" s="2">
        <v>109</v>
      </c>
      <c r="C29" s="2" t="s">
        <v>3</v>
      </c>
      <c r="D29" s="17"/>
      <c r="E29" s="17"/>
      <c r="F29" s="17"/>
      <c r="G29" s="17"/>
      <c r="H29" s="125"/>
      <c r="I29" s="125"/>
      <c r="J29" s="125"/>
      <c r="K29" s="125"/>
      <c r="L29" s="125"/>
      <c r="M29" s="125"/>
    </row>
    <row r="30" spans="2:13" hidden="1" outlineLevel="1" x14ac:dyDescent="0.25">
      <c r="B30" s="2">
        <v>112</v>
      </c>
      <c r="C30" s="2" t="s">
        <v>5</v>
      </c>
      <c r="D30" s="17"/>
      <c r="E30" s="17"/>
      <c r="F30" s="17"/>
      <c r="G30" s="17"/>
      <c r="H30" s="125"/>
      <c r="I30" s="125"/>
      <c r="J30" s="125"/>
      <c r="K30" s="125"/>
      <c r="L30" s="125"/>
      <c r="M30" s="125"/>
    </row>
    <row r="31" spans="2:13" hidden="1" outlineLevel="1" x14ac:dyDescent="0.25">
      <c r="B31" s="2">
        <v>116</v>
      </c>
      <c r="C31" s="2" t="s">
        <v>6</v>
      </c>
      <c r="D31" s="17"/>
      <c r="E31" s="17"/>
      <c r="F31" s="17"/>
      <c r="G31" s="17"/>
      <c r="H31" s="125"/>
      <c r="I31" s="125"/>
      <c r="J31" s="125"/>
      <c r="K31" s="125"/>
      <c r="L31" s="125"/>
      <c r="M31" s="125"/>
    </row>
    <row r="32" spans="2:13" collapsed="1" x14ac:dyDescent="0.25">
      <c r="D32" s="17"/>
      <c r="E32" s="17"/>
      <c r="F32" s="17"/>
      <c r="G32" s="17"/>
      <c r="H32" s="17"/>
      <c r="I32" s="17"/>
      <c r="J32" s="17"/>
      <c r="K32" s="17"/>
      <c r="L32" s="17"/>
      <c r="M32" s="17"/>
    </row>
    <row r="33" spans="2:13" x14ac:dyDescent="0.25">
      <c r="D33" s="17"/>
      <c r="E33" s="17"/>
      <c r="F33" s="17"/>
      <c r="G33" s="17"/>
      <c r="H33" s="17"/>
      <c r="I33" s="17"/>
      <c r="J33" s="17"/>
      <c r="K33" s="17"/>
      <c r="L33" s="17"/>
      <c r="M33" s="17"/>
    </row>
    <row r="34" spans="2:13" x14ac:dyDescent="0.25">
      <c r="B34" s="1" t="s">
        <v>110</v>
      </c>
      <c r="D34" s="17"/>
      <c r="E34" s="17"/>
      <c r="F34" s="17"/>
      <c r="G34" s="17"/>
      <c r="H34" s="17"/>
      <c r="I34" s="17"/>
      <c r="J34" s="17"/>
      <c r="K34" s="17"/>
      <c r="L34" s="17"/>
      <c r="M34" s="17"/>
    </row>
    <row r="35" spans="2:13" x14ac:dyDescent="0.25">
      <c r="D35" s="17"/>
      <c r="E35" s="17"/>
      <c r="F35" s="17"/>
      <c r="G35" s="17"/>
      <c r="H35" s="17"/>
      <c r="I35" s="17"/>
      <c r="J35" s="17"/>
      <c r="K35" s="17"/>
      <c r="L35" s="17"/>
      <c r="M35" s="17"/>
    </row>
    <row r="36" spans="2:13" x14ac:dyDescent="0.25">
      <c r="B36" s="2" t="s">
        <v>53</v>
      </c>
      <c r="D36" s="17"/>
      <c r="E36" s="17"/>
      <c r="F36" s="17"/>
      <c r="G36" s="17"/>
      <c r="H36" s="17"/>
      <c r="I36" s="17"/>
      <c r="J36" s="17"/>
      <c r="K36" s="17"/>
      <c r="L36" s="17"/>
      <c r="M36" s="17"/>
    </row>
    <row r="37" spans="2:13" x14ac:dyDescent="0.25">
      <c r="B37" s="2">
        <v>109</v>
      </c>
      <c r="C37" s="2" t="s">
        <v>3</v>
      </c>
      <c r="D37" s="17"/>
      <c r="E37" s="17"/>
      <c r="F37" s="17"/>
      <c r="G37" s="17"/>
      <c r="H37" s="125"/>
      <c r="I37" s="125"/>
      <c r="J37" s="125"/>
      <c r="K37" s="125"/>
      <c r="L37" s="125"/>
      <c r="M37" s="125"/>
    </row>
    <row r="38" spans="2:13" hidden="1" outlineLevel="1" x14ac:dyDescent="0.25">
      <c r="B38" s="2">
        <v>112</v>
      </c>
      <c r="C38" s="2" t="s">
        <v>5</v>
      </c>
      <c r="D38" s="17"/>
      <c r="E38" s="17"/>
      <c r="F38" s="17"/>
      <c r="G38" s="17"/>
      <c r="H38" s="125"/>
      <c r="I38" s="125"/>
      <c r="J38" s="125"/>
      <c r="K38" s="125"/>
      <c r="L38" s="125"/>
      <c r="M38" s="125"/>
    </row>
    <row r="39" spans="2:13" hidden="1" outlineLevel="1" x14ac:dyDescent="0.25">
      <c r="B39" s="2">
        <v>116</v>
      </c>
      <c r="C39" s="2" t="s">
        <v>6</v>
      </c>
      <c r="D39" s="17"/>
      <c r="E39" s="17"/>
      <c r="F39" s="17"/>
      <c r="G39" s="17"/>
      <c r="H39" s="125"/>
      <c r="I39" s="125"/>
      <c r="J39" s="125"/>
      <c r="K39" s="125"/>
      <c r="L39" s="125"/>
      <c r="M39" s="125"/>
    </row>
    <row r="40" spans="2:13" collapsed="1" x14ac:dyDescent="0.25">
      <c r="D40" s="17"/>
      <c r="E40" s="17"/>
      <c r="F40" s="17"/>
      <c r="G40" s="17"/>
      <c r="H40" s="125"/>
      <c r="I40" s="125"/>
      <c r="J40" s="125"/>
      <c r="K40" s="125"/>
      <c r="L40" s="125"/>
      <c r="M40" s="125"/>
    </row>
    <row r="41" spans="2:13" x14ac:dyDescent="0.25">
      <c r="B41" s="2" t="s">
        <v>54</v>
      </c>
      <c r="D41" s="17"/>
      <c r="E41" s="17"/>
      <c r="F41" s="17"/>
      <c r="G41" s="17"/>
      <c r="H41" s="125"/>
      <c r="I41" s="125"/>
      <c r="J41" s="125"/>
      <c r="K41" s="125"/>
      <c r="L41" s="125"/>
      <c r="M41" s="125"/>
    </row>
    <row r="42" spans="2:13" x14ac:dyDescent="0.25">
      <c r="B42" s="2">
        <v>109</v>
      </c>
      <c r="C42" s="2" t="s">
        <v>3</v>
      </c>
      <c r="D42" s="17"/>
      <c r="E42" s="17"/>
      <c r="F42" s="17"/>
      <c r="G42" s="17"/>
      <c r="H42" s="125"/>
      <c r="I42" s="125"/>
      <c r="J42" s="125"/>
      <c r="K42" s="125"/>
      <c r="L42" s="125"/>
      <c r="M42" s="125"/>
    </row>
    <row r="43" spans="2:13" hidden="1" outlineLevel="1" x14ac:dyDescent="0.25">
      <c r="B43" s="2">
        <v>112</v>
      </c>
      <c r="C43" s="2" t="s">
        <v>5</v>
      </c>
      <c r="D43" s="17"/>
      <c r="E43" s="17"/>
      <c r="F43" s="17"/>
      <c r="G43" s="17"/>
      <c r="H43" s="125"/>
      <c r="I43" s="125"/>
      <c r="J43" s="125"/>
      <c r="K43" s="125"/>
      <c r="L43" s="125"/>
      <c r="M43" s="125"/>
    </row>
    <row r="44" spans="2:13" hidden="1" outlineLevel="1" x14ac:dyDescent="0.25">
      <c r="B44" s="2">
        <v>116</v>
      </c>
      <c r="C44" s="2" t="s">
        <v>6</v>
      </c>
      <c r="D44" s="17"/>
      <c r="E44" s="17"/>
      <c r="F44" s="17"/>
      <c r="G44" s="17"/>
      <c r="H44" s="125"/>
      <c r="I44" s="125"/>
      <c r="J44" s="125"/>
      <c r="K44" s="125"/>
      <c r="L44" s="125"/>
      <c r="M44" s="125"/>
    </row>
    <row r="45" spans="2:13" collapsed="1" x14ac:dyDescent="0.25">
      <c r="D45" s="17"/>
      <c r="E45" s="17"/>
      <c r="F45" s="17"/>
      <c r="G45" s="17"/>
      <c r="H45" s="125"/>
      <c r="I45" s="125"/>
      <c r="J45" s="125"/>
      <c r="K45" s="125"/>
      <c r="L45" s="125"/>
      <c r="M45" s="125"/>
    </row>
    <row r="46" spans="2:13" x14ac:dyDescent="0.25">
      <c r="B46" s="2" t="s">
        <v>55</v>
      </c>
      <c r="D46" s="17"/>
      <c r="E46" s="17"/>
      <c r="F46" s="17"/>
      <c r="G46" s="17"/>
      <c r="H46" s="125"/>
      <c r="I46" s="125"/>
      <c r="J46" s="125"/>
      <c r="K46" s="125"/>
      <c r="L46" s="125"/>
      <c r="M46" s="125"/>
    </row>
    <row r="47" spans="2:13" x14ac:dyDescent="0.25">
      <c r="B47" s="2">
        <v>109</v>
      </c>
      <c r="C47" s="2" t="s">
        <v>3</v>
      </c>
      <c r="D47" s="17"/>
      <c r="E47" s="17"/>
      <c r="F47" s="17"/>
      <c r="G47" s="17"/>
      <c r="H47" s="125"/>
      <c r="I47" s="125"/>
      <c r="J47" s="125"/>
      <c r="K47" s="125"/>
      <c r="L47" s="125"/>
      <c r="M47" s="125"/>
    </row>
    <row r="48" spans="2:13" hidden="1" outlineLevel="1" x14ac:dyDescent="0.25">
      <c r="B48" s="2">
        <v>112</v>
      </c>
      <c r="C48" s="2" t="s">
        <v>5</v>
      </c>
      <c r="D48" s="17"/>
      <c r="E48" s="17"/>
      <c r="F48" s="17"/>
      <c r="G48" s="17"/>
      <c r="H48" s="125"/>
      <c r="I48" s="125"/>
      <c r="J48" s="125"/>
      <c r="K48" s="125"/>
      <c r="L48" s="125"/>
      <c r="M48" s="125"/>
    </row>
    <row r="49" spans="2:13" hidden="1" outlineLevel="1" x14ac:dyDescent="0.25">
      <c r="B49" s="2">
        <v>116</v>
      </c>
      <c r="C49" s="2" t="s">
        <v>6</v>
      </c>
      <c r="D49" s="17"/>
      <c r="E49" s="17"/>
      <c r="F49" s="17"/>
      <c r="G49" s="17"/>
      <c r="H49" s="125"/>
      <c r="I49" s="125"/>
      <c r="J49" s="125"/>
      <c r="K49" s="125"/>
      <c r="L49" s="125"/>
      <c r="M49" s="125"/>
    </row>
    <row r="50" spans="2:13" collapsed="1" x14ac:dyDescent="0.25">
      <c r="D50" s="17"/>
      <c r="E50" s="17"/>
      <c r="F50" s="17"/>
      <c r="G50" s="17"/>
      <c r="H50" s="125"/>
      <c r="I50" s="125"/>
      <c r="J50" s="125"/>
      <c r="K50" s="125"/>
      <c r="L50" s="125"/>
      <c r="M50" s="125"/>
    </row>
    <row r="51" spans="2:13" x14ac:dyDescent="0.25">
      <c r="B51" s="2" t="s">
        <v>56</v>
      </c>
      <c r="D51" s="17"/>
      <c r="E51" s="17"/>
      <c r="F51" s="17"/>
      <c r="G51" s="17"/>
      <c r="H51" s="125"/>
      <c r="I51" s="125"/>
      <c r="J51" s="125"/>
      <c r="K51" s="125"/>
      <c r="L51" s="125"/>
      <c r="M51" s="125"/>
    </row>
    <row r="52" spans="2:13" x14ac:dyDescent="0.25">
      <c r="B52" s="2">
        <v>109</v>
      </c>
      <c r="C52" s="2" t="s">
        <v>3</v>
      </c>
      <c r="D52" s="17"/>
      <c r="E52" s="17"/>
      <c r="F52" s="17"/>
      <c r="G52" s="17"/>
      <c r="H52" s="125"/>
      <c r="I52" s="125"/>
      <c r="J52" s="125"/>
      <c r="K52" s="125"/>
      <c r="L52" s="125"/>
      <c r="M52" s="125"/>
    </row>
    <row r="53" spans="2:13" hidden="1" outlineLevel="1" x14ac:dyDescent="0.25">
      <c r="B53" s="2">
        <v>112</v>
      </c>
      <c r="C53" s="2" t="s">
        <v>5</v>
      </c>
      <c r="D53" s="17"/>
      <c r="E53" s="17"/>
      <c r="F53" s="17"/>
      <c r="G53" s="17"/>
      <c r="H53" s="125"/>
      <c r="I53" s="125"/>
      <c r="J53" s="125"/>
      <c r="K53" s="125"/>
      <c r="L53" s="125"/>
      <c r="M53" s="125"/>
    </row>
    <row r="54" spans="2:13" hidden="1" outlineLevel="1" x14ac:dyDescent="0.25">
      <c r="B54" s="2">
        <v>116</v>
      </c>
      <c r="C54" s="2" t="s">
        <v>6</v>
      </c>
      <c r="D54" s="17"/>
      <c r="E54" s="17"/>
      <c r="F54" s="17"/>
      <c r="G54" s="17"/>
      <c r="H54" s="125"/>
      <c r="I54" s="125"/>
      <c r="J54" s="125"/>
      <c r="K54" s="125"/>
      <c r="L54" s="125"/>
      <c r="M54" s="125"/>
    </row>
    <row r="55" spans="2:13" collapsed="1" x14ac:dyDescent="0.25">
      <c r="D55" s="17"/>
      <c r="E55" s="17"/>
      <c r="F55" s="17"/>
      <c r="G55" s="17"/>
      <c r="H55" s="17"/>
      <c r="I55" s="17"/>
      <c r="J55" s="17"/>
      <c r="K55" s="17"/>
      <c r="L55" s="17"/>
      <c r="M55" s="17"/>
    </row>
    <row r="56" spans="2:13" x14ac:dyDescent="0.25">
      <c r="B56" s="1" t="s">
        <v>111</v>
      </c>
      <c r="D56" s="17"/>
      <c r="E56" s="17"/>
      <c r="F56" s="17"/>
      <c r="G56" s="17"/>
      <c r="H56" s="17"/>
      <c r="I56" s="17"/>
      <c r="J56" s="17"/>
      <c r="K56" s="17"/>
      <c r="L56" s="17"/>
      <c r="M56" s="17"/>
    </row>
    <row r="57" spans="2:13" x14ac:dyDescent="0.25">
      <c r="B57" s="2">
        <v>109</v>
      </c>
      <c r="C57" s="2" t="s">
        <v>3</v>
      </c>
      <c r="D57" s="17"/>
      <c r="E57" s="17"/>
      <c r="F57" s="17"/>
      <c r="G57" s="17"/>
      <c r="H57" s="125"/>
      <c r="I57" s="125"/>
      <c r="J57" s="125"/>
      <c r="K57" s="125"/>
      <c r="L57" s="125"/>
      <c r="M57" s="125"/>
    </row>
    <row r="58" spans="2:13" hidden="1" outlineLevel="1" x14ac:dyDescent="0.25">
      <c r="B58" s="2">
        <v>112</v>
      </c>
      <c r="C58" s="2" t="s">
        <v>5</v>
      </c>
      <c r="D58" s="17"/>
      <c r="E58" s="17"/>
      <c r="F58" s="17"/>
      <c r="G58" s="17"/>
      <c r="H58" s="125"/>
      <c r="I58" s="125"/>
      <c r="J58" s="125"/>
      <c r="K58" s="125"/>
      <c r="L58" s="125"/>
      <c r="M58" s="125"/>
    </row>
    <row r="59" spans="2:13" hidden="1" outlineLevel="1" x14ac:dyDescent="0.25">
      <c r="B59" s="2">
        <v>116</v>
      </c>
      <c r="C59" s="2" t="s">
        <v>6</v>
      </c>
      <c r="D59" s="17"/>
      <c r="E59" s="17"/>
      <c r="F59" s="17"/>
      <c r="G59" s="17"/>
      <c r="H59" s="126"/>
      <c r="I59" s="126"/>
      <c r="J59" s="126"/>
      <c r="K59" s="126"/>
      <c r="L59" s="126"/>
      <c r="M59" s="126"/>
    </row>
    <row r="60" spans="2:13" hidden="1" outlineLevel="1" x14ac:dyDescent="0.25">
      <c r="D60" s="17"/>
      <c r="E60" s="17"/>
      <c r="F60" s="17"/>
      <c r="G60" s="17"/>
      <c r="H60" s="125"/>
      <c r="I60" s="125"/>
      <c r="J60" s="125"/>
      <c r="K60" s="125"/>
      <c r="L60" s="125"/>
      <c r="M60" s="125"/>
    </row>
    <row r="61" spans="2:13" collapsed="1" x14ac:dyDescent="0.25">
      <c r="D61" s="17"/>
      <c r="E61" s="17"/>
      <c r="F61" s="17"/>
      <c r="G61" s="17"/>
      <c r="H61" s="17"/>
      <c r="I61" s="17"/>
      <c r="J61" s="17"/>
      <c r="K61" s="17"/>
      <c r="L61" s="17"/>
      <c r="M61" s="17"/>
    </row>
    <row r="62" spans="2:13" x14ac:dyDescent="0.25">
      <c r="B62" s="2" t="s">
        <v>114</v>
      </c>
      <c r="D62" s="17"/>
      <c r="E62" s="17"/>
      <c r="F62" s="17"/>
      <c r="G62" s="17"/>
      <c r="H62" s="17"/>
      <c r="I62" s="17"/>
      <c r="J62" s="17"/>
      <c r="K62" s="17"/>
      <c r="L62" s="17"/>
      <c r="M62" s="17"/>
    </row>
    <row r="63" spans="2:13" x14ac:dyDescent="0.25">
      <c r="B63" s="2">
        <v>109</v>
      </c>
      <c r="C63" s="2" t="s">
        <v>3</v>
      </c>
      <c r="D63" s="17"/>
      <c r="E63" s="17"/>
      <c r="F63" s="17"/>
      <c r="G63" s="17"/>
      <c r="H63" s="125"/>
      <c r="I63" s="125"/>
      <c r="J63" s="125"/>
      <c r="K63" s="125"/>
      <c r="L63" s="125"/>
      <c r="M63" s="125"/>
    </row>
    <row r="64" spans="2:13" hidden="1" outlineLevel="1" x14ac:dyDescent="0.25">
      <c r="B64" s="2">
        <v>112</v>
      </c>
      <c r="C64" s="2" t="s">
        <v>5</v>
      </c>
      <c r="D64" s="17"/>
      <c r="E64" s="17"/>
      <c r="F64" s="17"/>
      <c r="G64" s="17"/>
      <c r="H64" s="125"/>
      <c r="I64" s="125"/>
      <c r="J64" s="125"/>
      <c r="K64" s="125"/>
      <c r="L64" s="125"/>
      <c r="M64" s="125"/>
    </row>
    <row r="65" spans="2:14" hidden="1" outlineLevel="1" x14ac:dyDescent="0.25">
      <c r="B65" s="2">
        <v>116</v>
      </c>
      <c r="C65" s="2" t="s">
        <v>6</v>
      </c>
      <c r="D65" s="17"/>
      <c r="E65" s="17"/>
      <c r="F65" s="17"/>
      <c r="G65" s="17"/>
      <c r="H65" s="125"/>
      <c r="I65" s="125"/>
      <c r="J65" s="125"/>
      <c r="K65" s="125"/>
      <c r="L65" s="125"/>
      <c r="M65" s="125"/>
    </row>
    <row r="66" spans="2:14" collapsed="1" x14ac:dyDescent="0.25">
      <c r="D66" s="17"/>
      <c r="E66" s="17"/>
      <c r="F66" s="17"/>
      <c r="G66" s="17"/>
      <c r="H66" s="17"/>
      <c r="I66" s="17"/>
      <c r="J66" s="17"/>
      <c r="K66" s="17"/>
      <c r="L66" s="17"/>
      <c r="M66" s="17"/>
    </row>
    <row r="67" spans="2:14" x14ac:dyDescent="0.25">
      <c r="B67" s="1" t="s">
        <v>112</v>
      </c>
      <c r="D67" s="17"/>
      <c r="E67" s="17"/>
      <c r="F67" s="17"/>
      <c r="G67" s="17"/>
      <c r="H67" s="17"/>
      <c r="I67" s="17"/>
      <c r="J67" s="17"/>
      <c r="K67" s="17"/>
      <c r="L67" s="17"/>
      <c r="M67" s="17"/>
    </row>
    <row r="68" spans="2:14" x14ac:dyDescent="0.25">
      <c r="B68" s="2">
        <v>109</v>
      </c>
      <c r="C68" s="2" t="s">
        <v>3</v>
      </c>
      <c r="D68" s="17"/>
      <c r="E68" s="17"/>
      <c r="F68" s="17"/>
      <c r="G68" s="17"/>
      <c r="H68" s="125"/>
      <c r="I68" s="125"/>
      <c r="J68" s="125"/>
      <c r="K68" s="125"/>
      <c r="L68" s="125"/>
      <c r="M68" s="125"/>
    </row>
    <row r="69" spans="2:14" hidden="1" outlineLevel="1" x14ac:dyDescent="0.25">
      <c r="B69" s="2">
        <v>112</v>
      </c>
      <c r="C69" s="2" t="s">
        <v>5</v>
      </c>
      <c r="D69" s="17"/>
      <c r="E69" s="17"/>
      <c r="F69" s="17"/>
      <c r="G69" s="17"/>
      <c r="H69" s="125"/>
      <c r="I69" s="125"/>
      <c r="J69" s="125"/>
      <c r="K69" s="125"/>
      <c r="L69" s="125"/>
      <c r="M69" s="125"/>
    </row>
    <row r="70" spans="2:14" hidden="1" outlineLevel="1" x14ac:dyDescent="0.25">
      <c r="B70" s="2">
        <v>116</v>
      </c>
      <c r="C70" s="2" t="s">
        <v>6</v>
      </c>
      <c r="D70" s="17"/>
      <c r="E70" s="17"/>
      <c r="F70" s="17"/>
      <c r="G70" s="17"/>
      <c r="H70" s="125"/>
      <c r="I70" s="125"/>
      <c r="J70" s="125"/>
      <c r="K70" s="125"/>
      <c r="L70" s="125"/>
      <c r="M70" s="125"/>
    </row>
    <row r="71" spans="2:14" collapsed="1" x14ac:dyDescent="0.25">
      <c r="D71" s="17"/>
      <c r="E71" s="17"/>
      <c r="F71" s="17"/>
      <c r="G71" s="17"/>
      <c r="H71" s="17"/>
      <c r="I71" s="17"/>
      <c r="J71" s="17"/>
      <c r="K71" s="17"/>
      <c r="L71" s="17"/>
      <c r="M71" s="17"/>
    </row>
    <row r="72" spans="2:14" x14ac:dyDescent="0.25">
      <c r="B72" s="32" t="s">
        <v>113</v>
      </c>
      <c r="D72" s="17"/>
      <c r="E72" s="17"/>
      <c r="F72" s="17"/>
      <c r="G72" s="17"/>
      <c r="H72" s="17"/>
      <c r="I72" s="17"/>
      <c r="J72" s="17"/>
      <c r="K72" s="17"/>
      <c r="L72" s="17"/>
      <c r="M72" s="17"/>
    </row>
    <row r="73" spans="2:14" x14ac:dyDescent="0.25">
      <c r="B73" s="2">
        <v>109</v>
      </c>
      <c r="C73" s="2" t="s">
        <v>3</v>
      </c>
      <c r="D73" s="17"/>
      <c r="E73" s="17"/>
      <c r="F73" s="17"/>
      <c r="G73" s="17"/>
      <c r="H73" s="125"/>
      <c r="I73" s="125"/>
      <c r="J73" s="125"/>
      <c r="K73" s="125"/>
      <c r="L73" s="125"/>
      <c r="M73" s="125"/>
    </row>
    <row r="74" spans="2:14" hidden="1" outlineLevel="1" x14ac:dyDescent="0.25">
      <c r="B74" s="2">
        <v>112</v>
      </c>
      <c r="C74" s="2" t="s">
        <v>5</v>
      </c>
      <c r="D74" s="17"/>
      <c r="E74" s="17"/>
      <c r="F74" s="17"/>
      <c r="G74" s="17"/>
      <c r="H74" s="125"/>
      <c r="I74" s="125"/>
      <c r="J74" s="125"/>
      <c r="K74" s="125"/>
      <c r="L74" s="125"/>
      <c r="M74" s="125"/>
    </row>
    <row r="75" spans="2:14" hidden="1" outlineLevel="1" x14ac:dyDescent="0.25">
      <c r="B75" s="2">
        <v>116</v>
      </c>
      <c r="C75" s="2" t="s">
        <v>6</v>
      </c>
      <c r="D75" s="17"/>
      <c r="E75" s="17"/>
      <c r="F75" s="17"/>
      <c r="G75" s="17"/>
      <c r="H75" s="126"/>
      <c r="I75" s="126"/>
      <c r="J75" s="126"/>
      <c r="K75" s="126"/>
      <c r="L75" s="126"/>
      <c r="M75" s="126"/>
    </row>
    <row r="76" spans="2:14" hidden="1" outlineLevel="1" x14ac:dyDescent="0.25">
      <c r="D76" s="17"/>
      <c r="E76" s="17"/>
      <c r="F76" s="17"/>
      <c r="G76" s="17"/>
      <c r="H76" s="125">
        <f>SUM(H73:H75)</f>
        <v>0</v>
      </c>
      <c r="I76" s="125">
        <f t="shared" ref="I76:M76" si="0">SUM(I73:I75)</f>
        <v>0</v>
      </c>
      <c r="J76" s="125">
        <f t="shared" si="0"/>
        <v>0</v>
      </c>
      <c r="K76" s="125">
        <f t="shared" si="0"/>
        <v>0</v>
      </c>
      <c r="L76" s="125">
        <f t="shared" si="0"/>
        <v>0</v>
      </c>
      <c r="M76" s="125">
        <f t="shared" si="0"/>
        <v>0</v>
      </c>
    </row>
    <row r="77" spans="2:14" collapsed="1" x14ac:dyDescent="0.25">
      <c r="D77" s="17"/>
      <c r="E77" s="17"/>
      <c r="F77" s="17"/>
      <c r="G77" s="17"/>
      <c r="H77" s="17"/>
      <c r="I77" s="17"/>
      <c r="J77" s="17"/>
      <c r="K77" s="17"/>
      <c r="L77" s="17"/>
      <c r="M77" s="17"/>
    </row>
    <row r="78" spans="2:14" x14ac:dyDescent="0.25">
      <c r="B78" s="1" t="s">
        <v>73</v>
      </c>
    </row>
    <row r="79" spans="2:14" x14ac:dyDescent="0.25">
      <c r="B79" s="2">
        <v>109</v>
      </c>
      <c r="C79" s="2" t="s">
        <v>3</v>
      </c>
      <c r="H79" s="17">
        <v>1134.5148101744112</v>
      </c>
      <c r="I79" s="17">
        <v>1147.1054386642047</v>
      </c>
      <c r="J79" s="17">
        <v>1156.6004920290193</v>
      </c>
      <c r="K79" s="17">
        <v>1172.23823112526</v>
      </c>
      <c r="L79" s="17">
        <v>1186.0024781796058</v>
      </c>
      <c r="M79" s="17">
        <v>1203.388904593259</v>
      </c>
    </row>
    <row r="80" spans="2:14" hidden="1" outlineLevel="1" x14ac:dyDescent="0.25">
      <c r="B80" s="2">
        <v>112</v>
      </c>
      <c r="C80" s="2" t="s">
        <v>5</v>
      </c>
      <c r="H80" s="17">
        <v>4273.92640697754</v>
      </c>
      <c r="I80" s="17">
        <v>4328.1506308760772</v>
      </c>
      <c r="J80" s="17">
        <v>4361.6537678814975</v>
      </c>
      <c r="K80" s="17">
        <v>4418.9166905122001</v>
      </c>
      <c r="L80" s="17">
        <v>4470.2151143797555</v>
      </c>
      <c r="M80" s="17">
        <v>4533.809228373595</v>
      </c>
      <c r="N80" s="2" t="s">
        <v>107</v>
      </c>
    </row>
    <row r="81" spans="2:14" hidden="1" outlineLevel="1" x14ac:dyDescent="0.25">
      <c r="B81" s="2">
        <v>116</v>
      </c>
      <c r="C81" s="2" t="s">
        <v>6</v>
      </c>
      <c r="H81" s="17">
        <v>12247.535718465746</v>
      </c>
      <c r="I81" s="17">
        <v>12364.864557533498</v>
      </c>
      <c r="J81" s="17">
        <v>12463.364831668503</v>
      </c>
      <c r="K81" s="17">
        <v>12625.442097949694</v>
      </c>
      <c r="L81" s="17">
        <v>12765.549113333311</v>
      </c>
      <c r="M81" s="17">
        <v>12946.429032416763</v>
      </c>
      <c r="N81" s="2" t="s">
        <v>107</v>
      </c>
    </row>
    <row r="82" spans="2:14" collapsed="1" x14ac:dyDescent="0.25"/>
  </sheetData>
  <hyperlinks>
    <hyperlink ref="B2" location="Contents!A1" display="Table of Contents"/>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2"/>
  <sheetViews>
    <sheetView zoomScaleNormal="100" workbookViewId="0">
      <selection activeCell="I6" sqref="I6"/>
    </sheetView>
  </sheetViews>
  <sheetFormatPr defaultRowHeight="15" x14ac:dyDescent="0.25"/>
  <cols>
    <col min="1" max="1" width="5.140625" style="2" customWidth="1"/>
    <col min="2" max="2" width="41.140625" style="2" bestFit="1" customWidth="1"/>
    <col min="3" max="16384" width="9.140625" style="2"/>
  </cols>
  <sheetData>
    <row r="1" spans="2:10" x14ac:dyDescent="0.25">
      <c r="B1" s="23"/>
    </row>
    <row r="2" spans="2:10" ht="18.75" x14ac:dyDescent="0.3">
      <c r="B2" s="90" t="s">
        <v>158</v>
      </c>
    </row>
    <row r="3" spans="2:10" x14ac:dyDescent="0.25">
      <c r="B3" s="91" t="s">
        <v>147</v>
      </c>
    </row>
    <row r="4" spans="2:10" x14ac:dyDescent="0.25">
      <c r="B4" s="1"/>
      <c r="J4" s="68" t="s">
        <v>175</v>
      </c>
    </row>
    <row r="5" spans="2:10" x14ac:dyDescent="0.25">
      <c r="B5" s="14" t="s">
        <v>115</v>
      </c>
      <c r="C5" s="4" t="s">
        <v>27</v>
      </c>
      <c r="D5" s="4" t="s">
        <v>12</v>
      </c>
      <c r="E5" s="4" t="s">
        <v>13</v>
      </c>
      <c r="F5" s="4" t="s">
        <v>14</v>
      </c>
      <c r="G5" s="4" t="s">
        <v>15</v>
      </c>
      <c r="H5" s="4" t="s">
        <v>16</v>
      </c>
      <c r="I5" s="4" t="s">
        <v>17</v>
      </c>
      <c r="J5" s="68" t="s">
        <v>9</v>
      </c>
    </row>
    <row r="6" spans="2:10" x14ac:dyDescent="0.25">
      <c r="B6" s="2" t="s">
        <v>180</v>
      </c>
      <c r="C6" s="119"/>
      <c r="D6" s="119"/>
      <c r="E6" s="119"/>
      <c r="F6" s="119"/>
      <c r="G6" s="119"/>
      <c r="H6" s="119"/>
      <c r="I6" s="119"/>
      <c r="J6" s="119"/>
    </row>
    <row r="7" spans="2:10" x14ac:dyDescent="0.25">
      <c r="B7" s="2" t="s">
        <v>182</v>
      </c>
      <c r="C7" s="120"/>
      <c r="D7" s="120"/>
      <c r="E7" s="120"/>
      <c r="F7" s="120"/>
      <c r="G7" s="120"/>
      <c r="H7" s="120"/>
      <c r="I7" s="120"/>
      <c r="J7" s="121"/>
    </row>
    <row r="8" spans="2:10" x14ac:dyDescent="0.25">
      <c r="B8" s="2" t="s">
        <v>32</v>
      </c>
      <c r="C8" s="122"/>
      <c r="D8" s="122"/>
      <c r="E8" s="122"/>
      <c r="F8" s="122"/>
      <c r="G8" s="122"/>
      <c r="H8" s="122"/>
      <c r="I8" s="122"/>
      <c r="J8" s="121"/>
    </row>
    <row r="9" spans="2:10" x14ac:dyDescent="0.25">
      <c r="B9" s="2" t="s">
        <v>71</v>
      </c>
      <c r="C9" s="122"/>
      <c r="D9" s="122"/>
      <c r="E9" s="122"/>
      <c r="F9" s="122"/>
      <c r="G9" s="122"/>
      <c r="H9" s="122"/>
      <c r="I9" s="122"/>
      <c r="J9" s="121"/>
    </row>
    <row r="10" spans="2:10" x14ac:dyDescent="0.25">
      <c r="B10" s="2" t="s">
        <v>72</v>
      </c>
      <c r="C10" s="122"/>
      <c r="D10" s="122"/>
      <c r="E10" s="122"/>
      <c r="F10" s="122"/>
      <c r="G10" s="122"/>
      <c r="H10" s="122"/>
      <c r="I10" s="122"/>
      <c r="J10" s="121"/>
    </row>
    <row r="11" spans="2:10" x14ac:dyDescent="0.25">
      <c r="B11" s="1" t="s">
        <v>181</v>
      </c>
      <c r="C11" s="119"/>
      <c r="D11" s="123"/>
      <c r="E11" s="123"/>
      <c r="F11" s="123"/>
      <c r="G11" s="123"/>
      <c r="H11" s="123"/>
      <c r="I11" s="123"/>
      <c r="J11" s="123"/>
    </row>
    <row r="12" spans="2:10" x14ac:dyDescent="0.25">
      <c r="B12" s="2" t="s">
        <v>33</v>
      </c>
      <c r="C12" s="121"/>
      <c r="D12" s="124"/>
      <c r="E12" s="124"/>
      <c r="F12" s="124"/>
      <c r="G12" s="124"/>
      <c r="H12" s="124"/>
      <c r="I12" s="124"/>
      <c r="J12" s="121"/>
    </row>
  </sheetData>
  <hyperlinks>
    <hyperlink ref="B3" location="Contents!A1" display="Table of Contents"/>
  </hyperlink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V61"/>
  <sheetViews>
    <sheetView zoomScaleNormal="100" workbookViewId="0">
      <pane ySplit="5" topLeftCell="A6" activePane="bottomLeft" state="frozen"/>
      <selection pane="bottomLeft" activeCell="D36" sqref="D36"/>
    </sheetView>
  </sheetViews>
  <sheetFormatPr defaultRowHeight="15" outlineLevelRow="1" x14ac:dyDescent="0.25"/>
  <cols>
    <col min="1" max="1" width="38.7109375" style="2" customWidth="1"/>
    <col min="2" max="3" width="11.42578125" style="2" bestFit="1" customWidth="1"/>
    <col min="4" max="7" width="11.28515625" style="2" bestFit="1" customWidth="1"/>
    <col min="8" max="8" width="10.7109375" style="2" customWidth="1"/>
    <col min="9" max="16384" width="9.140625" style="2"/>
  </cols>
  <sheetData>
    <row r="1" spans="1:22" x14ac:dyDescent="0.25">
      <c r="A1" s="23"/>
      <c r="B1" s="23"/>
      <c r="C1" s="23"/>
    </row>
    <row r="2" spans="1:22" ht="18.75" x14ac:dyDescent="0.3">
      <c r="A2" s="90" t="s">
        <v>140</v>
      </c>
      <c r="B2" s="25"/>
      <c r="C2" s="23"/>
    </row>
    <row r="3" spans="1:22" x14ac:dyDescent="0.25">
      <c r="A3" s="91" t="s">
        <v>147</v>
      </c>
      <c r="B3" s="25"/>
      <c r="C3" s="23"/>
    </row>
    <row r="4" spans="1:22" x14ac:dyDescent="0.25">
      <c r="A4" s="23"/>
      <c r="B4" s="93"/>
      <c r="C4" s="23"/>
      <c r="H4" s="68" t="s">
        <v>175</v>
      </c>
    </row>
    <row r="5" spans="1:22" x14ac:dyDescent="0.25">
      <c r="A5" s="14" t="s">
        <v>115</v>
      </c>
      <c r="B5" s="4" t="s">
        <v>12</v>
      </c>
      <c r="C5" s="4" t="s">
        <v>13</v>
      </c>
      <c r="D5" s="4" t="s">
        <v>14</v>
      </c>
      <c r="E5" s="4" t="s">
        <v>15</v>
      </c>
      <c r="F5" s="4" t="s">
        <v>16</v>
      </c>
      <c r="G5" s="4" t="s">
        <v>17</v>
      </c>
      <c r="H5" s="68" t="s">
        <v>9</v>
      </c>
    </row>
    <row r="6" spans="1:22" x14ac:dyDescent="0.25">
      <c r="A6" s="1" t="s">
        <v>176</v>
      </c>
    </row>
    <row r="7" spans="1:22" hidden="1" outlineLevel="1" x14ac:dyDescent="0.25">
      <c r="A7" s="2" t="s">
        <v>18</v>
      </c>
      <c r="B7" s="119"/>
      <c r="C7" s="119"/>
      <c r="D7" s="119"/>
      <c r="E7" s="119"/>
      <c r="F7" s="119"/>
      <c r="G7" s="119"/>
      <c r="H7" s="119"/>
      <c r="P7" s="5"/>
      <c r="Q7" s="5"/>
      <c r="R7" s="5"/>
      <c r="S7" s="5"/>
      <c r="T7" s="5"/>
      <c r="U7" s="5"/>
      <c r="V7" s="5"/>
    </row>
    <row r="8" spans="1:22" hidden="1" outlineLevel="1" x14ac:dyDescent="0.25">
      <c r="A8" s="2" t="s">
        <v>19</v>
      </c>
      <c r="B8" s="119"/>
      <c r="C8" s="119"/>
      <c r="D8" s="119"/>
      <c r="E8" s="119"/>
      <c r="F8" s="119"/>
      <c r="G8" s="119"/>
      <c r="H8" s="119"/>
      <c r="P8" s="5"/>
      <c r="Q8" s="5"/>
      <c r="R8" s="5"/>
      <c r="S8" s="5"/>
      <c r="T8" s="5"/>
      <c r="U8" s="5"/>
      <c r="V8" s="5"/>
    </row>
    <row r="9" spans="1:22" hidden="1" outlineLevel="1" x14ac:dyDescent="0.25">
      <c r="A9" s="2" t="s">
        <v>20</v>
      </c>
      <c r="B9" s="119"/>
      <c r="C9" s="119"/>
      <c r="D9" s="119"/>
      <c r="E9" s="119"/>
      <c r="F9" s="119"/>
      <c r="G9" s="119"/>
      <c r="H9" s="119"/>
      <c r="P9" s="5"/>
      <c r="Q9" s="5"/>
      <c r="R9" s="5"/>
      <c r="S9" s="5"/>
      <c r="T9" s="5"/>
      <c r="U9" s="5"/>
      <c r="V9" s="5"/>
    </row>
    <row r="10" spans="1:22" hidden="1" outlineLevel="1" x14ac:dyDescent="0.25">
      <c r="A10" s="2" t="s">
        <v>21</v>
      </c>
      <c r="B10" s="119"/>
      <c r="C10" s="119"/>
      <c r="D10" s="119"/>
      <c r="E10" s="119"/>
      <c r="F10" s="119"/>
      <c r="G10" s="119"/>
      <c r="H10" s="119"/>
      <c r="P10" s="5"/>
      <c r="Q10" s="5"/>
      <c r="R10" s="5"/>
      <c r="S10" s="5"/>
      <c r="T10" s="5"/>
      <c r="U10" s="5"/>
      <c r="V10" s="5"/>
    </row>
    <row r="11" spans="1:22" hidden="1" outlineLevel="1" x14ac:dyDescent="0.25">
      <c r="A11" s="2" t="s">
        <v>22</v>
      </c>
      <c r="B11" s="119"/>
      <c r="C11" s="119"/>
      <c r="D11" s="119"/>
      <c r="E11" s="119"/>
      <c r="F11" s="119"/>
      <c r="G11" s="119"/>
      <c r="H11" s="119"/>
      <c r="P11" s="5"/>
      <c r="Q11" s="5"/>
      <c r="R11" s="5"/>
      <c r="S11" s="5"/>
      <c r="T11" s="5"/>
      <c r="U11" s="5"/>
      <c r="V11" s="5"/>
    </row>
    <row r="12" spans="1:22" hidden="1" outlineLevel="1" x14ac:dyDescent="0.25">
      <c r="A12" s="2" t="s">
        <v>58</v>
      </c>
      <c r="B12" s="119"/>
      <c r="C12" s="119"/>
      <c r="D12" s="119"/>
      <c r="E12" s="119"/>
      <c r="F12" s="119"/>
      <c r="G12" s="119"/>
      <c r="H12" s="119"/>
      <c r="P12" s="5"/>
      <c r="Q12" s="5"/>
      <c r="R12" s="5"/>
      <c r="S12" s="5"/>
      <c r="T12" s="5"/>
      <c r="U12" s="5"/>
      <c r="V12" s="5"/>
    </row>
    <row r="13" spans="1:22" collapsed="1" x14ac:dyDescent="0.25">
      <c r="B13" s="134"/>
      <c r="C13" s="134"/>
      <c r="D13" s="134"/>
      <c r="E13" s="134"/>
      <c r="F13" s="134"/>
      <c r="G13" s="134"/>
      <c r="H13" s="134"/>
      <c r="P13" s="5"/>
      <c r="Q13" s="5"/>
      <c r="R13" s="5"/>
      <c r="S13" s="5"/>
      <c r="T13" s="5"/>
      <c r="U13" s="5"/>
      <c r="V13" s="5"/>
    </row>
    <row r="14" spans="1:22" x14ac:dyDescent="0.25">
      <c r="A14" s="114" t="s">
        <v>162</v>
      </c>
      <c r="C14" s="113">
        <f>C13-(Capex_Fcast_Direct!P12+Other_codes!I57)</f>
        <v>0</v>
      </c>
      <c r="D14" s="113">
        <f>D13-(Capex_Fcast_Direct!Q12+Other_codes!J57)</f>
        <v>0</v>
      </c>
      <c r="E14" s="113">
        <f>E13-(Capex_Fcast_Direct!R12+Other_codes!K57)</f>
        <v>0</v>
      </c>
      <c r="F14" s="113">
        <f>F13-(Capex_Fcast_Direct!S12+Other_codes!L57)</f>
        <v>0</v>
      </c>
      <c r="G14" s="113">
        <f>G13-(Capex_Fcast_Direct!T12+Other_codes!M57)</f>
        <v>0</v>
      </c>
      <c r="H14" s="113">
        <f>H13-SUM(Capex_Fcast_Direct!P12:T12,Other_codes!I57:M57)</f>
        <v>0</v>
      </c>
      <c r="P14" s="5"/>
      <c r="Q14" s="5"/>
      <c r="R14" s="5"/>
      <c r="S14" s="5"/>
      <c r="T14" s="5"/>
      <c r="U14" s="5"/>
      <c r="V14" s="5"/>
    </row>
    <row r="15" spans="1:22" x14ac:dyDescent="0.25">
      <c r="A15" s="1" t="s">
        <v>177</v>
      </c>
      <c r="P15" s="5"/>
      <c r="Q15" s="5"/>
      <c r="R15" s="5"/>
      <c r="S15" s="5"/>
      <c r="T15" s="5"/>
      <c r="U15" s="5"/>
      <c r="V15" s="5"/>
    </row>
    <row r="16" spans="1:22" hidden="1" outlineLevel="1" x14ac:dyDescent="0.25">
      <c r="A16" s="2" t="s">
        <v>18</v>
      </c>
      <c r="B16" s="119"/>
      <c r="C16" s="119"/>
      <c r="D16" s="119"/>
      <c r="E16" s="119"/>
      <c r="F16" s="119"/>
      <c r="G16" s="119"/>
      <c r="H16" s="119"/>
      <c r="P16" s="5"/>
      <c r="Q16" s="5"/>
      <c r="R16" s="5"/>
      <c r="S16" s="5"/>
      <c r="T16" s="5"/>
      <c r="U16" s="5"/>
      <c r="V16" s="5"/>
    </row>
    <row r="17" spans="1:22" hidden="1" outlineLevel="1" x14ac:dyDescent="0.25">
      <c r="A17" s="2" t="s">
        <v>19</v>
      </c>
      <c r="B17" s="119"/>
      <c r="C17" s="119"/>
      <c r="D17" s="119"/>
      <c r="E17" s="119"/>
      <c r="F17" s="119"/>
      <c r="G17" s="119"/>
      <c r="H17" s="119"/>
      <c r="P17" s="5"/>
      <c r="Q17" s="5"/>
      <c r="R17" s="5"/>
      <c r="S17" s="5"/>
      <c r="T17" s="5"/>
      <c r="U17" s="5"/>
      <c r="V17" s="5"/>
    </row>
    <row r="18" spans="1:22" hidden="1" outlineLevel="1" x14ac:dyDescent="0.25">
      <c r="A18" s="2" t="s">
        <v>20</v>
      </c>
      <c r="B18" s="119"/>
      <c r="C18" s="119"/>
      <c r="D18" s="119"/>
      <c r="E18" s="119"/>
      <c r="F18" s="119"/>
      <c r="G18" s="119"/>
      <c r="H18" s="119"/>
      <c r="P18" s="5"/>
      <c r="Q18" s="5"/>
      <c r="R18" s="5"/>
      <c r="S18" s="5"/>
      <c r="T18" s="5"/>
      <c r="U18" s="5"/>
      <c r="V18" s="5"/>
    </row>
    <row r="19" spans="1:22" hidden="1" outlineLevel="1" x14ac:dyDescent="0.25">
      <c r="A19" s="2" t="s">
        <v>21</v>
      </c>
      <c r="B19" s="119"/>
      <c r="C19" s="119"/>
      <c r="D19" s="119"/>
      <c r="E19" s="119"/>
      <c r="F19" s="119"/>
      <c r="G19" s="119"/>
      <c r="H19" s="119"/>
      <c r="P19" s="5"/>
      <c r="Q19" s="5"/>
      <c r="R19" s="5"/>
      <c r="S19" s="5"/>
      <c r="T19" s="5"/>
      <c r="U19" s="5"/>
      <c r="V19" s="5"/>
    </row>
    <row r="20" spans="1:22" hidden="1" outlineLevel="1" x14ac:dyDescent="0.25">
      <c r="A20" s="2" t="s">
        <v>22</v>
      </c>
      <c r="B20" s="119"/>
      <c r="C20" s="119"/>
      <c r="D20" s="119"/>
      <c r="E20" s="119"/>
      <c r="F20" s="119"/>
      <c r="G20" s="119"/>
      <c r="H20" s="119"/>
      <c r="P20" s="5"/>
      <c r="Q20" s="5"/>
      <c r="R20" s="5"/>
      <c r="S20" s="5"/>
      <c r="T20" s="5"/>
      <c r="U20" s="5"/>
      <c r="V20" s="5"/>
    </row>
    <row r="21" spans="1:22" hidden="1" outlineLevel="1" x14ac:dyDescent="0.25">
      <c r="A21" s="2" t="s">
        <v>58</v>
      </c>
      <c r="B21" s="119"/>
      <c r="C21" s="119"/>
      <c r="D21" s="119"/>
      <c r="E21" s="119"/>
      <c r="F21" s="119"/>
      <c r="G21" s="119"/>
      <c r="H21" s="119"/>
      <c r="P21" s="5"/>
      <c r="Q21" s="5"/>
      <c r="R21" s="5"/>
      <c r="S21" s="5"/>
      <c r="T21" s="5"/>
      <c r="U21" s="5"/>
      <c r="V21" s="5"/>
    </row>
    <row r="22" spans="1:22" collapsed="1" x14ac:dyDescent="0.25">
      <c r="B22" s="134"/>
      <c r="C22" s="134"/>
      <c r="D22" s="134"/>
      <c r="E22" s="134"/>
      <c r="F22" s="134"/>
      <c r="G22" s="134"/>
      <c r="H22" s="134"/>
      <c r="P22" s="5"/>
      <c r="Q22" s="5"/>
      <c r="R22" s="5"/>
      <c r="S22" s="5"/>
      <c r="T22" s="5"/>
      <c r="U22" s="5"/>
      <c r="V22" s="5"/>
    </row>
    <row r="23" spans="1:22" x14ac:dyDescent="0.25">
      <c r="A23" s="114" t="s">
        <v>162</v>
      </c>
      <c r="B23" s="112">
        <f>B22-'Tenix OH'!D11</f>
        <v>0</v>
      </c>
      <c r="C23" s="112">
        <f>C22-'Tenix OH'!E11</f>
        <v>0</v>
      </c>
      <c r="D23" s="112">
        <f>D22-'Tenix OH'!F11</f>
        <v>0</v>
      </c>
      <c r="E23" s="112">
        <f>E22-'Tenix OH'!G11</f>
        <v>0</v>
      </c>
      <c r="F23" s="112">
        <f>F22-'Tenix OH'!H11</f>
        <v>0</v>
      </c>
      <c r="G23" s="112">
        <f>G22-'Tenix OH'!I11</f>
        <v>0</v>
      </c>
      <c r="H23" s="112">
        <f>H22-'Tenix OH'!J11</f>
        <v>0</v>
      </c>
      <c r="P23" s="5"/>
      <c r="Q23" s="5"/>
      <c r="R23" s="5"/>
      <c r="S23" s="5"/>
      <c r="T23" s="5"/>
      <c r="U23" s="5"/>
      <c r="V23" s="5"/>
    </row>
    <row r="24" spans="1:22" x14ac:dyDescent="0.25">
      <c r="A24" s="1" t="s">
        <v>178</v>
      </c>
      <c r="B24" s="7"/>
      <c r="C24" s="7"/>
      <c r="D24" s="7"/>
      <c r="E24" s="7"/>
      <c r="F24" s="7"/>
      <c r="G24" s="7"/>
      <c r="H24" s="5"/>
      <c r="P24" s="5"/>
      <c r="Q24" s="5"/>
      <c r="R24" s="5"/>
      <c r="S24" s="5"/>
      <c r="T24" s="5"/>
      <c r="U24" s="5"/>
      <c r="V24" s="5"/>
    </row>
    <row r="25" spans="1:22" hidden="1" outlineLevel="1" x14ac:dyDescent="0.25">
      <c r="A25" s="2" t="s">
        <v>18</v>
      </c>
      <c r="B25" s="136"/>
      <c r="C25" s="136"/>
      <c r="D25" s="136"/>
      <c r="E25" s="136"/>
      <c r="F25" s="136"/>
      <c r="G25" s="136"/>
      <c r="H25" s="119">
        <f>SUM(C25:G25)</f>
        <v>0</v>
      </c>
      <c r="P25" s="5"/>
      <c r="Q25" s="5"/>
      <c r="R25" s="5"/>
      <c r="S25" s="5"/>
      <c r="T25" s="5"/>
      <c r="U25" s="5"/>
      <c r="V25" s="5"/>
    </row>
    <row r="26" spans="1:22" hidden="1" outlineLevel="1" x14ac:dyDescent="0.25">
      <c r="A26" s="2" t="s">
        <v>19</v>
      </c>
      <c r="B26" s="136"/>
      <c r="C26" s="136"/>
      <c r="D26" s="136"/>
      <c r="E26" s="136"/>
      <c r="F26" s="136"/>
      <c r="G26" s="136"/>
      <c r="H26" s="119">
        <f t="shared" ref="H26:H30" si="0">SUM(C26:G26)</f>
        <v>0</v>
      </c>
      <c r="P26" s="5"/>
      <c r="Q26" s="5"/>
      <c r="R26" s="5"/>
      <c r="S26" s="5"/>
      <c r="T26" s="5"/>
      <c r="U26" s="5"/>
      <c r="V26" s="5"/>
    </row>
    <row r="27" spans="1:22" hidden="1" outlineLevel="1" x14ac:dyDescent="0.25">
      <c r="A27" s="2" t="s">
        <v>20</v>
      </c>
      <c r="B27" s="136"/>
      <c r="C27" s="136"/>
      <c r="D27" s="136"/>
      <c r="E27" s="136"/>
      <c r="F27" s="136"/>
      <c r="G27" s="136"/>
      <c r="H27" s="119">
        <f t="shared" si="0"/>
        <v>0</v>
      </c>
      <c r="P27" s="5"/>
      <c r="Q27" s="5"/>
      <c r="R27" s="5"/>
      <c r="S27" s="5"/>
      <c r="T27" s="5"/>
      <c r="U27" s="5"/>
      <c r="V27" s="5"/>
    </row>
    <row r="28" spans="1:22" hidden="1" outlineLevel="1" x14ac:dyDescent="0.25">
      <c r="A28" s="2" t="s">
        <v>21</v>
      </c>
      <c r="B28" s="136"/>
      <c r="C28" s="136"/>
      <c r="D28" s="136"/>
      <c r="E28" s="136"/>
      <c r="F28" s="136"/>
      <c r="G28" s="136"/>
      <c r="H28" s="119">
        <f t="shared" si="0"/>
        <v>0</v>
      </c>
      <c r="P28" s="5"/>
      <c r="Q28" s="5"/>
      <c r="R28" s="5"/>
      <c r="S28" s="5"/>
      <c r="T28" s="5"/>
      <c r="U28" s="5"/>
      <c r="V28" s="5"/>
    </row>
    <row r="29" spans="1:22" hidden="1" outlineLevel="1" x14ac:dyDescent="0.25">
      <c r="A29" s="2" t="s">
        <v>22</v>
      </c>
      <c r="B29" s="136"/>
      <c r="C29" s="136"/>
      <c r="D29" s="136"/>
      <c r="E29" s="136"/>
      <c r="F29" s="136"/>
      <c r="G29" s="136"/>
      <c r="H29" s="119">
        <f t="shared" si="0"/>
        <v>0</v>
      </c>
      <c r="P29" s="5"/>
      <c r="Q29" s="5"/>
      <c r="R29" s="5"/>
      <c r="S29" s="5"/>
      <c r="T29" s="5"/>
      <c r="U29" s="5"/>
      <c r="V29" s="5"/>
    </row>
    <row r="30" spans="1:22" hidden="1" outlineLevel="1" x14ac:dyDescent="0.25">
      <c r="A30" s="2" t="s">
        <v>58</v>
      </c>
      <c r="B30" s="136"/>
      <c r="C30" s="136"/>
      <c r="D30" s="136"/>
      <c r="E30" s="136"/>
      <c r="F30" s="136"/>
      <c r="G30" s="136"/>
      <c r="H30" s="119">
        <f t="shared" si="0"/>
        <v>0</v>
      </c>
      <c r="P30" s="5"/>
      <c r="Q30" s="5"/>
      <c r="R30" s="5"/>
      <c r="S30" s="5"/>
      <c r="T30" s="5"/>
      <c r="U30" s="5"/>
      <c r="V30" s="5"/>
    </row>
    <row r="31" spans="1:22" collapsed="1" x14ac:dyDescent="0.25">
      <c r="B31" s="134">
        <f>SUM(B25:B30)</f>
        <v>0</v>
      </c>
      <c r="C31" s="134">
        <f t="shared" ref="C31:G31" si="1">SUM(C25:C30)</f>
        <v>0</v>
      </c>
      <c r="D31" s="134">
        <f t="shared" si="1"/>
        <v>0</v>
      </c>
      <c r="E31" s="134">
        <f t="shared" si="1"/>
        <v>0</v>
      </c>
      <c r="F31" s="134">
        <f t="shared" si="1"/>
        <v>0</v>
      </c>
      <c r="G31" s="134">
        <f t="shared" si="1"/>
        <v>0</v>
      </c>
      <c r="H31" s="134">
        <f t="shared" ref="H31" si="2">SUM(H25:H30)</f>
        <v>0</v>
      </c>
      <c r="P31" s="5"/>
      <c r="Q31" s="5"/>
      <c r="R31" s="5"/>
      <c r="S31" s="5"/>
      <c r="T31" s="5"/>
      <c r="U31" s="5"/>
      <c r="V31" s="5"/>
    </row>
    <row r="32" spans="1:22" x14ac:dyDescent="0.25">
      <c r="B32" s="7"/>
      <c r="C32" s="7"/>
      <c r="D32" s="7"/>
      <c r="E32" s="7"/>
      <c r="F32" s="7"/>
      <c r="G32" s="7"/>
      <c r="H32" s="5"/>
      <c r="P32" s="5"/>
      <c r="Q32" s="5"/>
      <c r="R32" s="5"/>
      <c r="S32" s="5"/>
      <c r="T32" s="5"/>
      <c r="U32" s="5"/>
      <c r="V32" s="5"/>
    </row>
    <row r="33" spans="1:22" x14ac:dyDescent="0.25">
      <c r="A33" s="1" t="s">
        <v>179</v>
      </c>
      <c r="B33" s="7"/>
      <c r="C33" s="118"/>
      <c r="D33" s="118"/>
      <c r="E33" s="118"/>
      <c r="F33" s="118"/>
      <c r="G33" s="118"/>
      <c r="H33" s="5"/>
      <c r="P33" s="5"/>
      <c r="Q33" s="5"/>
      <c r="R33" s="5"/>
      <c r="S33" s="5"/>
      <c r="T33" s="5"/>
      <c r="U33" s="5"/>
      <c r="V33" s="5"/>
    </row>
    <row r="34" spans="1:22" hidden="1" outlineLevel="1" x14ac:dyDescent="0.25">
      <c r="A34" s="2" t="s">
        <v>18</v>
      </c>
      <c r="B34" s="136"/>
      <c r="C34" s="136"/>
      <c r="D34" s="136"/>
      <c r="E34" s="136"/>
      <c r="F34" s="136"/>
      <c r="G34" s="136"/>
      <c r="H34" s="119">
        <f>SUM(C34:G34)</f>
        <v>0</v>
      </c>
      <c r="P34" s="5"/>
      <c r="Q34" s="5"/>
      <c r="R34" s="5"/>
      <c r="S34" s="5"/>
      <c r="T34" s="5"/>
      <c r="U34" s="5"/>
      <c r="V34" s="5"/>
    </row>
    <row r="35" spans="1:22" hidden="1" outlineLevel="1" x14ac:dyDescent="0.25">
      <c r="A35" s="2" t="s">
        <v>19</v>
      </c>
      <c r="B35" s="136"/>
      <c r="C35" s="136"/>
      <c r="D35" s="136"/>
      <c r="E35" s="136"/>
      <c r="F35" s="136"/>
      <c r="G35" s="136"/>
      <c r="H35" s="119">
        <f t="shared" ref="H35:H39" si="3">SUM(C35:G35)</f>
        <v>0</v>
      </c>
      <c r="P35" s="5"/>
      <c r="Q35" s="5"/>
      <c r="R35" s="5"/>
      <c r="S35" s="5"/>
      <c r="T35" s="5"/>
      <c r="U35" s="5"/>
      <c r="V35" s="5"/>
    </row>
    <row r="36" spans="1:22" hidden="1" outlineLevel="1" x14ac:dyDescent="0.25">
      <c r="A36" s="2" t="s">
        <v>20</v>
      </c>
      <c r="B36" s="136"/>
      <c r="C36" s="136"/>
      <c r="D36" s="136"/>
      <c r="E36" s="136"/>
      <c r="F36" s="136"/>
      <c r="G36" s="136"/>
      <c r="H36" s="119">
        <f t="shared" si="3"/>
        <v>0</v>
      </c>
      <c r="P36" s="5"/>
      <c r="Q36" s="5"/>
      <c r="R36" s="5"/>
      <c r="S36" s="5"/>
      <c r="T36" s="5"/>
      <c r="U36" s="5"/>
      <c r="V36" s="5"/>
    </row>
    <row r="37" spans="1:22" hidden="1" outlineLevel="1" x14ac:dyDescent="0.25">
      <c r="A37" s="2" t="s">
        <v>21</v>
      </c>
      <c r="B37" s="136"/>
      <c r="C37" s="136"/>
      <c r="D37" s="136"/>
      <c r="E37" s="136"/>
      <c r="F37" s="136"/>
      <c r="G37" s="136"/>
      <c r="H37" s="119">
        <f t="shared" si="3"/>
        <v>0</v>
      </c>
      <c r="P37" s="5"/>
      <c r="Q37" s="5"/>
      <c r="R37" s="5"/>
      <c r="S37" s="5"/>
      <c r="T37" s="5"/>
      <c r="U37" s="5"/>
      <c r="V37" s="5"/>
    </row>
    <row r="38" spans="1:22" hidden="1" outlineLevel="1" x14ac:dyDescent="0.25">
      <c r="A38" s="2" t="s">
        <v>22</v>
      </c>
      <c r="B38" s="136"/>
      <c r="C38" s="136"/>
      <c r="D38" s="136"/>
      <c r="E38" s="136"/>
      <c r="F38" s="136"/>
      <c r="G38" s="136"/>
      <c r="H38" s="119">
        <f t="shared" si="3"/>
        <v>0</v>
      </c>
      <c r="P38" s="5"/>
      <c r="Q38" s="5"/>
      <c r="R38" s="5"/>
      <c r="S38" s="5"/>
      <c r="T38" s="5"/>
      <c r="U38" s="5"/>
      <c r="V38" s="5"/>
    </row>
    <row r="39" spans="1:22" hidden="1" outlineLevel="1" x14ac:dyDescent="0.25">
      <c r="A39" s="2" t="s">
        <v>58</v>
      </c>
      <c r="B39" s="136"/>
      <c r="C39" s="136"/>
      <c r="D39" s="136"/>
      <c r="E39" s="136"/>
      <c r="F39" s="136"/>
      <c r="G39" s="136"/>
      <c r="H39" s="119">
        <f t="shared" si="3"/>
        <v>0</v>
      </c>
      <c r="P39" s="5"/>
      <c r="Q39" s="5"/>
      <c r="R39" s="5"/>
      <c r="S39" s="5"/>
      <c r="T39" s="5"/>
      <c r="U39" s="5"/>
      <c r="V39" s="5"/>
    </row>
    <row r="40" spans="1:22" collapsed="1" x14ac:dyDescent="0.25">
      <c r="B40" s="134">
        <f>SUM(B34:B39)</f>
        <v>0</v>
      </c>
      <c r="C40" s="134">
        <f t="shared" ref="C40:G40" si="4">SUM(C34:C39)</f>
        <v>0</v>
      </c>
      <c r="D40" s="134">
        <f t="shared" si="4"/>
        <v>0</v>
      </c>
      <c r="E40" s="134">
        <f t="shared" si="4"/>
        <v>0</v>
      </c>
      <c r="F40" s="134">
        <f t="shared" si="4"/>
        <v>0</v>
      </c>
      <c r="G40" s="134">
        <f t="shared" si="4"/>
        <v>0</v>
      </c>
      <c r="H40" s="134">
        <f t="shared" ref="H40" si="5">SUM(H34:H39)</f>
        <v>0</v>
      </c>
      <c r="J40" s="135"/>
      <c r="K40" s="135"/>
      <c r="L40" s="135"/>
      <c r="M40" s="135"/>
      <c r="N40" s="135"/>
      <c r="P40" s="5"/>
      <c r="Q40" s="5"/>
      <c r="R40" s="5"/>
      <c r="S40" s="5"/>
      <c r="T40" s="5"/>
      <c r="U40" s="5"/>
      <c r="V40" s="5"/>
    </row>
    <row r="41" spans="1:22" x14ac:dyDescent="0.25">
      <c r="A41" s="114" t="s">
        <v>162</v>
      </c>
      <c r="B41" s="7"/>
      <c r="C41" s="115">
        <v>0</v>
      </c>
      <c r="D41" s="115">
        <v>0</v>
      </c>
      <c r="E41" s="115">
        <v>0</v>
      </c>
      <c r="F41" s="115">
        <v>0</v>
      </c>
      <c r="G41" s="115">
        <v>0</v>
      </c>
      <c r="H41" s="5"/>
      <c r="P41" s="5"/>
      <c r="Q41" s="5"/>
      <c r="R41" s="5"/>
      <c r="S41" s="5"/>
      <c r="T41" s="5"/>
      <c r="U41" s="5"/>
      <c r="V41" s="5"/>
    </row>
    <row r="42" spans="1:22" x14ac:dyDescent="0.25">
      <c r="A42" s="1" t="s">
        <v>57</v>
      </c>
      <c r="P42" s="5"/>
      <c r="Q42" s="5"/>
      <c r="R42" s="5"/>
      <c r="S42" s="5"/>
      <c r="T42" s="5"/>
      <c r="U42" s="5"/>
      <c r="V42" s="5"/>
    </row>
    <row r="43" spans="1:22" hidden="1" outlineLevel="1" x14ac:dyDescent="0.25">
      <c r="A43" s="2" t="s">
        <v>18</v>
      </c>
      <c r="B43" s="5">
        <v>26977.70895202188</v>
      </c>
      <c r="C43" s="5">
        <v>27442.494576209552</v>
      </c>
      <c r="D43" s="5">
        <v>27313.010953749432</v>
      </c>
      <c r="E43" s="5">
        <v>28308.778450248959</v>
      </c>
      <c r="F43" s="5">
        <v>27358.366265012359</v>
      </c>
      <c r="G43" s="5">
        <v>27632.329537986803</v>
      </c>
      <c r="H43" s="5">
        <f>SUM(C43:G43)</f>
        <v>138054.97978320712</v>
      </c>
      <c r="P43" s="5"/>
      <c r="Q43" s="5"/>
      <c r="R43" s="5"/>
      <c r="S43" s="5"/>
      <c r="T43" s="5"/>
      <c r="U43" s="5"/>
      <c r="V43" s="5"/>
    </row>
    <row r="44" spans="1:22" hidden="1" outlineLevel="1" x14ac:dyDescent="0.25">
      <c r="A44" s="2" t="s">
        <v>19</v>
      </c>
      <c r="B44" s="5">
        <v>15349.25807996297</v>
      </c>
      <c r="C44" s="5">
        <v>15613.786267321791</v>
      </c>
      <c r="D44" s="5">
        <v>15523.175037534747</v>
      </c>
      <c r="E44" s="5">
        <v>16070.273271012216</v>
      </c>
      <c r="F44" s="5">
        <v>15514.960619823149</v>
      </c>
      <c r="G44" s="5">
        <v>15651.688623346652</v>
      </c>
      <c r="H44" s="5">
        <f t="shared" ref="H44:H48" si="6">SUM(C44:G44)</f>
        <v>78373.883819038558</v>
      </c>
      <c r="P44" s="5"/>
      <c r="Q44" s="5"/>
      <c r="R44" s="5"/>
      <c r="S44" s="5"/>
      <c r="T44" s="5"/>
      <c r="U44" s="5"/>
      <c r="V44" s="5"/>
    </row>
    <row r="45" spans="1:22" hidden="1" outlineLevel="1" x14ac:dyDescent="0.25">
      <c r="A45" s="2" t="s">
        <v>20</v>
      </c>
      <c r="B45" s="5">
        <v>20508.018555873965</v>
      </c>
      <c r="C45" s="5">
        <v>24067.246433379223</v>
      </c>
      <c r="D45" s="5">
        <v>23621.866894494418</v>
      </c>
      <c r="E45" s="5">
        <v>24824.325910914529</v>
      </c>
      <c r="F45" s="5">
        <v>23052.744777107953</v>
      </c>
      <c r="G45" s="5">
        <v>23102.546121845451</v>
      </c>
      <c r="H45" s="5">
        <f t="shared" si="6"/>
        <v>118668.73013774157</v>
      </c>
      <c r="P45" s="5"/>
      <c r="Q45" s="5"/>
      <c r="R45" s="5"/>
      <c r="S45" s="5"/>
      <c r="T45" s="5"/>
      <c r="U45" s="5"/>
      <c r="V45" s="5"/>
    </row>
    <row r="46" spans="1:22" hidden="1" outlineLevel="1" x14ac:dyDescent="0.25">
      <c r="A46" s="2" t="s">
        <v>21</v>
      </c>
      <c r="B46" s="5">
        <v>17526.497141640193</v>
      </c>
      <c r="C46" s="5">
        <v>17819.681342995009</v>
      </c>
      <c r="D46" s="5">
        <v>17698.787624044016</v>
      </c>
      <c r="E46" s="5">
        <v>18302.008480657692</v>
      </c>
      <c r="F46" s="5">
        <v>17651.176667180767</v>
      </c>
      <c r="G46" s="5">
        <v>17786.553558867643</v>
      </c>
      <c r="H46" s="5">
        <f t="shared" si="6"/>
        <v>89258.207673745128</v>
      </c>
      <c r="P46" s="5"/>
      <c r="Q46" s="5"/>
      <c r="R46" s="5"/>
      <c r="S46" s="5"/>
      <c r="T46" s="5"/>
      <c r="U46" s="5"/>
      <c r="V46" s="5"/>
    </row>
    <row r="47" spans="1:22" hidden="1" outlineLevel="1" x14ac:dyDescent="0.25">
      <c r="A47" s="2" t="s">
        <v>22</v>
      </c>
      <c r="B47" s="5">
        <v>2317.2766526984001</v>
      </c>
      <c r="C47" s="5">
        <v>643.72692476126588</v>
      </c>
      <c r="D47" s="5">
        <v>646.29441276319244</v>
      </c>
      <c r="E47" s="5">
        <v>651.03275928715948</v>
      </c>
      <c r="F47" s="5">
        <v>656.40561843211958</v>
      </c>
      <c r="G47" s="5">
        <v>662.50380861247265</v>
      </c>
      <c r="H47" s="5">
        <f t="shared" si="6"/>
        <v>3259.96352385621</v>
      </c>
      <c r="P47" s="5"/>
      <c r="Q47" s="5"/>
      <c r="R47" s="5"/>
      <c r="S47" s="5"/>
      <c r="T47" s="5"/>
      <c r="U47" s="5"/>
      <c r="V47" s="5"/>
    </row>
    <row r="48" spans="1:22" hidden="1" outlineLevel="1" x14ac:dyDescent="0.25">
      <c r="A48" s="2" t="s">
        <v>58</v>
      </c>
      <c r="B48" s="5">
        <v>1134.5148101744112</v>
      </c>
      <c r="C48" s="5">
        <v>1147.1054386642047</v>
      </c>
      <c r="D48" s="5">
        <v>1156.6004920290193</v>
      </c>
      <c r="E48" s="5">
        <v>1172.23823112526</v>
      </c>
      <c r="F48" s="5">
        <v>1186.0024781796058</v>
      </c>
      <c r="G48" s="5">
        <v>1203.388904593259</v>
      </c>
      <c r="H48" s="5">
        <f t="shared" si="6"/>
        <v>5865.3355445913494</v>
      </c>
      <c r="P48" s="5"/>
      <c r="Q48" s="5"/>
      <c r="R48" s="5"/>
      <c r="S48" s="5"/>
      <c r="T48" s="5"/>
      <c r="U48" s="5"/>
      <c r="V48" s="5"/>
    </row>
    <row r="49" spans="1:22" collapsed="1" x14ac:dyDescent="0.25">
      <c r="B49" s="6">
        <f>SUM(B43:B48)</f>
        <v>83813.274192371828</v>
      </c>
      <c r="C49" s="6">
        <f t="shared" ref="C49:G49" si="7">SUM(C43:C48)</f>
        <v>86734.040983331055</v>
      </c>
      <c r="D49" s="6">
        <f t="shared" si="7"/>
        <v>85959.735414614828</v>
      </c>
      <c r="E49" s="6">
        <f t="shared" si="7"/>
        <v>89328.657103245816</v>
      </c>
      <c r="F49" s="6">
        <f t="shared" si="7"/>
        <v>85419.656425735957</v>
      </c>
      <c r="G49" s="6">
        <f t="shared" si="7"/>
        <v>86039.010555252287</v>
      </c>
      <c r="H49" s="6">
        <f t="shared" ref="H49" si="8">SUM(H43:H48)</f>
        <v>433481.1004821799</v>
      </c>
      <c r="P49" s="5"/>
      <c r="Q49" s="5"/>
      <c r="R49" s="5"/>
      <c r="S49" s="5"/>
      <c r="T49" s="5"/>
      <c r="U49" s="5"/>
      <c r="V49" s="5"/>
    </row>
    <row r="50" spans="1:22" x14ac:dyDescent="0.25">
      <c r="P50" s="5"/>
      <c r="Q50" s="5"/>
      <c r="R50" s="5"/>
      <c r="S50" s="5"/>
      <c r="T50" s="5"/>
      <c r="U50" s="5"/>
      <c r="V50" s="5"/>
    </row>
    <row r="51" spans="1:22" x14ac:dyDescent="0.25">
      <c r="A51" s="1" t="s">
        <v>59</v>
      </c>
      <c r="P51" s="5"/>
      <c r="Q51" s="5"/>
      <c r="R51" s="5"/>
      <c r="S51" s="5"/>
      <c r="T51" s="5"/>
      <c r="U51" s="5"/>
      <c r="V51" s="5"/>
    </row>
    <row r="52" spans="1:22" hidden="1" outlineLevel="1" x14ac:dyDescent="0.25">
      <c r="A52" s="2" t="s">
        <v>18</v>
      </c>
      <c r="B52" s="5">
        <f t="shared" ref="B52:G57" si="9">B43*CPI_adj_2015</f>
        <v>27807.017962125108</v>
      </c>
      <c r="C52" s="5">
        <f t="shared" si="9"/>
        <v>28286.091341681138</v>
      </c>
      <c r="D52" s="5">
        <f t="shared" si="9"/>
        <v>28152.627324334338</v>
      </c>
      <c r="E52" s="5">
        <f t="shared" si="9"/>
        <v>29179.005239171598</v>
      </c>
      <c r="F52" s="5">
        <f t="shared" si="9"/>
        <v>28199.376881800799</v>
      </c>
      <c r="G52" s="5">
        <f t="shared" si="9"/>
        <v>28481.761930364828</v>
      </c>
      <c r="H52" s="5">
        <f>SUM(C52:G52)</f>
        <v>142298.86271735269</v>
      </c>
      <c r="P52" s="5"/>
      <c r="Q52" s="5"/>
      <c r="R52" s="5"/>
      <c r="S52" s="5"/>
      <c r="T52" s="5"/>
      <c r="U52" s="5"/>
      <c r="V52" s="5"/>
    </row>
    <row r="53" spans="1:22" hidden="1" outlineLevel="1" x14ac:dyDescent="0.25">
      <c r="A53" s="2" t="s">
        <v>19</v>
      </c>
      <c r="B53" s="5">
        <f t="shared" si="9"/>
        <v>15821.102373588914</v>
      </c>
      <c r="C53" s="5">
        <f t="shared" si="9"/>
        <v>16093.762297026327</v>
      </c>
      <c r="D53" s="5">
        <f t="shared" si="9"/>
        <v>16000.36563021746</v>
      </c>
      <c r="E53" s="5">
        <f t="shared" si="9"/>
        <v>16564.281952111603</v>
      </c>
      <c r="F53" s="5">
        <f t="shared" si="9"/>
        <v>15991.898696970422</v>
      </c>
      <c r="G53" s="5">
        <f t="shared" si="9"/>
        <v>16132.829791477563</v>
      </c>
      <c r="H53" s="5">
        <f t="shared" ref="H53:H57" si="10">SUM(C53:G53)</f>
        <v>80783.138367803374</v>
      </c>
      <c r="P53" s="5"/>
      <c r="Q53" s="5"/>
      <c r="R53" s="5"/>
      <c r="S53" s="5"/>
      <c r="T53" s="5"/>
      <c r="U53" s="5"/>
      <c r="V53" s="5"/>
    </row>
    <row r="54" spans="1:22" hidden="1" outlineLevel="1" x14ac:dyDescent="0.25">
      <c r="A54" s="2" t="s">
        <v>20</v>
      </c>
      <c r="B54" s="5">
        <f t="shared" si="9"/>
        <v>21138.445868956671</v>
      </c>
      <c r="C54" s="5">
        <f t="shared" si="9"/>
        <v>24807.08628972404</v>
      </c>
      <c r="D54" s="5">
        <f t="shared" si="9"/>
        <v>24348.015548774238</v>
      </c>
      <c r="E54" s="5">
        <f t="shared" si="9"/>
        <v>25587.438789931541</v>
      </c>
      <c r="F54" s="5">
        <f t="shared" si="9"/>
        <v>23761.398317157094</v>
      </c>
      <c r="G54" s="5">
        <f t="shared" si="9"/>
        <v>23812.730581513435</v>
      </c>
      <c r="H54" s="5">
        <f t="shared" si="10"/>
        <v>122316.66952710034</v>
      </c>
      <c r="P54" s="5"/>
      <c r="Q54" s="5"/>
      <c r="R54" s="5"/>
      <c r="S54" s="5"/>
      <c r="T54" s="5"/>
      <c r="U54" s="5"/>
      <c r="V54" s="5"/>
    </row>
    <row r="55" spans="1:22" hidden="1" outlineLevel="1" x14ac:dyDescent="0.25">
      <c r="A55" s="2" t="s">
        <v>21</v>
      </c>
      <c r="B55" s="5">
        <f t="shared" si="9"/>
        <v>18065.270913014181</v>
      </c>
      <c r="C55" s="5">
        <f t="shared" si="9"/>
        <v>18367.467751440436</v>
      </c>
      <c r="D55" s="5">
        <f t="shared" si="9"/>
        <v>18242.857695769777</v>
      </c>
      <c r="E55" s="5">
        <f t="shared" si="9"/>
        <v>18864.621879852868</v>
      </c>
      <c r="F55" s="5">
        <f t="shared" si="9"/>
        <v>18193.783152966869</v>
      </c>
      <c r="G55" s="5">
        <f t="shared" si="9"/>
        <v>18333.321601746506</v>
      </c>
      <c r="H55" s="5">
        <f t="shared" si="10"/>
        <v>92002.052081776448</v>
      </c>
      <c r="P55" s="5"/>
      <c r="Q55" s="5"/>
      <c r="R55" s="5"/>
      <c r="S55" s="5"/>
      <c r="T55" s="5"/>
      <c r="U55" s="5"/>
      <c r="V55" s="5"/>
    </row>
    <row r="56" spans="1:22" hidden="1" outlineLevel="1" x14ac:dyDescent="0.25">
      <c r="A56" s="2" t="s">
        <v>22</v>
      </c>
      <c r="B56" s="5">
        <f t="shared" si="9"/>
        <v>2388.5109598963286</v>
      </c>
      <c r="C56" s="5">
        <f t="shared" si="9"/>
        <v>663.51543014176264</v>
      </c>
      <c r="D56" s="5">
        <f t="shared" si="9"/>
        <v>666.1618440798062</v>
      </c>
      <c r="E56" s="5">
        <f t="shared" si="9"/>
        <v>671.04584987648263</v>
      </c>
      <c r="F56" s="5">
        <f t="shared" si="9"/>
        <v>676.58387354697209</v>
      </c>
      <c r="G56" s="5">
        <f t="shared" si="9"/>
        <v>682.86952531166071</v>
      </c>
      <c r="H56" s="5">
        <f t="shared" si="10"/>
        <v>3360.1765229566845</v>
      </c>
      <c r="P56" s="5"/>
      <c r="Q56" s="5"/>
      <c r="R56" s="5"/>
      <c r="S56" s="5"/>
      <c r="T56" s="5"/>
      <c r="U56" s="5"/>
      <c r="V56" s="5"/>
    </row>
    <row r="57" spans="1:22" hidden="1" outlineLevel="1" x14ac:dyDescent="0.25">
      <c r="A57" s="2" t="s">
        <v>58</v>
      </c>
      <c r="B57" s="5">
        <f t="shared" si="9"/>
        <v>1169.3903941554845</v>
      </c>
      <c r="C57" s="5">
        <f t="shared" si="9"/>
        <v>1182.3680652094934</v>
      </c>
      <c r="D57" s="5">
        <f t="shared" si="9"/>
        <v>1192.1550015255571</v>
      </c>
      <c r="E57" s="5">
        <f t="shared" si="9"/>
        <v>1208.2734529741037</v>
      </c>
      <c r="F57" s="5">
        <f t="shared" si="9"/>
        <v>1222.4608202466918</v>
      </c>
      <c r="G57" s="5">
        <f t="shared" si="9"/>
        <v>1240.3817145836213</v>
      </c>
      <c r="H57" s="5">
        <f t="shared" si="10"/>
        <v>6045.639054539467</v>
      </c>
      <c r="P57" s="5"/>
      <c r="Q57" s="5"/>
      <c r="R57" s="5"/>
      <c r="S57" s="5"/>
      <c r="T57" s="5"/>
      <c r="U57" s="5"/>
      <c r="V57" s="5"/>
    </row>
    <row r="58" spans="1:22" collapsed="1" x14ac:dyDescent="0.25">
      <c r="B58" s="6">
        <f>SUM(B52:B57)</f>
        <v>86389.73847173668</v>
      </c>
      <c r="C58" s="6">
        <f t="shared" ref="C58:G58" si="11">SUM(C52:C57)</f>
        <v>89400.291175223188</v>
      </c>
      <c r="D58" s="6">
        <f t="shared" si="11"/>
        <v>88602.183044701189</v>
      </c>
      <c r="E58" s="6">
        <f t="shared" si="11"/>
        <v>92074.667163918202</v>
      </c>
      <c r="F58" s="6">
        <f t="shared" si="11"/>
        <v>88045.501742688852</v>
      </c>
      <c r="G58" s="6">
        <f t="shared" si="11"/>
        <v>88683.895144997616</v>
      </c>
      <c r="H58" s="6">
        <f t="shared" ref="H58" si="12">SUM(H52:H57)</f>
        <v>446806.53827152896</v>
      </c>
      <c r="P58" s="5"/>
      <c r="Q58" s="5"/>
      <c r="R58" s="5"/>
      <c r="S58" s="5"/>
      <c r="T58" s="5"/>
      <c r="U58" s="5"/>
      <c r="V58" s="5"/>
    </row>
    <row r="61" spans="1:22" x14ac:dyDescent="0.25">
      <c r="C61" s="5"/>
      <c r="D61" s="5"/>
      <c r="E61" s="5"/>
      <c r="F61" s="5"/>
      <c r="G61" s="5"/>
    </row>
  </sheetData>
  <hyperlinks>
    <hyperlink ref="A3" location="Contents!A1" display="Table of Contents"/>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25"/>
  <sheetViews>
    <sheetView zoomScaleNormal="100" workbookViewId="0">
      <selection activeCell="F12" sqref="F12"/>
    </sheetView>
  </sheetViews>
  <sheetFormatPr defaultRowHeight="15" outlineLevelCol="1" x14ac:dyDescent="0.25"/>
  <cols>
    <col min="1" max="1" width="9.140625" style="2"/>
    <col min="2" max="2" width="40" style="2" customWidth="1"/>
    <col min="3" max="5" width="15" style="2" hidden="1" customWidth="1" outlineLevel="1"/>
    <col min="6" max="6" width="15" style="2" customWidth="1" collapsed="1"/>
    <col min="7" max="7" width="13" style="2" hidden="1" customWidth="1" outlineLevel="1"/>
    <col min="8" max="8" width="13" style="2" customWidth="1" collapsed="1"/>
    <col min="9" max="9" width="12.42578125" style="2" customWidth="1"/>
    <col min="10" max="10" width="1.85546875" style="2" customWidth="1"/>
    <col min="11" max="13" width="13" style="2" hidden="1" customWidth="1" outlineLevel="1"/>
    <col min="14" max="14" width="13" style="2" customWidth="1" collapsed="1"/>
    <col min="15" max="16" width="11.42578125" style="2" customWidth="1"/>
    <col min="17" max="17" width="1.42578125" style="2" customWidth="1"/>
    <col min="18" max="19" width="11.28515625" style="2" customWidth="1"/>
    <col min="20" max="20" width="44.140625" style="2" bestFit="1" customWidth="1"/>
    <col min="21" max="23" width="9.7109375" style="2" customWidth="1"/>
    <col min="24" max="24" width="12.28515625" style="2" customWidth="1"/>
    <col min="25" max="16384" width="9.140625" style="2"/>
  </cols>
  <sheetData>
    <row r="2" spans="2:25" ht="18.75" x14ac:dyDescent="0.3">
      <c r="B2" s="89" t="s">
        <v>137</v>
      </c>
    </row>
    <row r="3" spans="2:25" x14ac:dyDescent="0.25">
      <c r="B3" s="91" t="s">
        <v>147</v>
      </c>
    </row>
    <row r="5" spans="2:25" x14ac:dyDescent="0.25">
      <c r="B5" s="82" t="s">
        <v>135</v>
      </c>
      <c r="C5" s="1"/>
      <c r="D5" s="1"/>
      <c r="E5" s="1"/>
      <c r="H5" s="10"/>
    </row>
    <row r="6" spans="2:25" x14ac:dyDescent="0.25">
      <c r="B6" s="1"/>
      <c r="C6" s="10"/>
      <c r="D6" s="10"/>
      <c r="E6" s="10"/>
      <c r="F6" s="10"/>
      <c r="G6" s="11" t="s">
        <v>64</v>
      </c>
      <c r="H6" s="10"/>
      <c r="R6" s="12" t="s">
        <v>67</v>
      </c>
    </row>
    <row r="7" spans="2:25" x14ac:dyDescent="0.25">
      <c r="C7" s="13" t="s">
        <v>66</v>
      </c>
      <c r="D7" s="13" t="s">
        <v>65</v>
      </c>
      <c r="E7" s="13" t="s">
        <v>51</v>
      </c>
      <c r="F7" s="13" t="s">
        <v>61</v>
      </c>
      <c r="G7" s="13" t="s">
        <v>62</v>
      </c>
      <c r="H7" s="13" t="s">
        <v>62</v>
      </c>
      <c r="I7" s="13" t="s">
        <v>63</v>
      </c>
      <c r="J7" s="13"/>
      <c r="K7" s="13" t="s">
        <v>66</v>
      </c>
      <c r="L7" s="13" t="s">
        <v>65</v>
      </c>
      <c r="M7" s="13" t="s">
        <v>51</v>
      </c>
      <c r="N7" s="13" t="s">
        <v>61</v>
      </c>
      <c r="O7" s="13" t="s">
        <v>62</v>
      </c>
      <c r="P7" s="13" t="s">
        <v>63</v>
      </c>
      <c r="R7" s="12" t="s">
        <v>63</v>
      </c>
    </row>
    <row r="8" spans="2:25" x14ac:dyDescent="0.25">
      <c r="B8" s="15" t="s">
        <v>117</v>
      </c>
      <c r="C8" s="4" t="s">
        <v>26</v>
      </c>
      <c r="D8" s="4" t="s">
        <v>26</v>
      </c>
      <c r="E8" s="4" t="s">
        <v>26</v>
      </c>
      <c r="F8" s="4" t="s">
        <v>26</v>
      </c>
      <c r="G8" s="4" t="s">
        <v>26</v>
      </c>
      <c r="H8" s="4" t="s">
        <v>26</v>
      </c>
      <c r="I8" s="4" t="s">
        <v>26</v>
      </c>
      <c r="J8" s="4"/>
      <c r="K8" s="4" t="s">
        <v>27</v>
      </c>
      <c r="L8" s="4" t="s">
        <v>27</v>
      </c>
      <c r="M8" s="4" t="s">
        <v>27</v>
      </c>
      <c r="N8" s="4" t="s">
        <v>27</v>
      </c>
      <c r="O8" s="4" t="s">
        <v>27</v>
      </c>
      <c r="P8" s="4" t="s">
        <v>27</v>
      </c>
      <c r="Q8" s="4"/>
      <c r="R8" s="16" t="s">
        <v>68</v>
      </c>
    </row>
    <row r="9" spans="2:25" x14ac:dyDescent="0.25">
      <c r="B9" s="2" t="s">
        <v>18</v>
      </c>
      <c r="C9" s="125"/>
      <c r="D9" s="125"/>
      <c r="E9" s="125"/>
      <c r="F9" s="17">
        <v>17005.123864047146</v>
      </c>
      <c r="G9" s="17">
        <v>2292.1901400000002</v>
      </c>
      <c r="H9" s="17">
        <f>G9*CPI_adj_2014</f>
        <v>2341.7266656188604</v>
      </c>
      <c r="I9" s="18">
        <f>H9/F9</f>
        <v>0.1377071219439821</v>
      </c>
      <c r="J9" s="18"/>
      <c r="K9" s="125"/>
      <c r="L9" s="125"/>
      <c r="M9" s="125"/>
      <c r="N9" s="17">
        <v>14457.178889999996</v>
      </c>
      <c r="O9" s="17">
        <v>2673.31097</v>
      </c>
      <c r="P9" s="18">
        <f t="shared" ref="P9:P13" si="0">O9/N9</f>
        <v>0.18491235325649352</v>
      </c>
      <c r="Q9" s="17"/>
      <c r="R9" s="19">
        <f>AVERAGE(I9,P9)</f>
        <v>0.16130973760023781</v>
      </c>
      <c r="S9" s="17"/>
      <c r="Y9" s="17"/>
    </row>
    <row r="10" spans="2:25" x14ac:dyDescent="0.25">
      <c r="B10" s="2" t="s">
        <v>19</v>
      </c>
      <c r="C10" s="125"/>
      <c r="D10" s="125"/>
      <c r="E10" s="125"/>
      <c r="F10" s="17">
        <v>12207.496615324158</v>
      </c>
      <c r="G10" s="17">
        <v>1936.22209</v>
      </c>
      <c r="H10" s="17">
        <f>G10*CPI_adj_2014</f>
        <v>1978.0657893909627</v>
      </c>
      <c r="I10" s="18">
        <f t="shared" ref="I10:I13" si="1">H10/F10</f>
        <v>0.16203697217559598</v>
      </c>
      <c r="J10" s="18"/>
      <c r="K10" s="125"/>
      <c r="L10" s="125"/>
      <c r="M10" s="125"/>
      <c r="N10" s="17">
        <v>13978.67406000001</v>
      </c>
      <c r="O10" s="17">
        <v>1877.19021</v>
      </c>
      <c r="P10" s="18">
        <f t="shared" si="0"/>
        <v>0.13428957581689252</v>
      </c>
      <c r="Q10" s="17"/>
      <c r="R10" s="19">
        <f t="shared" ref="R10:R13" si="2">AVERAGE(I10,P10)</f>
        <v>0.14816327399624424</v>
      </c>
      <c r="S10" s="17"/>
      <c r="Y10" s="17"/>
    </row>
    <row r="11" spans="2:25" x14ac:dyDescent="0.25">
      <c r="B11" s="2" t="s">
        <v>20</v>
      </c>
      <c r="C11" s="125"/>
      <c r="D11" s="125"/>
      <c r="E11" s="125"/>
      <c r="F11" s="17">
        <v>15707.992425147353</v>
      </c>
      <c r="G11" s="17">
        <v>5252.119200000001</v>
      </c>
      <c r="H11" s="17">
        <f>G11*CPI_adj_2014</f>
        <v>5365.6227583497057</v>
      </c>
      <c r="I11" s="18">
        <f t="shared" si="1"/>
        <v>0.34158551985037466</v>
      </c>
      <c r="J11" s="18"/>
      <c r="K11" s="125"/>
      <c r="L11" s="125"/>
      <c r="M11" s="125"/>
      <c r="N11" s="17">
        <v>14930.633029999997</v>
      </c>
      <c r="O11" s="17">
        <v>4459.55627</v>
      </c>
      <c r="P11" s="18">
        <f t="shared" si="0"/>
        <v>0.29868500960672267</v>
      </c>
      <c r="Q11" s="17"/>
      <c r="R11" s="19">
        <f t="shared" si="2"/>
        <v>0.3201352647285487</v>
      </c>
      <c r="S11" s="17"/>
      <c r="Y11" s="17"/>
    </row>
    <row r="12" spans="2:25" x14ac:dyDescent="0.25">
      <c r="B12" s="2" t="s">
        <v>21</v>
      </c>
      <c r="C12" s="125"/>
      <c r="D12" s="125"/>
      <c r="E12" s="125"/>
      <c r="F12" s="17">
        <v>12790.337154420438</v>
      </c>
      <c r="G12" s="17">
        <v>5246.7403600000007</v>
      </c>
      <c r="H12" s="17">
        <f>G12*CPI_adj_2014</f>
        <v>5360.1276762278985</v>
      </c>
      <c r="I12" s="18">
        <f t="shared" si="1"/>
        <v>0.41907633954554491</v>
      </c>
      <c r="J12" s="18"/>
      <c r="K12" s="125"/>
      <c r="L12" s="125"/>
      <c r="M12" s="125"/>
      <c r="N12" s="17">
        <v>15173.269189999995</v>
      </c>
      <c r="O12" s="17">
        <v>6775.21432</v>
      </c>
      <c r="P12" s="18">
        <f t="shared" si="0"/>
        <v>0.44652304227656042</v>
      </c>
      <c r="Q12" s="17"/>
      <c r="R12" s="19">
        <f t="shared" si="2"/>
        <v>0.43279969091105264</v>
      </c>
      <c r="S12" s="17"/>
      <c r="Y12" s="17"/>
    </row>
    <row r="13" spans="2:25" x14ac:dyDescent="0.25">
      <c r="B13" s="2" t="s">
        <v>22</v>
      </c>
      <c r="C13" s="125"/>
      <c r="D13" s="125"/>
      <c r="E13" s="125"/>
      <c r="F13" s="17">
        <v>827.97491394891949</v>
      </c>
      <c r="G13" s="17">
        <v>104.919</v>
      </c>
      <c r="H13" s="17">
        <f>G13*CPI_adj_2014</f>
        <v>107.18640471512769</v>
      </c>
      <c r="I13" s="18">
        <f t="shared" si="1"/>
        <v>0.12945610176027672</v>
      </c>
      <c r="J13" s="18"/>
      <c r="K13" s="125"/>
      <c r="L13" s="125"/>
      <c r="M13" s="125"/>
      <c r="N13" s="17">
        <v>6460.88184</v>
      </c>
      <c r="O13" s="17">
        <v>6866.64635</v>
      </c>
      <c r="P13" s="18">
        <f t="shared" si="0"/>
        <v>1.0628032705207313</v>
      </c>
      <c r="Q13" s="17"/>
      <c r="R13" s="19">
        <f t="shared" si="2"/>
        <v>0.59612968614050399</v>
      </c>
      <c r="S13" s="17"/>
      <c r="Y13" s="17"/>
    </row>
    <row r="14" spans="2:25" x14ac:dyDescent="0.25">
      <c r="C14" s="125"/>
      <c r="D14" s="125"/>
      <c r="E14" s="125"/>
      <c r="F14" s="17"/>
      <c r="G14" s="17"/>
      <c r="H14" s="17"/>
      <c r="I14" s="18"/>
      <c r="J14" s="18"/>
      <c r="K14" s="125"/>
      <c r="L14" s="125"/>
      <c r="M14" s="125"/>
      <c r="N14" s="17"/>
      <c r="O14" s="17"/>
      <c r="P14" s="17"/>
      <c r="Q14" s="17"/>
      <c r="R14" s="20"/>
      <c r="S14" s="17"/>
      <c r="Y14" s="17"/>
    </row>
    <row r="15" spans="2:25" x14ac:dyDescent="0.25">
      <c r="B15" s="2" t="s">
        <v>60</v>
      </c>
      <c r="C15" s="125"/>
      <c r="D15" s="125"/>
      <c r="E15" s="125"/>
      <c r="F15" s="17">
        <v>1252.071508055011</v>
      </c>
      <c r="G15" s="17">
        <v>7.99</v>
      </c>
      <c r="H15" s="17">
        <f>G15*CPI_adj_2014</f>
        <v>8.1626719056974455</v>
      </c>
      <c r="I15" s="18">
        <f>H15/F15</f>
        <v>6.5193336428344077E-3</v>
      </c>
      <c r="J15" s="18"/>
      <c r="K15" s="125"/>
      <c r="L15" s="125"/>
      <c r="M15" s="125"/>
      <c r="N15" s="17">
        <v>1658.3680799999913</v>
      </c>
      <c r="O15" s="17">
        <v>2.2800000000000002</v>
      </c>
      <c r="P15" s="18">
        <f>O15/N15</f>
        <v>1.3748455650448917E-3</v>
      </c>
      <c r="Q15" s="17"/>
      <c r="R15" s="19">
        <f>AVERAGE(I15,P15)</f>
        <v>3.94708960393965E-3</v>
      </c>
      <c r="S15" s="17"/>
      <c r="Y15" s="17"/>
    </row>
    <row r="16" spans="2:25" ht="15.75" thickBot="1" x14ac:dyDescent="0.3">
      <c r="C16" s="21">
        <f t="shared" ref="C16:H16" si="3">SUM(C9:C15)</f>
        <v>0</v>
      </c>
      <c r="D16" s="21">
        <f t="shared" si="3"/>
        <v>0</v>
      </c>
      <c r="E16" s="21">
        <f t="shared" si="3"/>
        <v>0</v>
      </c>
      <c r="F16" s="21">
        <f t="shared" si="3"/>
        <v>59790.996480943031</v>
      </c>
      <c r="G16" s="21">
        <f t="shared" si="3"/>
        <v>14840.180790000002</v>
      </c>
      <c r="H16" s="21">
        <f t="shared" si="3"/>
        <v>15160.891966208254</v>
      </c>
      <c r="I16" s="18">
        <f>H16/F16</f>
        <v>0.25356479835622792</v>
      </c>
      <c r="J16" s="17"/>
      <c r="K16" s="21">
        <f>SUM(K9:K15)</f>
        <v>0</v>
      </c>
      <c r="L16" s="21">
        <f>SUM(L9:L15)</f>
        <v>0</v>
      </c>
      <c r="M16" s="21">
        <f>SUM(M9:M15)</f>
        <v>0</v>
      </c>
      <c r="N16" s="21">
        <f>SUM(N9:N15)</f>
        <v>66659.005089999991</v>
      </c>
      <c r="O16" s="21">
        <f>SUM(O9:O15)</f>
        <v>22654.198119999997</v>
      </c>
      <c r="P16" s="18">
        <f>O16/N16</f>
        <v>0.33985202883561372</v>
      </c>
      <c r="Q16" s="17"/>
      <c r="R16" s="19">
        <f>AVERAGE(I16,P16)</f>
        <v>0.29670841359592082</v>
      </c>
      <c r="S16" s="17"/>
      <c r="Y16" s="17"/>
    </row>
    <row r="17" spans="2:25" x14ac:dyDescent="0.25">
      <c r="B17" s="15"/>
      <c r="C17" s="17"/>
      <c r="D17" s="22" t="e">
        <f>D16/C16</f>
        <v>#DIV/0!</v>
      </c>
      <c r="E17" s="17"/>
      <c r="F17" s="17"/>
      <c r="G17" s="17"/>
      <c r="H17" s="17"/>
      <c r="I17" s="17"/>
      <c r="J17" s="17"/>
      <c r="K17" s="17"/>
      <c r="L17" s="22" t="e">
        <f>L16/K16</f>
        <v>#DIV/0!</v>
      </c>
      <c r="M17" s="17"/>
      <c r="N17" s="17"/>
      <c r="O17" s="17"/>
      <c r="P17" s="17"/>
      <c r="Q17" s="17"/>
      <c r="R17" s="17"/>
      <c r="S17" s="17"/>
      <c r="Y17" s="17"/>
    </row>
    <row r="18" spans="2:25" x14ac:dyDescent="0.25">
      <c r="B18" s="17" t="s">
        <v>164</v>
      </c>
      <c r="E18" s="125"/>
      <c r="F18" s="17"/>
      <c r="H18" s="17"/>
      <c r="I18" s="17"/>
      <c r="J18" s="17"/>
      <c r="K18" s="17"/>
      <c r="L18" s="17"/>
      <c r="M18" s="125"/>
      <c r="N18" s="17"/>
      <c r="O18" s="17"/>
      <c r="P18" s="17"/>
      <c r="Q18" s="17"/>
      <c r="R18" s="17"/>
      <c r="S18" s="17"/>
      <c r="Y18" s="17"/>
    </row>
    <row r="19" spans="2:25" x14ac:dyDescent="0.25">
      <c r="C19" s="17"/>
      <c r="D19" s="17"/>
      <c r="E19" s="125"/>
      <c r="F19" s="17"/>
      <c r="H19" s="17"/>
      <c r="I19" s="17"/>
      <c r="J19" s="17"/>
      <c r="K19" s="17"/>
      <c r="L19" s="17"/>
      <c r="M19" s="125"/>
      <c r="N19" s="17"/>
      <c r="O19" s="17"/>
      <c r="P19" s="17"/>
      <c r="Q19" s="17"/>
      <c r="R19" s="17"/>
      <c r="S19" s="17"/>
    </row>
    <row r="20" spans="2:25" x14ac:dyDescent="0.25">
      <c r="C20" s="17"/>
      <c r="D20" s="17"/>
      <c r="E20" s="125"/>
      <c r="F20" s="17"/>
      <c r="H20" s="17"/>
      <c r="I20" s="17"/>
      <c r="J20" s="17"/>
      <c r="K20" s="17"/>
      <c r="L20" s="22"/>
      <c r="M20" s="125"/>
      <c r="N20" s="17"/>
      <c r="O20" s="17"/>
      <c r="P20" s="17"/>
      <c r="Q20" s="17"/>
      <c r="R20" s="17"/>
      <c r="S20" s="17"/>
    </row>
    <row r="21" spans="2:25" x14ac:dyDescent="0.25">
      <c r="C21" s="17"/>
      <c r="D21" s="17"/>
      <c r="E21" s="17"/>
      <c r="F21" s="17"/>
      <c r="H21" s="17"/>
      <c r="I21" s="17"/>
      <c r="J21" s="17"/>
      <c r="K21" s="17"/>
      <c r="L21" s="17"/>
      <c r="M21" s="17"/>
      <c r="N21" s="17"/>
      <c r="O21" s="17"/>
      <c r="P21" s="17"/>
      <c r="Q21" s="17"/>
      <c r="R21" s="17"/>
      <c r="S21" s="17"/>
    </row>
    <row r="22" spans="2:25" x14ac:dyDescent="0.25">
      <c r="C22" s="17"/>
      <c r="D22" s="17"/>
      <c r="E22" s="17"/>
      <c r="F22" s="17"/>
      <c r="H22" s="17"/>
      <c r="I22" s="17"/>
      <c r="J22" s="17"/>
      <c r="K22" s="17"/>
      <c r="L22" s="17"/>
      <c r="M22" s="17"/>
      <c r="N22" s="17"/>
      <c r="O22" s="17"/>
      <c r="P22" s="17"/>
      <c r="Q22" s="17"/>
      <c r="R22" s="17"/>
      <c r="S22" s="17"/>
    </row>
    <row r="23" spans="2:25" x14ac:dyDescent="0.25">
      <c r="C23" s="17"/>
      <c r="D23" s="17"/>
      <c r="E23" s="17"/>
      <c r="F23" s="17"/>
      <c r="H23" s="17"/>
      <c r="I23" s="17"/>
      <c r="J23" s="17"/>
      <c r="K23" s="17"/>
      <c r="L23" s="17"/>
      <c r="M23" s="17"/>
      <c r="N23" s="17"/>
      <c r="O23" s="17"/>
      <c r="P23" s="17"/>
      <c r="Q23" s="17"/>
      <c r="R23" s="17"/>
      <c r="S23" s="17"/>
    </row>
    <row r="24" spans="2:25" x14ac:dyDescent="0.25">
      <c r="C24" s="17"/>
      <c r="D24" s="17"/>
      <c r="E24" s="17"/>
      <c r="F24" s="17"/>
      <c r="H24" s="17"/>
      <c r="I24" s="17"/>
      <c r="J24" s="17"/>
      <c r="K24" s="17"/>
      <c r="L24" s="17"/>
      <c r="M24" s="17"/>
      <c r="N24" s="17"/>
      <c r="O24" s="17"/>
      <c r="P24" s="17"/>
      <c r="Q24" s="17"/>
      <c r="R24" s="17"/>
      <c r="S24" s="17"/>
    </row>
    <row r="25" spans="2:25" x14ac:dyDescent="0.25">
      <c r="G25" s="17"/>
      <c r="H25" s="17"/>
      <c r="I25" s="17"/>
      <c r="J25" s="17"/>
      <c r="K25" s="17"/>
      <c r="L25" s="17"/>
      <c r="M25" s="17"/>
      <c r="N25" s="17"/>
      <c r="O25" s="17"/>
      <c r="P25" s="17"/>
      <c r="Q25" s="17"/>
    </row>
  </sheetData>
  <hyperlinks>
    <hyperlink ref="B3" location="Contents!A1" display="Table of Contents"/>
  </hyperlink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14</vt:i4>
      </vt:variant>
      <vt:variant>
        <vt:lpstr>Named Ranges</vt:lpstr>
      </vt:variant>
      <vt:variant>
        <vt:i4>4</vt:i4>
      </vt:variant>
    </vt:vector>
  </HeadingPairs>
  <TitlesOfParts>
    <vt:vector size="18" baseType="lpstr">
      <vt:lpstr>Contents</vt:lpstr>
      <vt:lpstr>Assumptions</vt:lpstr>
      <vt:lpstr>Allocations</vt:lpstr>
      <vt:lpstr>Connections</vt:lpstr>
      <vt:lpstr>Capex_Fcast_Direct</vt:lpstr>
      <vt:lpstr>Other_codes</vt:lpstr>
      <vt:lpstr>Tenix OH</vt:lpstr>
      <vt:lpstr>Capex_Fcast_Total</vt:lpstr>
      <vt:lpstr>Cost_Recovery</vt:lpstr>
      <vt:lpstr>Contr_Fcast</vt:lpstr>
      <vt:lpstr>Summary_Ouput</vt:lpstr>
      <vt:lpstr>RIN_Outputs</vt:lpstr>
      <vt:lpstr>2.5 Connections</vt:lpstr>
      <vt:lpstr>2.12 Inputs</vt:lpstr>
      <vt:lpstr>CPI_adj_2014</vt:lpstr>
      <vt:lpstr>CPI_adj_2015</vt:lpstr>
      <vt:lpstr>Contr_Fcast!Print_Area</vt:lpstr>
      <vt:lpstr>Thousands</vt:lpstr>
    </vt:vector>
  </TitlesOfParts>
  <Company>SP-Ausnet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Steven Martin</dc:creator>
  <cp:lastModifiedBy>Steven Martin</cp:lastModifiedBy>
  <cp:lastPrinted>2015-04-30T03:09:30Z</cp:lastPrinted>
  <dcterms:created xsi:type="dcterms:W3CDTF">2015-01-14T04:19:31Z</dcterms:created>
  <dcterms:modified xsi:type="dcterms:W3CDTF">2016-01-06T01:59:37Z</dcterms:modified>
</cp:coreProperties>
</file>